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xed\SGH\ANNUAL\2021\"/>
    </mc:Choice>
  </mc:AlternateContent>
  <bookViews>
    <workbookView xWindow="0" yWindow="0" windowWidth="20400" windowHeight="7755" tabRatio="877" firstSheet="148" activeTab="154"/>
  </bookViews>
  <sheets>
    <sheet name="LCE BUDGET MESSAGE" sheetId="2" r:id="rId1"/>
    <sheet name="CAWA" sheetId="8" r:id="rId2"/>
    <sheet name="SCCCADAC" sheetId="9" r:id="rId3"/>
    <sheet name="SCCYA" sheetId="10" r:id="rId4"/>
    <sheet name="ANTI-COVID PROGRAM" sheetId="11" r:id="rId5"/>
    <sheet name="PESO" sheetId="12" r:id="rId6"/>
    <sheet name="SPORTS" sheetId="13" r:id="rId7"/>
    <sheet name="TOURISM" sheetId="14" r:id="rId8"/>
    <sheet name="SCHOLARSHIP PROG. FOR STUDENTS" sheetId="15" r:id="rId9"/>
    <sheet name="SCHOLARSHIP PROG. FOR teachers" sheetId="16" r:id="rId10"/>
    <sheet name="SCIHA" sheetId="17" r:id="rId11"/>
    <sheet name="PIO" sheetId="18" r:id="rId12"/>
    <sheet name="CLDO" sheetId="19" r:id="rId13"/>
    <sheet name="ABC FEDERATION" sheetId="20" r:id="rId14"/>
    <sheet name="ABC FEDERATION - brgy. TANOD" sheetId="21" r:id="rId15"/>
    <sheet name="ABC- KATARUNGANG PAMBARANGAY" sheetId="22" r:id="rId16"/>
    <sheet name="CCC - ALGERS" sheetId="23" r:id="rId17"/>
    <sheet name="INTERNAL AUDIT SERVICE" sheetId="24" r:id="rId18"/>
    <sheet name="SCC APPRAISAL COMMITTEE" sheetId="25" r:id="rId19"/>
    <sheet name="BPLO" sheetId="26" r:id="rId20"/>
    <sheet name="PLEB" sheetId="27" r:id="rId21"/>
    <sheet name="BAC" sheetId="28" r:id="rId22"/>
    <sheet name="ADHOC" sheetId="29" r:id="rId23"/>
    <sheet name="CODI" sheetId="30" r:id="rId24"/>
    <sheet name="PEACE AND ORDER FUND" sheetId="31" r:id="rId25"/>
    <sheet name="ICTC" sheetId="32" r:id="rId26"/>
    <sheet name="TASK FORCE RIGHT OF WAY" sheetId="33" r:id="rId27"/>
    <sheet name="LET" sheetId="34" r:id="rId28"/>
    <sheet name="PPMO" sheetId="35" r:id="rId29"/>
    <sheet name="TRAFFIC MANAGEMENT AUTHORITY" sheetId="36" r:id="rId30"/>
    <sheet name="I 4 J" sheetId="37" r:id="rId31"/>
    <sheet name="NEGOSYO CENTER - SCCIPC" sheetId="38" r:id="rId32"/>
    <sheet name="CONTINUING IMPLEMENTATION 4 P'S" sheetId="39" r:id="rId33"/>
    <sheet name="COUNTRY PROGRAM FOR CHILDREN " sheetId="40" r:id="rId34"/>
    <sheet name="IMPLEMENTATION OF MDG FACES" sheetId="41" r:id="rId35"/>
    <sheet name="OFFICE OF PWD" sheetId="42" r:id="rId36"/>
    <sheet name="OSCA - PST " sheetId="43" r:id="rId37"/>
    <sheet name="OPERATION OF GUIDANCE CENTER " sheetId="44" r:id="rId38"/>
    <sheet name="OPERATION OF GAD COUNCIL" sheetId="45" r:id="rId39"/>
    <sheet name="CIACAT - VAWC" sheetId="46" r:id="rId40"/>
    <sheet name="OPERATION OF THE CURFEW CENTER" sheetId="47" r:id="rId41"/>
    <sheet name="paao" sheetId="3" r:id="rId42"/>
    <sheet name="paao (2)" sheetId="4" r:id="rId43"/>
    <sheet name="paao (3)" sheetId="5" r:id="rId44"/>
    <sheet name="paao (4)" sheetId="6" r:id="rId45"/>
    <sheet name="paao (5)" sheetId="7" r:id="rId46"/>
    <sheet name="NUTRITION COUNCIL" sheetId="48" r:id="rId47"/>
    <sheet name="OPERATION OF LCPC - SSS" sheetId="49" r:id="rId48"/>
    <sheet name="CMO-PAAO" sheetId="50" r:id="rId49"/>
    <sheet name="GSD" sheetId="51" r:id="rId50"/>
    <sheet name="HOSPITAL-PAAOE" sheetId="52" r:id="rId51"/>
    <sheet name="HOSPITAL-PAAOE- FINAL" sheetId="53" r:id="rId52"/>
    <sheet name="CEO-STREETLIGHTING" sheetId="54" r:id="rId53"/>
    <sheet name="CEO-PARKS &amp; PLAZAS" sheetId="55" r:id="rId54"/>
    <sheet name="CSWDO" sheetId="56" r:id="rId55"/>
    <sheet name="CEO" sheetId="57" r:id="rId56"/>
    <sheet name="CEO-OBO" sheetId="58" r:id="rId57"/>
    <sheet name="CDRRMO FINAL 2021" sheetId="59" r:id="rId58"/>
    <sheet name="CDRRMO1 - PS" sheetId="60" r:id="rId59"/>
    <sheet name="CDRRMO2 - MOOE&amp;CAPITAL OUTLAY" sheetId="61" r:id="rId60"/>
    <sheet name="SPECIAL PURPOSE - FINAL 2020" sheetId="62" r:id="rId61"/>
    <sheet name="Adolescent" sheetId="85" r:id="rId62"/>
    <sheet name="ANTI-HUMAN RABIES" sheetId="86" r:id="rId63"/>
    <sheet name="ANTI-TB Program" sheetId="87" r:id="rId64"/>
    <sheet name="CBH" sheetId="88" r:id="rId65"/>
    <sheet name="CBR" sheetId="89" r:id="rId66"/>
    <sheet name="ANTI-SMOKING" sheetId="90" r:id="rId67"/>
    <sheet name="Contraceptive Self Reliance" sheetId="91" r:id="rId68"/>
    <sheet name="DENGUE" sheetId="92" r:id="rId69"/>
    <sheet name="DENTAL HEALTH" sheetId="93" r:id="rId70"/>
    <sheet name="FAMILY PLANNING" sheetId="94" r:id="rId71"/>
    <sheet name="HIS" sheetId="95" r:id="rId72"/>
    <sheet name="LEPROSY " sheetId="96" r:id="rId73"/>
    <sheet name="MATERNAL &amp; CHILD HEALTH CARE" sheetId="97" r:id="rId74"/>
    <sheet name="Mental Health" sheetId="98" r:id="rId75"/>
    <sheet name="IMMUNIZATION" sheetId="99" r:id="rId76"/>
    <sheet name="NEWBORN SCREENING" sheetId="100" r:id="rId77"/>
    <sheet name="NUTRITION PROGRAM" sheetId="101" r:id="rId78"/>
    <sheet name="Rep&amp;Maint-Investment Property" sheetId="102" r:id="rId79"/>
    <sheet name="STD-HIV" sheetId="103" r:id="rId80"/>
    <sheet name="LIFESTYLE DISEASES" sheetId="104" r:id="rId81"/>
    <sheet name="VOLUNTARY BLOOD DONATION" sheetId="105" r:id="rId82"/>
    <sheet name="ZOD" sheetId="106" r:id="rId83"/>
    <sheet name="plantilla new" sheetId="107" r:id="rId84"/>
    <sheet name="paao admin" sheetId="108" r:id="rId85"/>
    <sheet name="AIP (2)" sheetId="109" r:id="rId86"/>
    <sheet name="plantilla (2)" sheetId="110" r:id="rId87"/>
    <sheet name="LBPF No. 2 (2)" sheetId="111" r:id="rId88"/>
    <sheet name="AIAS" sheetId="112" r:id="rId89"/>
    <sheet name="assessor plantilla" sheetId="114" r:id="rId90"/>
    <sheet name="LBPF No. 2 (3)" sheetId="115" r:id="rId91"/>
    <sheet name="gen revision" sheetId="116" r:id="rId92"/>
    <sheet name="LBPF No. 2 (4)" sheetId="118" r:id="rId93"/>
    <sheet name="LBPF No. 2 (5)" sheetId="119" r:id="rId94"/>
    <sheet name="plantilla (3)" sheetId="120" r:id="rId95"/>
    <sheet name="paao (6)" sheetId="121" r:id="rId96"/>
    <sheet name="LBPF No. 2 (6)" sheetId="124" r:id="rId97"/>
    <sheet name="PLANTILLA (4)" sheetId="125" r:id="rId98"/>
    <sheet name="PAAO (7)" sheetId="126" r:id="rId99"/>
    <sheet name="Compre Data Collection &amp; Update" sheetId="127" r:id="rId100"/>
    <sheet name="BUB ,PAMANA, ETC." sheetId="128" r:id="rId101"/>
    <sheet name="PAMANA, RCSP &amp; OTHERS" sheetId="129" r:id="rId102"/>
    <sheet name="PROJECT MONITORING" sheetId="130" r:id="rId103"/>
    <sheet name="SIPA " sheetId="131" r:id="rId104"/>
    <sheet name="INDIGENOUS" sheetId="132" r:id="rId105"/>
    <sheet name="Heritage" sheetId="133" r:id="rId106"/>
    <sheet name="Mainstreaming CBMS in Brgy. Dev" sheetId="134" r:id="rId107"/>
    <sheet name="LAND-USE BASED " sheetId="136" r:id="rId108"/>
    <sheet name="CBMS" sheetId="137" r:id="rId109"/>
    <sheet name="BUB " sheetId="138" r:id="rId110"/>
    <sheet name="PAMANA PROGRAM" sheetId="139" r:id="rId111"/>
    <sheet name="paao (8)" sheetId="141" r:id="rId112"/>
    <sheet name="LBPF No. 2(3311)" sheetId="148" r:id="rId113"/>
    <sheet name="PAAO NEW" sheetId="150" r:id="rId114"/>
    <sheet name="LBPF No. 2 (7)" sheetId="152" r:id="rId115"/>
    <sheet name="PAAO (9)" sheetId="154" r:id="rId116"/>
    <sheet name="arta" sheetId="155" r:id="rId117"/>
    <sheet name="sacapraise" sheetId="156" r:id="rId118"/>
    <sheet name="training" sheetId="157" r:id="rId119"/>
    <sheet name="LBPF No. 2 (8)" sheetId="160" r:id="rId120"/>
    <sheet name="MMT" sheetId="168" r:id="rId121"/>
    <sheet name="GARBAGE COLLECTION" sheetId="169" r:id="rId122"/>
    <sheet name="ECO CENTER" sheetId="170" r:id="rId123"/>
    <sheet name="IEC" sheetId="171" r:id="rId124"/>
    <sheet name="CITY LANES" sheetId="172" r:id="rId125"/>
    <sheet name="BANTAY DAGAT" sheetId="173" r:id="rId126"/>
    <sheet name="CRM" sheetId="174" r:id="rId127"/>
    <sheet name="MARINE PROTECTED" sheetId="175" r:id="rId128"/>
    <sheet name="MKNP" sheetId="176" r:id="rId129"/>
    <sheet name="NNNP" sheetId="177" r:id="rId130"/>
    <sheet name="BAGO RIVER" sheetId="178" r:id="rId131"/>
    <sheet name="law enforcement" sheetId="179" r:id="rId132"/>
    <sheet name="beautification" sheetId="180" r:id="rId133"/>
    <sheet name="plantilla (9)" sheetId="182" r:id="rId134"/>
    <sheet name="PAAOE (2021)" sheetId="183" r:id="rId135"/>
    <sheet name="DEVFUND2021" sheetId="184" r:id="rId136"/>
    <sheet name="LBPF No. 2 (13)" sheetId="186" r:id="rId137"/>
    <sheet name="animal disease" sheetId="187" r:id="rId138"/>
    <sheet name="artificial insemination" sheetId="189" r:id="rId139"/>
    <sheet name="dispersal of large animals" sheetId="191" r:id="rId140"/>
    <sheet name="dispersal &amp; upg of small animal" sheetId="193" r:id="rId141"/>
    <sheet name="technical&amp;market support " sheetId="194" r:id="rId142"/>
    <sheet name="high value commcl crops fruits" sheetId="197" r:id="rId143"/>
    <sheet name="vegetable production" sheetId="199" r:id="rId144"/>
    <sheet name="organic agri devt" sheetId="201" r:id="rId145"/>
    <sheet name="agri center &amp; demo area" sheetId="203" r:id="rId146"/>
    <sheet name="abaca industry devt" sheetId="205" r:id="rId147"/>
    <sheet name="bamboo production" sheetId="207" r:id="rId148"/>
    <sheet name="cutflower industry" sheetId="209" r:id="rId149"/>
    <sheet name="hvcc cacao coffee peanut" sheetId="211" r:id="rId150"/>
    <sheet name="rabies eradication " sheetId="213" r:id="rId151"/>
    <sheet name="RICE PRODUCTION" sheetId="215" r:id="rId152"/>
    <sheet name="free range chicken" sheetId="217" r:id="rId153"/>
    <sheet name="mushroom" sheetId="219" r:id="rId154"/>
    <sheet name="duck &amp; turkey" sheetId="221" r:id="rId155"/>
  </sheets>
  <externalReferences>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s>
  <definedNames>
    <definedName name="\0" localSheetId="146">'abaca industry devt'!#REF!</definedName>
    <definedName name="\0" localSheetId="13">'ABC FEDERATION'!#REF!</definedName>
    <definedName name="\0" localSheetId="14">'ABC FEDERATION - brgy. TANOD'!#REF!</definedName>
    <definedName name="\0" localSheetId="15">'ABC- KATARUNGANG PAMBARANGAY'!#REF!</definedName>
    <definedName name="\0" localSheetId="22">ADHOC!#REF!</definedName>
    <definedName name="\0" localSheetId="61">Adolescent!#REF!</definedName>
    <definedName name="\0" localSheetId="145">'agri center &amp; demo area'!#REF!</definedName>
    <definedName name="\0" localSheetId="85">'AIP (2)'!#REF!</definedName>
    <definedName name="\0" localSheetId="137">'animal disease'!#REF!</definedName>
    <definedName name="\0" localSheetId="4">'ANTI-COVID PROGRAM'!#REF!</definedName>
    <definedName name="\0" localSheetId="62">'ANTI-HUMAN RABIES'!#REF!</definedName>
    <definedName name="\0" localSheetId="66">'ANTI-SMOKING'!#REF!</definedName>
    <definedName name="\0" localSheetId="63">'ANTI-TB Program'!#REF!</definedName>
    <definedName name="\0" localSheetId="116">arta!#REF!</definedName>
    <definedName name="\0" localSheetId="138">'artificial insemination'!#REF!</definedName>
    <definedName name="\0" localSheetId="89">'assessor plantilla'!#REF!</definedName>
    <definedName name="\0" localSheetId="21">BAC!#REF!</definedName>
    <definedName name="\0" localSheetId="130">'BAGO RIVER'!#REF!</definedName>
    <definedName name="\0" localSheetId="147">'bamboo production'!#REF!</definedName>
    <definedName name="\0" localSheetId="125">'BANTAY DAGAT'!#REF!</definedName>
    <definedName name="\0" localSheetId="132">beautification!#REF!</definedName>
    <definedName name="\0" localSheetId="19">BPLO!#REF!</definedName>
    <definedName name="\0" localSheetId="109">'BUB '!#REF!</definedName>
    <definedName name="\0" localSheetId="100">'BUB ,PAMANA, ETC.'!#REF!</definedName>
    <definedName name="\0" localSheetId="1">CAWA!#REF!</definedName>
    <definedName name="\0" localSheetId="64">CBH!#REF!</definedName>
    <definedName name="\0" localSheetId="108">CBMS!#REF!</definedName>
    <definedName name="\0" localSheetId="65">CBR!#REF!</definedName>
    <definedName name="\0" localSheetId="16">'CCC - ALGERS'!#REF!</definedName>
    <definedName name="\0" localSheetId="57">'CDRRMO FINAL 2021'!#REF!</definedName>
    <definedName name="\0" localSheetId="58">'CDRRMO1 - PS'!#REF!</definedName>
    <definedName name="\0" localSheetId="59">'CDRRMO2 - MOOE&amp;CAPITAL OUTLAY'!#REF!</definedName>
    <definedName name="\0" localSheetId="55">CEO!#REF!</definedName>
    <definedName name="\0" localSheetId="56">'CEO-OBO'!#REF!</definedName>
    <definedName name="\0" localSheetId="53">'CEO-PARKS &amp; PLAZAS'!#REF!</definedName>
    <definedName name="\0" localSheetId="52">'CEO-STREETLIGHTING'!#REF!</definedName>
    <definedName name="\0" localSheetId="39">'CIACAT - VAWC'!#REF!</definedName>
    <definedName name="\0" localSheetId="124">'CITY LANES'!#REF!</definedName>
    <definedName name="\0" localSheetId="12">CLDO!#REF!</definedName>
    <definedName name="\0" localSheetId="48">'CMO-PAAO'!#REF!</definedName>
    <definedName name="\0" localSheetId="23">CODI!#REF!</definedName>
    <definedName name="\0" localSheetId="99">'Compre Data Collection &amp; Update'!#REF!</definedName>
    <definedName name="\0" localSheetId="32">'CONTINUING IMPLEMENTATION 4 P''S'!#REF!</definedName>
    <definedName name="\0" localSheetId="67">'Contraceptive Self Reliance'!#REF!</definedName>
    <definedName name="\0" localSheetId="33">'COUNTRY PROGRAM FOR CHILDREN '!#REF!</definedName>
    <definedName name="\0" localSheetId="126">CRM!#REF!</definedName>
    <definedName name="\0" localSheetId="54">CSWDO!#REF!</definedName>
    <definedName name="\0" localSheetId="148">'cutflower industry'!#REF!</definedName>
    <definedName name="\0" localSheetId="68">DENGUE!#REF!</definedName>
    <definedName name="\0" localSheetId="69">'DENTAL HEALTH'!#REF!</definedName>
    <definedName name="\0" localSheetId="140">'dispersal &amp; upg of small animal'!#REF!</definedName>
    <definedName name="\0" localSheetId="139">'dispersal of large animals'!#REF!</definedName>
    <definedName name="\0" localSheetId="154">'duck &amp; turkey'!#REF!</definedName>
    <definedName name="\0" localSheetId="122">'ECO CENTER'!#REF!</definedName>
    <definedName name="\0" localSheetId="70">'FAMILY PLANNING'!#REF!</definedName>
    <definedName name="\0" localSheetId="152">'free range chicken'!#REF!</definedName>
    <definedName name="\0" localSheetId="121">'GARBAGE COLLECTION'!#REF!</definedName>
    <definedName name="\0" localSheetId="91">'gen revision'!#REF!</definedName>
    <definedName name="\0" localSheetId="49">GSD!#REF!</definedName>
    <definedName name="\0" localSheetId="105">Heritage!#REF!</definedName>
    <definedName name="\0" localSheetId="142">'high value commcl crops fruits'!#REF!</definedName>
    <definedName name="\0" localSheetId="71">HIS!#REF!</definedName>
    <definedName name="\0" localSheetId="50">'HOSPITAL-PAAOE'!#REF!</definedName>
    <definedName name="\0" localSheetId="51">'HOSPITAL-PAAOE- FINAL'!#REF!</definedName>
    <definedName name="\0" localSheetId="149">'hvcc cacao coffee peanut'!#REF!</definedName>
    <definedName name="\0" localSheetId="30">'I 4 J'!#REF!</definedName>
    <definedName name="\0" localSheetId="25">ICTC!#REF!</definedName>
    <definedName name="\0" localSheetId="123">IEC!#REF!</definedName>
    <definedName name="\0" localSheetId="75">IMMUNIZATION!#REF!</definedName>
    <definedName name="\0" localSheetId="34">'IMPLEMENTATION OF MDG FACES'!#REF!</definedName>
    <definedName name="\0" localSheetId="104">INDIGENOUS!#REF!</definedName>
    <definedName name="\0" localSheetId="17">'INTERNAL AUDIT SERVICE'!#REF!</definedName>
    <definedName name="\0" localSheetId="107">'LAND-USE BASED '!#REF!</definedName>
    <definedName name="\0" localSheetId="131">'law enforcement'!#REF!</definedName>
    <definedName name="\0" localSheetId="136">'LBPF No. 2 (13)'!#REF!</definedName>
    <definedName name="\0" localSheetId="87">'LBPF No. 2 (2)'!#REF!</definedName>
    <definedName name="\0" localSheetId="90">'LBPF No. 2 (3)'!#REF!</definedName>
    <definedName name="\0" localSheetId="92">'LBPF No. 2 (4)'!#REF!</definedName>
    <definedName name="\0" localSheetId="93">'LBPF No. 2 (5)'!#REF!</definedName>
    <definedName name="\0" localSheetId="96">'LBPF No. 2 (6)'!#REF!</definedName>
    <definedName name="\0" localSheetId="114">'LBPF No. 2 (7)'!#REF!</definedName>
    <definedName name="\0" localSheetId="119">'LBPF No. 2 (8)'!#REF!</definedName>
    <definedName name="\0" localSheetId="112">'LBPF No. 2(3311)'!#REF!</definedName>
    <definedName name="\0" localSheetId="72">'LEPROSY '!#REF!</definedName>
    <definedName name="\0" localSheetId="27">LET!#REF!</definedName>
    <definedName name="\0" localSheetId="80">'LIFESTYLE DISEASES'!#REF!</definedName>
    <definedName name="\0" localSheetId="106">'Mainstreaming CBMS in Brgy. Dev'!#REF!</definedName>
    <definedName name="\0" localSheetId="127">'MARINE PROTECTED'!#REF!</definedName>
    <definedName name="\0" localSheetId="73">'MATERNAL &amp; CHILD HEALTH CARE'!#REF!</definedName>
    <definedName name="\0" localSheetId="74">'Mental Health'!#REF!</definedName>
    <definedName name="\0" localSheetId="128">MKNP!#REF!</definedName>
    <definedName name="\0" localSheetId="120">MMT!#REF!</definedName>
    <definedName name="\0" localSheetId="153">mushroom!#REF!</definedName>
    <definedName name="\0" localSheetId="31">'NEGOSYO CENTER - SCCIPC'!#REF!</definedName>
    <definedName name="\0" localSheetId="76">'NEWBORN SCREENING'!#REF!</definedName>
    <definedName name="\0" localSheetId="129">NNNP!#REF!</definedName>
    <definedName name="\0" localSheetId="46">'NUTRITION COUNCIL'!#REF!</definedName>
    <definedName name="\0" localSheetId="77">'NUTRITION PROGRAM'!#REF!</definedName>
    <definedName name="\0" localSheetId="35">'OFFICE OF PWD'!#REF!</definedName>
    <definedName name="\0" localSheetId="38">'OPERATION OF GAD COUNCIL'!#REF!</definedName>
    <definedName name="\0" localSheetId="37">'OPERATION OF GUIDANCE CENTER '!#REF!</definedName>
    <definedName name="\0" localSheetId="47">'OPERATION OF LCPC - SSS'!#REF!</definedName>
    <definedName name="\0" localSheetId="40">'OPERATION OF THE CURFEW CENTER'!#REF!</definedName>
    <definedName name="\0" localSheetId="144">'organic agri devt'!#REF!</definedName>
    <definedName name="\0" localSheetId="36">'OSCA - PST '!#REF!</definedName>
    <definedName name="\0" localSheetId="41">'[1]HOS-plantilla'!#REF!</definedName>
    <definedName name="\0" localSheetId="42">'[1]HOS-plantilla'!#REF!</definedName>
    <definedName name="\0" localSheetId="43">'[1]HOS-plantilla'!#REF!</definedName>
    <definedName name="\0" localSheetId="44">'[1]HOS-plantilla'!#REF!</definedName>
    <definedName name="\0" localSheetId="45">'[1]HOS-plantilla'!#REF!</definedName>
    <definedName name="\0" localSheetId="95">'paao (6)'!#REF!</definedName>
    <definedName name="\0" localSheetId="98">'PAAO (7)'!#REF!</definedName>
    <definedName name="\0" localSheetId="111">'paao (8)'!#REF!</definedName>
    <definedName name="\0" localSheetId="115">'PAAO (9)'!#REF!</definedName>
    <definedName name="\0" localSheetId="84">'paao admin'!#REF!</definedName>
    <definedName name="\0" localSheetId="113">'PAAO NEW'!#REF!</definedName>
    <definedName name="\0" localSheetId="134">'PAAOE (2021)'!#REF!</definedName>
    <definedName name="\0" localSheetId="110">'PAMANA PROGRAM'!#REF!</definedName>
    <definedName name="\0" localSheetId="101">'PAMANA, RCSP &amp; OTHERS'!#REF!</definedName>
    <definedName name="\0" localSheetId="24">'PEACE AND ORDER FUND'!#REF!</definedName>
    <definedName name="\0" localSheetId="5">PESO!#REF!</definedName>
    <definedName name="\0" localSheetId="11">PIO!#REF!</definedName>
    <definedName name="\0" localSheetId="86">'plantilla (2)'!#REF!</definedName>
    <definedName name="\0" localSheetId="94">'plantilla (3)'!#REF!</definedName>
    <definedName name="\0" localSheetId="97">'PLANTILLA (4)'!#REF!</definedName>
    <definedName name="\0" localSheetId="83">'plantilla new'!#REF!</definedName>
    <definedName name="\0" localSheetId="20">PLEB!#REF!</definedName>
    <definedName name="\0" localSheetId="28">PPMO!#REF!</definedName>
    <definedName name="\0" localSheetId="102">'PROJECT MONITORING'!#REF!</definedName>
    <definedName name="\0" localSheetId="150">'rabies eradication '!#REF!</definedName>
    <definedName name="\0" localSheetId="78">'Rep&amp;Maint-Investment Property'!#REF!</definedName>
    <definedName name="\0" localSheetId="151">'RICE PRODUCTION'!#REF!</definedName>
    <definedName name="\0" localSheetId="117">sacapraise!#REF!</definedName>
    <definedName name="\0" localSheetId="18">'SCC APPRAISAL COMMITTEE'!#REF!</definedName>
    <definedName name="\0" localSheetId="2">SCCCADAC!#REF!</definedName>
    <definedName name="\0" localSheetId="3">SCCYA!#REF!</definedName>
    <definedName name="\0" localSheetId="8">'SCHOLARSHIP PROG. FOR STUDENTS'!#REF!</definedName>
    <definedName name="\0" localSheetId="9">'SCHOLARSHIP PROG. FOR teachers'!#REF!</definedName>
    <definedName name="\0" localSheetId="10">SCIHA!#REF!</definedName>
    <definedName name="\0" localSheetId="103">'SIPA '!#REF!</definedName>
    <definedName name="\0" localSheetId="60">'SPECIAL PURPOSE - FINAL 2020'!#REF!</definedName>
    <definedName name="\0" localSheetId="6">SPORTS!#REF!</definedName>
    <definedName name="\0" localSheetId="79">'STD-HIV'!#REF!</definedName>
    <definedName name="\0" localSheetId="26">'TASK FORCE RIGHT OF WAY'!#REF!</definedName>
    <definedName name="\0" localSheetId="141">'technical&amp;market support '!#REF!</definedName>
    <definedName name="\0" localSheetId="7">TOURISM!#REF!</definedName>
    <definedName name="\0" localSheetId="29">'TRAFFIC MANAGEMENT AUTHORITY'!#REF!</definedName>
    <definedName name="\0" localSheetId="118">training!#REF!</definedName>
    <definedName name="\0" localSheetId="143">'vegetable production'!#REF!</definedName>
    <definedName name="\0" localSheetId="81">'VOLUNTARY BLOOD DONATION'!#REF!</definedName>
    <definedName name="\0" localSheetId="82">ZOD!#REF!</definedName>
    <definedName name="\0">'[1]HOS-plantilla'!#REF!</definedName>
    <definedName name="\a" localSheetId="146">'abaca industry devt'!#REF!</definedName>
    <definedName name="\a" localSheetId="13">'ABC FEDERATION'!#REF!</definedName>
    <definedName name="\a" localSheetId="14">'ABC FEDERATION - brgy. TANOD'!#REF!</definedName>
    <definedName name="\a" localSheetId="15">'ABC- KATARUNGANG PAMBARANGAY'!#REF!</definedName>
    <definedName name="\a" localSheetId="22">ADHOC!#REF!</definedName>
    <definedName name="\a" localSheetId="61">Adolescent!#REF!</definedName>
    <definedName name="\a" localSheetId="145">'agri center &amp; demo area'!#REF!</definedName>
    <definedName name="\a" localSheetId="85">'AIP (2)'!#REF!</definedName>
    <definedName name="\a" localSheetId="137">'animal disease'!#REF!</definedName>
    <definedName name="\a" localSheetId="4">'ANTI-COVID PROGRAM'!#REF!</definedName>
    <definedName name="\a" localSheetId="62">'ANTI-HUMAN RABIES'!#REF!</definedName>
    <definedName name="\a" localSheetId="66">'ANTI-SMOKING'!#REF!</definedName>
    <definedName name="\a" localSheetId="63">'ANTI-TB Program'!#REF!</definedName>
    <definedName name="\a" localSheetId="116">arta!#REF!</definedName>
    <definedName name="\a" localSheetId="138">'artificial insemination'!#REF!</definedName>
    <definedName name="\a" localSheetId="89">'assessor plantilla'!#REF!</definedName>
    <definedName name="\a" localSheetId="21">BAC!#REF!</definedName>
    <definedName name="\a" localSheetId="130">'BAGO RIVER'!#REF!</definedName>
    <definedName name="\a" localSheetId="147">'bamboo production'!#REF!</definedName>
    <definedName name="\a" localSheetId="125">'BANTAY DAGAT'!#REF!</definedName>
    <definedName name="\a" localSheetId="132">beautification!#REF!</definedName>
    <definedName name="\a" localSheetId="19">BPLO!#REF!</definedName>
    <definedName name="\a" localSheetId="109">'BUB '!#REF!</definedName>
    <definedName name="\a" localSheetId="100">'BUB ,PAMANA, ETC.'!#REF!</definedName>
    <definedName name="\a" localSheetId="1">CAWA!#REF!</definedName>
    <definedName name="\a" localSheetId="64">CBH!#REF!</definedName>
    <definedName name="\a" localSheetId="108">CBMS!#REF!</definedName>
    <definedName name="\a" localSheetId="65">CBR!#REF!</definedName>
    <definedName name="\a" localSheetId="16">'CCC - ALGERS'!#REF!</definedName>
    <definedName name="\a" localSheetId="57">'CDRRMO FINAL 2021'!#REF!</definedName>
    <definedName name="\a" localSheetId="58">'CDRRMO1 - PS'!#REF!</definedName>
    <definedName name="\a" localSheetId="59">'CDRRMO2 - MOOE&amp;CAPITAL OUTLAY'!#REF!</definedName>
    <definedName name="\a" localSheetId="55">CEO!#REF!</definedName>
    <definedName name="\a" localSheetId="56">'CEO-OBO'!#REF!</definedName>
    <definedName name="\a" localSheetId="53">'CEO-PARKS &amp; PLAZAS'!#REF!</definedName>
    <definedName name="\a" localSheetId="52">'CEO-STREETLIGHTING'!#REF!</definedName>
    <definedName name="\a" localSheetId="39">'CIACAT - VAWC'!#REF!</definedName>
    <definedName name="\a" localSheetId="124">'CITY LANES'!#REF!</definedName>
    <definedName name="\a" localSheetId="12">CLDO!#REF!</definedName>
    <definedName name="\a" localSheetId="48">'CMO-PAAO'!#REF!</definedName>
    <definedName name="\a" localSheetId="23">CODI!#REF!</definedName>
    <definedName name="\a" localSheetId="99">'Compre Data Collection &amp; Update'!#REF!</definedName>
    <definedName name="\a" localSheetId="32">'CONTINUING IMPLEMENTATION 4 P''S'!#REF!</definedName>
    <definedName name="\a" localSheetId="67">'Contraceptive Self Reliance'!#REF!</definedName>
    <definedName name="\a" localSheetId="33">'COUNTRY PROGRAM FOR CHILDREN '!#REF!</definedName>
    <definedName name="\a" localSheetId="126">CRM!#REF!</definedName>
    <definedName name="\a" localSheetId="54">CSWDO!#REF!</definedName>
    <definedName name="\a" localSheetId="148">'cutflower industry'!#REF!</definedName>
    <definedName name="\a" localSheetId="68">DENGUE!#REF!</definedName>
    <definedName name="\a" localSheetId="69">'DENTAL HEALTH'!#REF!</definedName>
    <definedName name="\a" localSheetId="140">'dispersal &amp; upg of small animal'!#REF!</definedName>
    <definedName name="\a" localSheetId="139">'dispersal of large animals'!#REF!</definedName>
    <definedName name="\a" localSheetId="154">'duck &amp; turkey'!#REF!</definedName>
    <definedName name="\a" localSheetId="122">'ECO CENTER'!#REF!</definedName>
    <definedName name="\a" localSheetId="70">'FAMILY PLANNING'!#REF!</definedName>
    <definedName name="\a" localSheetId="152">'free range chicken'!#REF!</definedName>
    <definedName name="\a" localSheetId="121">'GARBAGE COLLECTION'!#REF!</definedName>
    <definedName name="\a" localSheetId="91">'gen revision'!#REF!</definedName>
    <definedName name="\a" localSheetId="49">GSD!#REF!</definedName>
    <definedName name="\a" localSheetId="105">Heritage!#REF!</definedName>
    <definedName name="\a" localSheetId="142">'high value commcl crops fruits'!#REF!</definedName>
    <definedName name="\a" localSheetId="71">HIS!#REF!</definedName>
    <definedName name="\a" localSheetId="50">'HOSPITAL-PAAOE'!#REF!</definedName>
    <definedName name="\a" localSheetId="51">'HOSPITAL-PAAOE- FINAL'!#REF!</definedName>
    <definedName name="\a" localSheetId="149">'hvcc cacao coffee peanut'!#REF!</definedName>
    <definedName name="\a" localSheetId="30">'I 4 J'!#REF!</definedName>
    <definedName name="\a" localSheetId="25">ICTC!#REF!</definedName>
    <definedName name="\a" localSheetId="123">IEC!#REF!</definedName>
    <definedName name="\a" localSheetId="75">IMMUNIZATION!#REF!</definedName>
    <definedName name="\a" localSheetId="34">'IMPLEMENTATION OF MDG FACES'!#REF!</definedName>
    <definedName name="\a" localSheetId="104">INDIGENOUS!#REF!</definedName>
    <definedName name="\a" localSheetId="17">'INTERNAL AUDIT SERVICE'!#REF!</definedName>
    <definedName name="\a" localSheetId="107">'LAND-USE BASED '!#REF!</definedName>
    <definedName name="\a" localSheetId="131">'law enforcement'!#REF!</definedName>
    <definedName name="\a" localSheetId="136">'LBPF No. 2 (13)'!#REF!</definedName>
    <definedName name="\a" localSheetId="87">'LBPF No. 2 (2)'!#REF!</definedName>
    <definedName name="\a" localSheetId="90">'LBPF No. 2 (3)'!#REF!</definedName>
    <definedName name="\a" localSheetId="92">'LBPF No. 2 (4)'!#REF!</definedName>
    <definedName name="\a" localSheetId="93">'LBPF No. 2 (5)'!#REF!</definedName>
    <definedName name="\a" localSheetId="96">'LBPF No. 2 (6)'!#REF!</definedName>
    <definedName name="\a" localSheetId="114">'LBPF No. 2 (7)'!#REF!</definedName>
    <definedName name="\a" localSheetId="119">'LBPF No. 2 (8)'!#REF!</definedName>
    <definedName name="\a" localSheetId="112">'LBPF No. 2(3311)'!#REF!</definedName>
    <definedName name="\a" localSheetId="72">'LEPROSY '!#REF!</definedName>
    <definedName name="\a" localSheetId="27">LET!#REF!</definedName>
    <definedName name="\a" localSheetId="80">'LIFESTYLE DISEASES'!#REF!</definedName>
    <definedName name="\a" localSheetId="106">'Mainstreaming CBMS in Brgy. Dev'!#REF!</definedName>
    <definedName name="\a" localSheetId="127">'MARINE PROTECTED'!#REF!</definedName>
    <definedName name="\a" localSheetId="73">'MATERNAL &amp; CHILD HEALTH CARE'!#REF!</definedName>
    <definedName name="\a" localSheetId="74">'Mental Health'!#REF!</definedName>
    <definedName name="\a" localSheetId="128">MKNP!#REF!</definedName>
    <definedName name="\a" localSheetId="120">MMT!#REF!</definedName>
    <definedName name="\a" localSheetId="153">mushroom!#REF!</definedName>
    <definedName name="\a" localSheetId="31">'NEGOSYO CENTER - SCCIPC'!#REF!</definedName>
    <definedName name="\a" localSheetId="76">'NEWBORN SCREENING'!#REF!</definedName>
    <definedName name="\a" localSheetId="129">NNNP!#REF!</definedName>
    <definedName name="\a" localSheetId="46">'NUTRITION COUNCIL'!#REF!</definedName>
    <definedName name="\a" localSheetId="77">'NUTRITION PROGRAM'!#REF!</definedName>
    <definedName name="\a" localSheetId="35">'OFFICE OF PWD'!#REF!</definedName>
    <definedName name="\a" localSheetId="38">'OPERATION OF GAD COUNCIL'!#REF!</definedName>
    <definedName name="\a" localSheetId="37">'OPERATION OF GUIDANCE CENTER '!#REF!</definedName>
    <definedName name="\a" localSheetId="47">'OPERATION OF LCPC - SSS'!#REF!</definedName>
    <definedName name="\a" localSheetId="40">'OPERATION OF THE CURFEW CENTER'!#REF!</definedName>
    <definedName name="\a" localSheetId="144">'organic agri devt'!#REF!</definedName>
    <definedName name="\a" localSheetId="36">'OSCA - PST '!#REF!</definedName>
    <definedName name="\a" localSheetId="41">'[1]HOS-plantilla'!#REF!</definedName>
    <definedName name="\a" localSheetId="42">'[1]HOS-plantilla'!#REF!</definedName>
    <definedName name="\a" localSheetId="43">'[1]HOS-plantilla'!#REF!</definedName>
    <definedName name="\a" localSheetId="44">'[1]HOS-plantilla'!#REF!</definedName>
    <definedName name="\a" localSheetId="45">'[1]HOS-plantilla'!#REF!</definedName>
    <definedName name="\a" localSheetId="95">'paao (6)'!#REF!</definedName>
    <definedName name="\a" localSheetId="98">'PAAO (7)'!#REF!</definedName>
    <definedName name="\a" localSheetId="111">'paao (8)'!#REF!</definedName>
    <definedName name="\a" localSheetId="115">'PAAO (9)'!#REF!</definedName>
    <definedName name="\a" localSheetId="84">'paao admin'!#REF!</definedName>
    <definedName name="\a" localSheetId="113">'PAAO NEW'!#REF!</definedName>
    <definedName name="\a" localSheetId="134">'PAAOE (2021)'!#REF!</definedName>
    <definedName name="\a" localSheetId="110">'PAMANA PROGRAM'!#REF!</definedName>
    <definedName name="\a" localSheetId="101">'PAMANA, RCSP &amp; OTHERS'!#REF!</definedName>
    <definedName name="\a" localSheetId="24">'PEACE AND ORDER FUND'!#REF!</definedName>
    <definedName name="\a" localSheetId="5">PESO!#REF!</definedName>
    <definedName name="\a" localSheetId="11">PIO!#REF!</definedName>
    <definedName name="\a" localSheetId="86">'plantilla (2)'!#REF!</definedName>
    <definedName name="\a" localSheetId="94">'plantilla (3)'!#REF!</definedName>
    <definedName name="\a" localSheetId="97">'PLANTILLA (4)'!#REF!</definedName>
    <definedName name="\a" localSheetId="83">'plantilla new'!#REF!</definedName>
    <definedName name="\a" localSheetId="20">PLEB!#REF!</definedName>
    <definedName name="\a" localSheetId="28">PPMO!#REF!</definedName>
    <definedName name="\a" localSheetId="102">'PROJECT MONITORING'!#REF!</definedName>
    <definedName name="\a" localSheetId="150">'rabies eradication '!#REF!</definedName>
    <definedName name="\a" localSheetId="78">'Rep&amp;Maint-Investment Property'!#REF!</definedName>
    <definedName name="\a" localSheetId="151">'RICE PRODUCTION'!#REF!</definedName>
    <definedName name="\a" localSheetId="117">sacapraise!#REF!</definedName>
    <definedName name="\a" localSheetId="18">'SCC APPRAISAL COMMITTEE'!#REF!</definedName>
    <definedName name="\a" localSheetId="2">SCCCADAC!#REF!</definedName>
    <definedName name="\a" localSheetId="3">SCCYA!#REF!</definedName>
    <definedName name="\a" localSheetId="8">'SCHOLARSHIP PROG. FOR STUDENTS'!#REF!</definedName>
    <definedName name="\a" localSheetId="9">'SCHOLARSHIP PROG. FOR teachers'!#REF!</definedName>
    <definedName name="\a" localSheetId="10">SCIHA!#REF!</definedName>
    <definedName name="\a" localSheetId="103">'SIPA '!#REF!</definedName>
    <definedName name="\a" localSheetId="60">'SPECIAL PURPOSE - FINAL 2020'!#REF!</definedName>
    <definedName name="\a" localSheetId="6">SPORTS!#REF!</definedName>
    <definedName name="\a" localSheetId="79">'STD-HIV'!#REF!</definedName>
    <definedName name="\a" localSheetId="26">'TASK FORCE RIGHT OF WAY'!#REF!</definedName>
    <definedName name="\a" localSheetId="141">'technical&amp;market support '!#REF!</definedName>
    <definedName name="\a" localSheetId="7">TOURISM!#REF!</definedName>
    <definedName name="\a" localSheetId="29">'TRAFFIC MANAGEMENT AUTHORITY'!#REF!</definedName>
    <definedName name="\a" localSheetId="118">training!#REF!</definedName>
    <definedName name="\a" localSheetId="143">'vegetable production'!#REF!</definedName>
    <definedName name="\a" localSheetId="81">'VOLUNTARY BLOOD DONATION'!#REF!</definedName>
    <definedName name="\a" localSheetId="82">ZOD!#REF!</definedName>
    <definedName name="\a">'[1]HOS-plantilla'!#REF!</definedName>
    <definedName name="_Regression_Int" localSheetId="146" hidden="1">1</definedName>
    <definedName name="_Regression_Int" localSheetId="13" hidden="1">1</definedName>
    <definedName name="_Regression_Int" localSheetId="14" hidden="1">1</definedName>
    <definedName name="_Regression_Int" localSheetId="15" hidden="1">1</definedName>
    <definedName name="_Regression_Int" localSheetId="22" hidden="1">1</definedName>
    <definedName name="_Regression_Int" localSheetId="61" hidden="1">1</definedName>
    <definedName name="_Regression_Int" localSheetId="145" hidden="1">1</definedName>
    <definedName name="_Regression_Int" localSheetId="85" hidden="1">1</definedName>
    <definedName name="_Regression_Int" localSheetId="137" hidden="1">1</definedName>
    <definedName name="_Regression_Int" localSheetId="4" hidden="1">1</definedName>
    <definedName name="_Regression_Int" localSheetId="62" hidden="1">1</definedName>
    <definedName name="_Regression_Int" localSheetId="66" hidden="1">1</definedName>
    <definedName name="_Regression_Int" localSheetId="63" hidden="1">1</definedName>
    <definedName name="_Regression_Int" localSheetId="116" hidden="1">1</definedName>
    <definedName name="_Regression_Int" localSheetId="138" hidden="1">1</definedName>
    <definedName name="_Regression_Int" localSheetId="89" hidden="1">1</definedName>
    <definedName name="_Regression_Int" localSheetId="21" hidden="1">1</definedName>
    <definedName name="_Regression_Int" localSheetId="130" hidden="1">1</definedName>
    <definedName name="_Regression_Int" localSheetId="147" hidden="1">1</definedName>
    <definedName name="_Regression_Int" localSheetId="125" hidden="1">1</definedName>
    <definedName name="_Regression_Int" localSheetId="132" hidden="1">1</definedName>
    <definedName name="_Regression_Int" localSheetId="19" hidden="1">1</definedName>
    <definedName name="_Regression_Int" localSheetId="109" hidden="1">1</definedName>
    <definedName name="_Regression_Int" localSheetId="100" hidden="1">1</definedName>
    <definedName name="_Regression_Int" localSheetId="1" hidden="1">1</definedName>
    <definedName name="_Regression_Int" localSheetId="64" hidden="1">1</definedName>
    <definedName name="_Regression_Int" localSheetId="108" hidden="1">1</definedName>
    <definedName name="_Regression_Int" localSheetId="65" hidden="1">1</definedName>
    <definedName name="_Regression_Int" localSheetId="16" hidden="1">1</definedName>
    <definedName name="_Regression_Int" localSheetId="57" hidden="1">1</definedName>
    <definedName name="_Regression_Int" localSheetId="58" hidden="1">1</definedName>
    <definedName name="_Regression_Int" localSheetId="59" hidden="1">1</definedName>
    <definedName name="_Regression_Int" localSheetId="55" hidden="1">1</definedName>
    <definedName name="_Regression_Int" localSheetId="56" hidden="1">1</definedName>
    <definedName name="_Regression_Int" localSheetId="53" hidden="1">1</definedName>
    <definedName name="_Regression_Int" localSheetId="52" hidden="1">1</definedName>
    <definedName name="_Regression_Int" localSheetId="39" hidden="1">1</definedName>
    <definedName name="_Regression_Int" localSheetId="124" hidden="1">1</definedName>
    <definedName name="_Regression_Int" localSheetId="12" hidden="1">1</definedName>
    <definedName name="_Regression_Int" localSheetId="48" hidden="1">1</definedName>
    <definedName name="_Regression_Int" localSheetId="23" hidden="1">1</definedName>
    <definedName name="_Regression_Int" localSheetId="99" hidden="1">1</definedName>
    <definedName name="_Regression_Int" localSheetId="32" hidden="1">1</definedName>
    <definedName name="_Regression_Int" localSheetId="67" hidden="1">1</definedName>
    <definedName name="_Regression_Int" localSheetId="33" hidden="1">1</definedName>
    <definedName name="_Regression_Int" localSheetId="126" hidden="1">1</definedName>
    <definedName name="_Regression_Int" localSheetId="54" hidden="1">1</definedName>
    <definedName name="_Regression_Int" localSheetId="148" hidden="1">1</definedName>
    <definedName name="_Regression_Int" localSheetId="68" hidden="1">1</definedName>
    <definedName name="_Regression_Int" localSheetId="69" hidden="1">1</definedName>
    <definedName name="_Regression_Int" localSheetId="140" hidden="1">1</definedName>
    <definedName name="_Regression_Int" localSheetId="139" hidden="1">1</definedName>
    <definedName name="_Regression_Int" localSheetId="154" hidden="1">1</definedName>
    <definedName name="_Regression_Int" localSheetId="122" hidden="1">1</definedName>
    <definedName name="_Regression_Int" localSheetId="70" hidden="1">1</definedName>
    <definedName name="_Regression_Int" localSheetId="152" hidden="1">1</definedName>
    <definedName name="_Regression_Int" localSheetId="121" hidden="1">1</definedName>
    <definedName name="_Regression_Int" localSheetId="91" hidden="1">1</definedName>
    <definedName name="_Regression_Int" localSheetId="49" hidden="1">1</definedName>
    <definedName name="_Regression_Int" localSheetId="105" hidden="1">1</definedName>
    <definedName name="_Regression_Int" localSheetId="142" hidden="1">1</definedName>
    <definedName name="_Regression_Int" localSheetId="71" hidden="1">1</definedName>
    <definedName name="_Regression_Int" localSheetId="50" hidden="1">1</definedName>
    <definedName name="_Regression_Int" localSheetId="51" hidden="1">1</definedName>
    <definedName name="_Regression_Int" localSheetId="149" hidden="1">1</definedName>
    <definedName name="_Regression_Int" localSheetId="30" hidden="1">1</definedName>
    <definedName name="_Regression_Int" localSheetId="25" hidden="1">1</definedName>
    <definedName name="_Regression_Int" localSheetId="123" hidden="1">1</definedName>
    <definedName name="_Regression_Int" localSheetId="75" hidden="1">1</definedName>
    <definedName name="_Regression_Int" localSheetId="34" hidden="1">1</definedName>
    <definedName name="_Regression_Int" localSheetId="104" hidden="1">1</definedName>
    <definedName name="_Regression_Int" localSheetId="17" hidden="1">1</definedName>
    <definedName name="_Regression_Int" localSheetId="107" hidden="1">1</definedName>
    <definedName name="_Regression_Int" localSheetId="131" hidden="1">1</definedName>
    <definedName name="_Regression_Int" localSheetId="136" hidden="1">1</definedName>
    <definedName name="_Regression_Int" localSheetId="87" hidden="1">1</definedName>
    <definedName name="_Regression_Int" localSheetId="90" hidden="1">1</definedName>
    <definedName name="_Regression_Int" localSheetId="92" hidden="1">1</definedName>
    <definedName name="_Regression_Int" localSheetId="93" hidden="1">1</definedName>
    <definedName name="_Regression_Int" localSheetId="96" hidden="1">1</definedName>
    <definedName name="_Regression_Int" localSheetId="114" hidden="1">1</definedName>
    <definedName name="_Regression_Int" localSheetId="119" hidden="1">1</definedName>
    <definedName name="_Regression_Int" localSheetId="112" hidden="1">1</definedName>
    <definedName name="_Regression_Int" localSheetId="72" hidden="1">1</definedName>
    <definedName name="_Regression_Int" localSheetId="27" hidden="1">1</definedName>
    <definedName name="_Regression_Int" localSheetId="80" hidden="1">1</definedName>
    <definedName name="_Regression_Int" localSheetId="106" hidden="1">1</definedName>
    <definedName name="_Regression_Int" localSheetId="127" hidden="1">1</definedName>
    <definedName name="_Regression_Int" localSheetId="73" hidden="1">1</definedName>
    <definedName name="_Regression_Int" localSheetId="74" hidden="1">1</definedName>
    <definedName name="_Regression_Int" localSheetId="128" hidden="1">1</definedName>
    <definedName name="_Regression_Int" localSheetId="120" hidden="1">1</definedName>
    <definedName name="_Regression_Int" localSheetId="153" hidden="1">1</definedName>
    <definedName name="_Regression_Int" localSheetId="31" hidden="1">1</definedName>
    <definedName name="_Regression_Int" localSheetId="76" hidden="1">1</definedName>
    <definedName name="_Regression_Int" localSheetId="129" hidden="1">1</definedName>
    <definedName name="_Regression_Int" localSheetId="46" hidden="1">1</definedName>
    <definedName name="_Regression_Int" localSheetId="77" hidden="1">1</definedName>
    <definedName name="_Regression_Int" localSheetId="35" hidden="1">1</definedName>
    <definedName name="_Regression_Int" localSheetId="38" hidden="1">1</definedName>
    <definedName name="_Regression_Int" localSheetId="37" hidden="1">1</definedName>
    <definedName name="_Regression_Int" localSheetId="47" hidden="1">1</definedName>
    <definedName name="_Regression_Int" localSheetId="40" hidden="1">1</definedName>
    <definedName name="_Regression_Int" localSheetId="144" hidden="1">1</definedName>
    <definedName name="_Regression_Int" localSheetId="36" hidden="1">1</definedName>
    <definedName name="_Regression_Int" localSheetId="95" hidden="1">1</definedName>
    <definedName name="_Regression_Int" localSheetId="98" hidden="1">1</definedName>
    <definedName name="_Regression_Int" localSheetId="111" hidden="1">1</definedName>
    <definedName name="_Regression_Int" localSheetId="115" hidden="1">1</definedName>
    <definedName name="_Regression_Int" localSheetId="84" hidden="1">1</definedName>
    <definedName name="_Regression_Int" localSheetId="113" hidden="1">1</definedName>
    <definedName name="_Regression_Int" localSheetId="134" hidden="1">1</definedName>
    <definedName name="_Regression_Int" localSheetId="110" hidden="1">1</definedName>
    <definedName name="_Regression_Int" localSheetId="101" hidden="1">1</definedName>
    <definedName name="_Regression_Int" localSheetId="24" hidden="1">1</definedName>
    <definedName name="_Regression_Int" localSheetId="5" hidden="1">1</definedName>
    <definedName name="_Regression_Int" localSheetId="11" hidden="1">1</definedName>
    <definedName name="_Regression_Int" localSheetId="86" hidden="1">1</definedName>
    <definedName name="_Regression_Int" localSheetId="94" hidden="1">1</definedName>
    <definedName name="_Regression_Int" localSheetId="97" hidden="1">1</definedName>
    <definedName name="_Regression_Int" localSheetId="83" hidden="1">1</definedName>
    <definedName name="_Regression_Int" localSheetId="20" hidden="1">1</definedName>
    <definedName name="_Regression_Int" localSheetId="28" hidden="1">1</definedName>
    <definedName name="_Regression_Int" localSheetId="102" hidden="1">1</definedName>
    <definedName name="_Regression_Int" localSheetId="150" hidden="1">1</definedName>
    <definedName name="_Regression_Int" localSheetId="78" hidden="1">1</definedName>
    <definedName name="_Regression_Int" localSheetId="151" hidden="1">1</definedName>
    <definedName name="_Regression_Int" localSheetId="117" hidden="1">1</definedName>
    <definedName name="_Regression_Int" localSheetId="18" hidden="1">1</definedName>
    <definedName name="_Regression_Int" localSheetId="2" hidden="1">1</definedName>
    <definedName name="_Regression_Int" localSheetId="3" hidden="1">1</definedName>
    <definedName name="_Regression_Int" localSheetId="8" hidden="1">1</definedName>
    <definedName name="_Regression_Int" localSheetId="9" hidden="1">1</definedName>
    <definedName name="_Regression_Int" localSheetId="10" hidden="1">1</definedName>
    <definedName name="_Regression_Int" localSheetId="103" hidden="1">1</definedName>
    <definedName name="_Regression_Int" localSheetId="60" hidden="1">1</definedName>
    <definedName name="_Regression_Int" localSheetId="6" hidden="1">1</definedName>
    <definedName name="_Regression_Int" localSheetId="79" hidden="1">1</definedName>
    <definedName name="_Regression_Int" localSheetId="26" hidden="1">1</definedName>
    <definedName name="_Regression_Int" localSheetId="141" hidden="1">1</definedName>
    <definedName name="_Regression_Int" localSheetId="7" hidden="1">1</definedName>
    <definedName name="_Regression_Int" localSheetId="29" hidden="1">1</definedName>
    <definedName name="_Regression_Int" localSheetId="118" hidden="1">1</definedName>
    <definedName name="_Regression_Int" localSheetId="143" hidden="1">1</definedName>
    <definedName name="_Regression_Int" localSheetId="81" hidden="1">1</definedName>
    <definedName name="_Regression_Int" localSheetId="82" hidden="1">1</definedName>
    <definedName name="BJMP" localSheetId="93">'[1]HOS-plantilla'!#REF!</definedName>
    <definedName name="BJMP">'[1]HOS-plantilla'!#REF!</definedName>
    <definedName name="COPY">'[1]HOS-plantilla'!#REF!</definedName>
    <definedName name="LBPFNO3">'[1]HOS-plantilla'!#REF!</definedName>
    <definedName name="MENNU3">'[1]HOS-plantilla'!#REF!</definedName>
    <definedName name="MENU" localSheetId="146">'abaca industry devt'!#REF!</definedName>
    <definedName name="MENU" localSheetId="13">'ABC FEDERATION'!#REF!</definedName>
    <definedName name="MENU" localSheetId="14">'ABC FEDERATION - brgy. TANOD'!#REF!</definedName>
    <definedName name="MENU" localSheetId="15">'ABC- KATARUNGANG PAMBARANGAY'!#REF!</definedName>
    <definedName name="MENU" localSheetId="22">ADHOC!#REF!</definedName>
    <definedName name="MENU" localSheetId="61">Adolescent!#REF!</definedName>
    <definedName name="MENU" localSheetId="145">'agri center &amp; demo area'!#REF!</definedName>
    <definedName name="MENU" localSheetId="85">'AIP (2)'!#REF!</definedName>
    <definedName name="MENU" localSheetId="137">'animal disease'!#REF!</definedName>
    <definedName name="MENU" localSheetId="4">'ANTI-COVID PROGRAM'!#REF!</definedName>
    <definedName name="MENU" localSheetId="62">'ANTI-HUMAN RABIES'!#REF!</definedName>
    <definedName name="MENU" localSheetId="66">'ANTI-SMOKING'!#REF!</definedName>
    <definedName name="MENU" localSheetId="63">'ANTI-TB Program'!#REF!</definedName>
    <definedName name="MENU" localSheetId="116">arta!#REF!</definedName>
    <definedName name="MENU" localSheetId="138">'artificial insemination'!#REF!</definedName>
    <definedName name="MENU" localSheetId="89">'assessor plantilla'!#REF!</definedName>
    <definedName name="MENU" localSheetId="21">BAC!#REF!</definedName>
    <definedName name="MENU" localSheetId="130">'BAGO RIVER'!#REF!</definedName>
    <definedName name="MENU" localSheetId="147">'bamboo production'!#REF!</definedName>
    <definedName name="MENU" localSheetId="125">'BANTAY DAGAT'!#REF!</definedName>
    <definedName name="MENU" localSheetId="132">beautification!#REF!</definedName>
    <definedName name="MENU" localSheetId="19">BPLO!#REF!</definedName>
    <definedName name="MENU" localSheetId="109">'BUB '!#REF!</definedName>
    <definedName name="MENU" localSheetId="100">'BUB ,PAMANA, ETC.'!#REF!</definedName>
    <definedName name="MENU" localSheetId="1">CAWA!#REF!</definedName>
    <definedName name="MENU" localSheetId="64">CBH!#REF!</definedName>
    <definedName name="MENU" localSheetId="108">CBMS!#REF!</definedName>
    <definedName name="MENU" localSheetId="65">CBR!#REF!</definedName>
    <definedName name="MENU" localSheetId="16">'CCC - ALGERS'!#REF!</definedName>
    <definedName name="MENU" localSheetId="57">'CDRRMO FINAL 2021'!#REF!</definedName>
    <definedName name="MENU" localSheetId="58">'CDRRMO1 - PS'!#REF!</definedName>
    <definedName name="MENU" localSheetId="59">'CDRRMO2 - MOOE&amp;CAPITAL OUTLAY'!#REF!</definedName>
    <definedName name="MENU" localSheetId="55">CEO!#REF!</definedName>
    <definedName name="MENU" localSheetId="56">'CEO-OBO'!#REF!</definedName>
    <definedName name="MENU" localSheetId="53">'CEO-PARKS &amp; PLAZAS'!#REF!</definedName>
    <definedName name="MENU" localSheetId="52">'CEO-STREETLIGHTING'!#REF!</definedName>
    <definedName name="MENU" localSheetId="39">'CIACAT - VAWC'!#REF!</definedName>
    <definedName name="MENU" localSheetId="124">'CITY LANES'!#REF!</definedName>
    <definedName name="MENU" localSheetId="12">CLDO!#REF!</definedName>
    <definedName name="MENU" localSheetId="48">'CMO-PAAO'!#REF!</definedName>
    <definedName name="MENU" localSheetId="23">CODI!#REF!</definedName>
    <definedName name="MENU" localSheetId="99">'Compre Data Collection &amp; Update'!#REF!</definedName>
    <definedName name="MENU" localSheetId="32">'CONTINUING IMPLEMENTATION 4 P''S'!#REF!</definedName>
    <definedName name="MENU" localSheetId="67">'Contraceptive Self Reliance'!#REF!</definedName>
    <definedName name="MENU" localSheetId="33">'COUNTRY PROGRAM FOR CHILDREN '!#REF!</definedName>
    <definedName name="MENU" localSheetId="126">CRM!#REF!</definedName>
    <definedName name="MENU" localSheetId="54">CSWDO!#REF!</definedName>
    <definedName name="MENU" localSheetId="148">'cutflower industry'!#REF!</definedName>
    <definedName name="MENU" localSheetId="68">DENGUE!#REF!</definedName>
    <definedName name="MENU" localSheetId="69">'DENTAL HEALTH'!#REF!</definedName>
    <definedName name="MENU" localSheetId="140">'dispersal &amp; upg of small animal'!#REF!</definedName>
    <definedName name="MENU" localSheetId="139">'dispersal of large animals'!#REF!</definedName>
    <definedName name="MENU" localSheetId="154">'duck &amp; turkey'!#REF!</definedName>
    <definedName name="MENU" localSheetId="122">'ECO CENTER'!#REF!</definedName>
    <definedName name="MENU" localSheetId="70">'FAMILY PLANNING'!#REF!</definedName>
    <definedName name="MENU" localSheetId="152">'free range chicken'!#REF!</definedName>
    <definedName name="MENU" localSheetId="121">'GARBAGE COLLECTION'!#REF!</definedName>
    <definedName name="MENU" localSheetId="91">'gen revision'!#REF!</definedName>
    <definedName name="MENU" localSheetId="49">GSD!#REF!</definedName>
    <definedName name="MENU" localSheetId="105">Heritage!#REF!</definedName>
    <definedName name="MENU" localSheetId="142">'high value commcl crops fruits'!#REF!</definedName>
    <definedName name="MENU" localSheetId="71">HIS!#REF!</definedName>
    <definedName name="MENU" localSheetId="50">'HOSPITAL-PAAOE'!#REF!</definedName>
    <definedName name="MENU" localSheetId="51">'HOSPITAL-PAAOE- FINAL'!#REF!</definedName>
    <definedName name="MENU" localSheetId="149">'hvcc cacao coffee peanut'!#REF!</definedName>
    <definedName name="MENU" localSheetId="30">'I 4 J'!#REF!</definedName>
    <definedName name="MENU" localSheetId="25">ICTC!#REF!</definedName>
    <definedName name="MENU" localSheetId="123">IEC!#REF!</definedName>
    <definedName name="MENU" localSheetId="75">IMMUNIZATION!#REF!</definedName>
    <definedName name="MENU" localSheetId="34">'IMPLEMENTATION OF MDG FACES'!#REF!</definedName>
    <definedName name="MENU" localSheetId="104">INDIGENOUS!#REF!</definedName>
    <definedName name="MENU" localSheetId="17">'INTERNAL AUDIT SERVICE'!#REF!</definedName>
    <definedName name="MENU" localSheetId="107">'LAND-USE BASED '!#REF!</definedName>
    <definedName name="MENU" localSheetId="131">'law enforcement'!#REF!</definedName>
    <definedName name="MENU" localSheetId="136">'LBPF No. 2 (13)'!#REF!</definedName>
    <definedName name="MENU" localSheetId="87">'LBPF No. 2 (2)'!#REF!</definedName>
    <definedName name="MENU" localSheetId="90">'LBPF No. 2 (3)'!#REF!</definedName>
    <definedName name="MENU" localSheetId="92">'LBPF No. 2 (4)'!#REF!</definedName>
    <definedName name="MENU" localSheetId="93">'LBPF No. 2 (5)'!#REF!</definedName>
    <definedName name="MENU" localSheetId="96">'LBPF No. 2 (6)'!#REF!</definedName>
    <definedName name="MENU" localSheetId="114">'LBPF No. 2 (7)'!#REF!</definedName>
    <definedName name="MENU" localSheetId="119">'LBPF No. 2 (8)'!#REF!</definedName>
    <definedName name="MENU" localSheetId="112">'LBPF No. 2(3311)'!#REF!</definedName>
    <definedName name="MENU" localSheetId="72">'LEPROSY '!#REF!</definedName>
    <definedName name="MENU" localSheetId="27">LET!#REF!</definedName>
    <definedName name="MENU" localSheetId="80">'LIFESTYLE DISEASES'!#REF!</definedName>
    <definedName name="MENU" localSheetId="106">'Mainstreaming CBMS in Brgy. Dev'!#REF!</definedName>
    <definedName name="MENU" localSheetId="127">'MARINE PROTECTED'!#REF!</definedName>
    <definedName name="MENU" localSheetId="73">'MATERNAL &amp; CHILD HEALTH CARE'!#REF!</definedName>
    <definedName name="MENU" localSheetId="74">'Mental Health'!#REF!</definedName>
    <definedName name="MENU" localSheetId="128">MKNP!#REF!</definedName>
    <definedName name="MENU" localSheetId="120">MMT!#REF!</definedName>
    <definedName name="MENU" localSheetId="153">mushroom!#REF!</definedName>
    <definedName name="MENU" localSheetId="31">'NEGOSYO CENTER - SCCIPC'!#REF!</definedName>
    <definedName name="MENU" localSheetId="76">'NEWBORN SCREENING'!#REF!</definedName>
    <definedName name="MENU" localSheetId="129">NNNP!#REF!</definedName>
    <definedName name="MENU" localSheetId="46">'NUTRITION COUNCIL'!#REF!</definedName>
    <definedName name="MENU" localSheetId="77">'NUTRITION PROGRAM'!#REF!</definedName>
    <definedName name="MENU" localSheetId="35">'OFFICE OF PWD'!#REF!</definedName>
    <definedName name="MENU" localSheetId="38">'OPERATION OF GAD COUNCIL'!#REF!</definedName>
    <definedName name="MENU" localSheetId="37">'OPERATION OF GUIDANCE CENTER '!#REF!</definedName>
    <definedName name="MENU" localSheetId="47">'OPERATION OF LCPC - SSS'!#REF!</definedName>
    <definedName name="MENU" localSheetId="40">'OPERATION OF THE CURFEW CENTER'!#REF!</definedName>
    <definedName name="MENU" localSheetId="144">'organic agri devt'!#REF!</definedName>
    <definedName name="MENU" localSheetId="36">'OSCA - PST '!#REF!</definedName>
    <definedName name="MENU" localSheetId="41">'[1]HOS-plantilla'!#REF!</definedName>
    <definedName name="MENU" localSheetId="42">'[1]HOS-plantilla'!#REF!</definedName>
    <definedName name="MENU" localSheetId="43">'[1]HOS-plantilla'!#REF!</definedName>
    <definedName name="MENU" localSheetId="44">'[1]HOS-plantilla'!#REF!</definedName>
    <definedName name="MENU" localSheetId="45">'[1]HOS-plantilla'!#REF!</definedName>
    <definedName name="MENU" localSheetId="95">'paao (6)'!#REF!</definedName>
    <definedName name="MENU" localSheetId="98">'PAAO (7)'!#REF!</definedName>
    <definedName name="MENU" localSheetId="111">'paao (8)'!#REF!</definedName>
    <definedName name="MENU" localSheetId="115">'PAAO (9)'!#REF!</definedName>
    <definedName name="MENU" localSheetId="84">'paao admin'!#REF!</definedName>
    <definedName name="MENU" localSheetId="113">'PAAO NEW'!#REF!</definedName>
    <definedName name="MENU" localSheetId="134">'PAAOE (2021)'!#REF!</definedName>
    <definedName name="MENU" localSheetId="110">'PAMANA PROGRAM'!#REF!</definedName>
    <definedName name="MENU" localSheetId="101">'PAMANA, RCSP &amp; OTHERS'!#REF!</definedName>
    <definedName name="MENU" localSheetId="24">'PEACE AND ORDER FUND'!#REF!</definedName>
    <definedName name="MENU" localSheetId="5">PESO!#REF!</definedName>
    <definedName name="MENU" localSheetId="11">PIO!#REF!</definedName>
    <definedName name="MENU" localSheetId="86">'plantilla (2)'!#REF!</definedName>
    <definedName name="MENU" localSheetId="94">'plantilla (3)'!#REF!</definedName>
    <definedName name="MENU" localSheetId="97">'PLANTILLA (4)'!#REF!</definedName>
    <definedName name="MENU" localSheetId="83">'plantilla new'!#REF!</definedName>
    <definedName name="MENU" localSheetId="20">PLEB!#REF!</definedName>
    <definedName name="MENU" localSheetId="28">PPMO!#REF!</definedName>
    <definedName name="MENU" localSheetId="102">'PROJECT MONITORING'!#REF!</definedName>
    <definedName name="MENU" localSheetId="150">'rabies eradication '!#REF!</definedName>
    <definedName name="MENU" localSheetId="78">'Rep&amp;Maint-Investment Property'!#REF!</definedName>
    <definedName name="MENU" localSheetId="151">'RICE PRODUCTION'!#REF!</definedName>
    <definedName name="MENU" localSheetId="117">sacapraise!#REF!</definedName>
    <definedName name="MENU" localSheetId="18">'SCC APPRAISAL COMMITTEE'!#REF!</definedName>
    <definedName name="MENU" localSheetId="2">SCCCADAC!#REF!</definedName>
    <definedName name="MENU" localSheetId="3">SCCYA!#REF!</definedName>
    <definedName name="MENU" localSheetId="8">'SCHOLARSHIP PROG. FOR STUDENTS'!#REF!</definedName>
    <definedName name="MENU" localSheetId="9">'SCHOLARSHIP PROG. FOR teachers'!#REF!</definedName>
    <definedName name="MENU" localSheetId="10">SCIHA!#REF!</definedName>
    <definedName name="MENU" localSheetId="103">'SIPA '!#REF!</definedName>
    <definedName name="MENU" localSheetId="60">'SPECIAL PURPOSE - FINAL 2020'!#REF!</definedName>
    <definedName name="MENU" localSheetId="6">SPORTS!#REF!</definedName>
    <definedName name="MENU" localSheetId="79">'STD-HIV'!#REF!</definedName>
    <definedName name="MENU" localSheetId="26">'TASK FORCE RIGHT OF WAY'!#REF!</definedName>
    <definedName name="MENU" localSheetId="141">'technical&amp;market support '!#REF!</definedName>
    <definedName name="MENU" localSheetId="7">TOURISM!#REF!</definedName>
    <definedName name="MENU" localSheetId="29">'TRAFFIC MANAGEMENT AUTHORITY'!#REF!</definedName>
    <definedName name="MENU" localSheetId="118">training!#REF!</definedName>
    <definedName name="MENU" localSheetId="143">'vegetable production'!#REF!</definedName>
    <definedName name="MENU" localSheetId="81">'VOLUNTARY BLOOD DONATION'!#REF!</definedName>
    <definedName name="MENU" localSheetId="82">ZOD!#REF!</definedName>
    <definedName name="MENU">'[1]HOS-plantilla'!#REF!</definedName>
    <definedName name="MENU1" localSheetId="146">'abaca industry devt'!#REF!</definedName>
    <definedName name="MENU1" localSheetId="13">'ABC FEDERATION'!#REF!</definedName>
    <definedName name="MENU1" localSheetId="14">'ABC FEDERATION - brgy. TANOD'!#REF!</definedName>
    <definedName name="MENU1" localSheetId="15">'ABC- KATARUNGANG PAMBARANGAY'!#REF!</definedName>
    <definedName name="MENU1" localSheetId="22">ADHOC!#REF!</definedName>
    <definedName name="MENU1" localSheetId="61">Adolescent!#REF!</definedName>
    <definedName name="MENU1" localSheetId="145">'agri center &amp; demo area'!#REF!</definedName>
    <definedName name="MENU1" localSheetId="85">'AIP (2)'!#REF!</definedName>
    <definedName name="MENU1" localSheetId="137">'animal disease'!#REF!</definedName>
    <definedName name="MENU1" localSheetId="4">'ANTI-COVID PROGRAM'!#REF!</definedName>
    <definedName name="MENU1" localSheetId="62">'ANTI-HUMAN RABIES'!#REF!</definedName>
    <definedName name="MENU1" localSheetId="66">'ANTI-SMOKING'!#REF!</definedName>
    <definedName name="MENU1" localSheetId="63">'ANTI-TB Program'!#REF!</definedName>
    <definedName name="MENU1" localSheetId="116">arta!#REF!</definedName>
    <definedName name="MENU1" localSheetId="138">'artificial insemination'!#REF!</definedName>
    <definedName name="MENU1" localSheetId="89">'assessor plantilla'!#REF!</definedName>
    <definedName name="MENU1" localSheetId="21">BAC!#REF!</definedName>
    <definedName name="MENU1" localSheetId="130">'BAGO RIVER'!#REF!</definedName>
    <definedName name="MENU1" localSheetId="147">'bamboo production'!#REF!</definedName>
    <definedName name="MENU1" localSheetId="125">'BANTAY DAGAT'!#REF!</definedName>
    <definedName name="MENU1" localSheetId="132">beautification!#REF!</definedName>
    <definedName name="MENU1" localSheetId="19">BPLO!#REF!</definedName>
    <definedName name="MENU1" localSheetId="109">'BUB '!#REF!</definedName>
    <definedName name="MENU1" localSheetId="100">'BUB ,PAMANA, ETC.'!#REF!</definedName>
    <definedName name="MENU1" localSheetId="1">CAWA!#REF!</definedName>
    <definedName name="MENU1" localSheetId="64">CBH!#REF!</definedName>
    <definedName name="MENU1" localSheetId="108">CBMS!#REF!</definedName>
    <definedName name="MENU1" localSheetId="65">CBR!#REF!</definedName>
    <definedName name="MENU1" localSheetId="16">'CCC - ALGERS'!#REF!</definedName>
    <definedName name="MENU1" localSheetId="57">'CDRRMO FINAL 2021'!#REF!</definedName>
    <definedName name="MENU1" localSheetId="58">'CDRRMO1 - PS'!#REF!</definedName>
    <definedName name="MENU1" localSheetId="59">'CDRRMO2 - MOOE&amp;CAPITAL OUTLAY'!#REF!</definedName>
    <definedName name="MENU1" localSheetId="55">CEO!#REF!</definedName>
    <definedName name="MENU1" localSheetId="56">'CEO-OBO'!#REF!</definedName>
    <definedName name="MENU1" localSheetId="53">'CEO-PARKS &amp; PLAZAS'!#REF!</definedName>
    <definedName name="MENU1" localSheetId="52">'CEO-STREETLIGHTING'!#REF!</definedName>
    <definedName name="MENU1" localSheetId="39">'CIACAT - VAWC'!#REF!</definedName>
    <definedName name="MENU1" localSheetId="124">'CITY LANES'!#REF!</definedName>
    <definedName name="MENU1" localSheetId="12">CLDO!#REF!</definedName>
    <definedName name="MENU1" localSheetId="48">'CMO-PAAO'!#REF!</definedName>
    <definedName name="MENU1" localSheetId="23">CODI!#REF!</definedName>
    <definedName name="MENU1" localSheetId="99">'Compre Data Collection &amp; Update'!#REF!</definedName>
    <definedName name="MENU1" localSheetId="32">'CONTINUING IMPLEMENTATION 4 P''S'!#REF!</definedName>
    <definedName name="MENU1" localSheetId="67">'Contraceptive Self Reliance'!#REF!</definedName>
    <definedName name="MENU1" localSheetId="33">'COUNTRY PROGRAM FOR CHILDREN '!#REF!</definedName>
    <definedName name="MENU1" localSheetId="126">CRM!#REF!</definedName>
    <definedName name="MENU1" localSheetId="54">CSWDO!#REF!</definedName>
    <definedName name="MENU1" localSheetId="148">'cutflower industry'!#REF!</definedName>
    <definedName name="MENU1" localSheetId="68">DENGUE!#REF!</definedName>
    <definedName name="MENU1" localSheetId="69">'DENTAL HEALTH'!#REF!</definedName>
    <definedName name="MENU1" localSheetId="140">'dispersal &amp; upg of small animal'!#REF!</definedName>
    <definedName name="MENU1" localSheetId="139">'dispersal of large animals'!#REF!</definedName>
    <definedName name="MENU1" localSheetId="154">'duck &amp; turkey'!#REF!</definedName>
    <definedName name="MENU1" localSheetId="122">'ECO CENTER'!#REF!</definedName>
    <definedName name="MENU1" localSheetId="70">'FAMILY PLANNING'!#REF!</definedName>
    <definedName name="MENU1" localSheetId="152">'free range chicken'!#REF!</definedName>
    <definedName name="MENU1" localSheetId="121">'GARBAGE COLLECTION'!#REF!</definedName>
    <definedName name="MENU1" localSheetId="91">'gen revision'!#REF!</definedName>
    <definedName name="MENU1" localSheetId="49">GSD!#REF!</definedName>
    <definedName name="MENU1" localSheetId="105">Heritage!#REF!</definedName>
    <definedName name="MENU1" localSheetId="142">'high value commcl crops fruits'!#REF!</definedName>
    <definedName name="MENU1" localSheetId="71">HIS!#REF!</definedName>
    <definedName name="MENU1" localSheetId="50">'HOSPITAL-PAAOE'!#REF!</definedName>
    <definedName name="MENU1" localSheetId="51">'HOSPITAL-PAAOE- FINAL'!#REF!</definedName>
    <definedName name="MENU1" localSheetId="149">'hvcc cacao coffee peanut'!#REF!</definedName>
    <definedName name="MENU1" localSheetId="30">'I 4 J'!#REF!</definedName>
    <definedName name="MENU1" localSheetId="25">ICTC!#REF!</definedName>
    <definedName name="MENU1" localSheetId="123">IEC!#REF!</definedName>
    <definedName name="MENU1" localSheetId="75">IMMUNIZATION!#REF!</definedName>
    <definedName name="MENU1" localSheetId="34">'IMPLEMENTATION OF MDG FACES'!#REF!</definedName>
    <definedName name="MENU1" localSheetId="104">INDIGENOUS!#REF!</definedName>
    <definedName name="MENU1" localSheetId="17">'INTERNAL AUDIT SERVICE'!#REF!</definedName>
    <definedName name="MENU1" localSheetId="107">'LAND-USE BASED '!#REF!</definedName>
    <definedName name="MENU1" localSheetId="131">'law enforcement'!#REF!</definedName>
    <definedName name="MENU1" localSheetId="136">'LBPF No. 2 (13)'!#REF!</definedName>
    <definedName name="MENU1" localSheetId="87">'LBPF No. 2 (2)'!#REF!</definedName>
    <definedName name="MENU1" localSheetId="90">'LBPF No. 2 (3)'!#REF!</definedName>
    <definedName name="MENU1" localSheetId="92">'LBPF No. 2 (4)'!#REF!</definedName>
    <definedName name="MENU1" localSheetId="93">'LBPF No. 2 (5)'!#REF!</definedName>
    <definedName name="MENU1" localSheetId="96">'LBPF No. 2 (6)'!#REF!</definedName>
    <definedName name="MENU1" localSheetId="114">'LBPF No. 2 (7)'!#REF!</definedName>
    <definedName name="MENU1" localSheetId="119">'LBPF No. 2 (8)'!#REF!</definedName>
    <definedName name="MENU1" localSheetId="112">'LBPF No. 2(3311)'!#REF!</definedName>
    <definedName name="MENU1" localSheetId="72">'LEPROSY '!#REF!</definedName>
    <definedName name="MENU1" localSheetId="27">LET!#REF!</definedName>
    <definedName name="MENU1" localSheetId="80">'LIFESTYLE DISEASES'!#REF!</definedName>
    <definedName name="MENU1" localSheetId="106">'Mainstreaming CBMS in Brgy. Dev'!#REF!</definedName>
    <definedName name="MENU1" localSheetId="127">'MARINE PROTECTED'!#REF!</definedName>
    <definedName name="MENU1" localSheetId="73">'MATERNAL &amp; CHILD HEALTH CARE'!#REF!</definedName>
    <definedName name="MENU1" localSheetId="74">'Mental Health'!#REF!</definedName>
    <definedName name="MENU1" localSheetId="128">MKNP!#REF!</definedName>
    <definedName name="MENU1" localSheetId="120">MMT!#REF!</definedName>
    <definedName name="MENU1" localSheetId="153">mushroom!#REF!</definedName>
    <definedName name="MENU1" localSheetId="31">'NEGOSYO CENTER - SCCIPC'!#REF!</definedName>
    <definedName name="MENU1" localSheetId="76">'NEWBORN SCREENING'!#REF!</definedName>
    <definedName name="MENU1" localSheetId="129">NNNP!#REF!</definedName>
    <definedName name="MENU1" localSheetId="46">'NUTRITION COUNCIL'!#REF!</definedName>
    <definedName name="MENU1" localSheetId="77">'NUTRITION PROGRAM'!#REF!</definedName>
    <definedName name="MENU1" localSheetId="35">'OFFICE OF PWD'!#REF!</definedName>
    <definedName name="MENU1" localSheetId="38">'OPERATION OF GAD COUNCIL'!#REF!</definedName>
    <definedName name="MENU1" localSheetId="37">'OPERATION OF GUIDANCE CENTER '!#REF!</definedName>
    <definedName name="MENU1" localSheetId="47">'OPERATION OF LCPC - SSS'!#REF!</definedName>
    <definedName name="MENU1" localSheetId="40">'OPERATION OF THE CURFEW CENTER'!#REF!</definedName>
    <definedName name="MENU1" localSheetId="144">'organic agri devt'!#REF!</definedName>
    <definedName name="MENU1" localSheetId="36">'OSCA - PST '!#REF!</definedName>
    <definedName name="MENU1" localSheetId="41">'[1]HOS-plantilla'!#REF!</definedName>
    <definedName name="MENU1" localSheetId="42">'[1]HOS-plantilla'!#REF!</definedName>
    <definedName name="MENU1" localSheetId="43">'[1]HOS-plantilla'!#REF!</definedName>
    <definedName name="MENU1" localSheetId="44">'[1]HOS-plantilla'!#REF!</definedName>
    <definedName name="MENU1" localSheetId="45">'[1]HOS-plantilla'!#REF!</definedName>
    <definedName name="MENU1" localSheetId="95">'paao (6)'!#REF!</definedName>
    <definedName name="MENU1" localSheetId="98">'PAAO (7)'!#REF!</definedName>
    <definedName name="MENU1" localSheetId="111">'paao (8)'!#REF!</definedName>
    <definedName name="MENU1" localSheetId="115">'PAAO (9)'!#REF!</definedName>
    <definedName name="MENU1" localSheetId="84">'paao admin'!#REF!</definedName>
    <definedName name="MENU1" localSheetId="113">'PAAO NEW'!#REF!</definedName>
    <definedName name="MENU1" localSheetId="134">'PAAOE (2021)'!#REF!</definedName>
    <definedName name="MENU1" localSheetId="110">'PAMANA PROGRAM'!#REF!</definedName>
    <definedName name="MENU1" localSheetId="101">'PAMANA, RCSP &amp; OTHERS'!#REF!</definedName>
    <definedName name="MENU1" localSheetId="24">'PEACE AND ORDER FUND'!#REF!</definedName>
    <definedName name="MENU1" localSheetId="5">PESO!#REF!</definedName>
    <definedName name="MENU1" localSheetId="11">PIO!#REF!</definedName>
    <definedName name="MENU1" localSheetId="86">'plantilla (2)'!#REF!</definedName>
    <definedName name="MENU1" localSheetId="94">'plantilla (3)'!#REF!</definedName>
    <definedName name="MENU1" localSheetId="97">'PLANTILLA (4)'!#REF!</definedName>
    <definedName name="MENU1" localSheetId="83">'plantilla new'!#REF!</definedName>
    <definedName name="MENU1" localSheetId="20">PLEB!#REF!</definedName>
    <definedName name="MENU1" localSheetId="28">PPMO!#REF!</definedName>
    <definedName name="MENU1" localSheetId="102">'PROJECT MONITORING'!#REF!</definedName>
    <definedName name="MENU1" localSheetId="150">'rabies eradication '!#REF!</definedName>
    <definedName name="MENU1" localSheetId="78">'Rep&amp;Maint-Investment Property'!#REF!</definedName>
    <definedName name="MENU1" localSheetId="151">'RICE PRODUCTION'!#REF!</definedName>
    <definedName name="MENU1" localSheetId="117">sacapraise!#REF!</definedName>
    <definedName name="MENU1" localSheetId="18">'SCC APPRAISAL COMMITTEE'!#REF!</definedName>
    <definedName name="MENU1" localSheetId="2">SCCCADAC!#REF!</definedName>
    <definedName name="MENU1" localSheetId="3">SCCYA!#REF!</definedName>
    <definedName name="MENU1" localSheetId="8">'SCHOLARSHIP PROG. FOR STUDENTS'!#REF!</definedName>
    <definedName name="MENU1" localSheetId="9">'SCHOLARSHIP PROG. FOR teachers'!#REF!</definedName>
    <definedName name="MENU1" localSheetId="10">SCIHA!#REF!</definedName>
    <definedName name="MENU1" localSheetId="103">'SIPA '!#REF!</definedName>
    <definedName name="MENU1" localSheetId="60">'SPECIAL PURPOSE - FINAL 2020'!#REF!</definedName>
    <definedName name="MENU1" localSheetId="6">SPORTS!#REF!</definedName>
    <definedName name="MENU1" localSheetId="79">'STD-HIV'!#REF!</definedName>
    <definedName name="MENU1" localSheetId="26">'TASK FORCE RIGHT OF WAY'!#REF!</definedName>
    <definedName name="MENU1" localSheetId="141">'technical&amp;market support '!#REF!</definedName>
    <definedName name="MENU1" localSheetId="7">TOURISM!#REF!</definedName>
    <definedName name="MENU1" localSheetId="29">'TRAFFIC MANAGEMENT AUTHORITY'!#REF!</definedName>
    <definedName name="MENU1" localSheetId="118">training!#REF!</definedName>
    <definedName name="MENU1" localSheetId="143">'vegetable production'!#REF!</definedName>
    <definedName name="MENU1" localSheetId="81">'VOLUNTARY BLOOD DONATION'!#REF!</definedName>
    <definedName name="MENU1" localSheetId="82">ZOD!#REF!</definedName>
    <definedName name="MENU1">'[1]HOS-plantilla'!#REF!</definedName>
    <definedName name="MENU2" localSheetId="146">'abaca industry devt'!#REF!</definedName>
    <definedName name="MENU2" localSheetId="13">'ABC FEDERATION'!#REF!</definedName>
    <definedName name="MENU2" localSheetId="14">'ABC FEDERATION - brgy. TANOD'!#REF!</definedName>
    <definedName name="MENU2" localSheetId="15">'ABC- KATARUNGANG PAMBARANGAY'!#REF!</definedName>
    <definedName name="MENU2" localSheetId="22">ADHOC!#REF!</definedName>
    <definedName name="MENU2" localSheetId="61">Adolescent!#REF!</definedName>
    <definedName name="MENU2" localSheetId="145">'agri center &amp; demo area'!#REF!</definedName>
    <definedName name="MENU2" localSheetId="85">'AIP (2)'!#REF!</definedName>
    <definedName name="MENU2" localSheetId="137">'animal disease'!#REF!</definedName>
    <definedName name="MENU2" localSheetId="4">'ANTI-COVID PROGRAM'!#REF!</definedName>
    <definedName name="MENU2" localSheetId="62">'ANTI-HUMAN RABIES'!#REF!</definedName>
    <definedName name="MENU2" localSheetId="66">'ANTI-SMOKING'!#REF!</definedName>
    <definedName name="MENU2" localSheetId="63">'ANTI-TB Program'!#REF!</definedName>
    <definedName name="MENU2" localSheetId="116">arta!#REF!</definedName>
    <definedName name="MENU2" localSheetId="138">'artificial insemination'!#REF!</definedName>
    <definedName name="MENU2" localSheetId="89">'assessor plantilla'!#REF!</definedName>
    <definedName name="MENU2" localSheetId="21">BAC!#REF!</definedName>
    <definedName name="MENU2" localSheetId="130">'BAGO RIVER'!#REF!</definedName>
    <definedName name="MENU2" localSheetId="147">'bamboo production'!#REF!</definedName>
    <definedName name="MENU2" localSheetId="125">'BANTAY DAGAT'!#REF!</definedName>
    <definedName name="MENU2" localSheetId="132">beautification!#REF!</definedName>
    <definedName name="MENU2" localSheetId="19">BPLO!#REF!</definedName>
    <definedName name="MENU2" localSheetId="109">'BUB '!#REF!</definedName>
    <definedName name="MENU2" localSheetId="100">'BUB ,PAMANA, ETC.'!#REF!</definedName>
    <definedName name="MENU2" localSheetId="1">CAWA!#REF!</definedName>
    <definedName name="MENU2" localSheetId="64">CBH!#REF!</definedName>
    <definedName name="MENU2" localSheetId="108">CBMS!#REF!</definedName>
    <definedName name="MENU2" localSheetId="65">CBR!#REF!</definedName>
    <definedName name="MENU2" localSheetId="16">'CCC - ALGERS'!#REF!</definedName>
    <definedName name="MENU2" localSheetId="57">'CDRRMO FINAL 2021'!#REF!</definedName>
    <definedName name="MENU2" localSheetId="58">'CDRRMO1 - PS'!#REF!</definedName>
    <definedName name="MENU2" localSheetId="59">'CDRRMO2 - MOOE&amp;CAPITAL OUTLAY'!#REF!</definedName>
    <definedName name="MENU2" localSheetId="55">CEO!#REF!</definedName>
    <definedName name="MENU2" localSheetId="56">'CEO-OBO'!#REF!</definedName>
    <definedName name="MENU2" localSheetId="53">'CEO-PARKS &amp; PLAZAS'!#REF!</definedName>
    <definedName name="MENU2" localSheetId="52">'CEO-STREETLIGHTING'!#REF!</definedName>
    <definedName name="MENU2" localSheetId="39">'CIACAT - VAWC'!#REF!</definedName>
    <definedName name="MENU2" localSheetId="124">'CITY LANES'!#REF!</definedName>
    <definedName name="MENU2" localSheetId="12">CLDO!#REF!</definedName>
    <definedName name="MENU2" localSheetId="48">'CMO-PAAO'!#REF!</definedName>
    <definedName name="MENU2" localSheetId="23">CODI!#REF!</definedName>
    <definedName name="MENU2" localSheetId="99">'Compre Data Collection &amp; Update'!#REF!</definedName>
    <definedName name="MENU2" localSheetId="32">'CONTINUING IMPLEMENTATION 4 P''S'!#REF!</definedName>
    <definedName name="MENU2" localSheetId="67">'Contraceptive Self Reliance'!#REF!</definedName>
    <definedName name="MENU2" localSheetId="33">'COUNTRY PROGRAM FOR CHILDREN '!#REF!</definedName>
    <definedName name="MENU2" localSheetId="126">CRM!#REF!</definedName>
    <definedName name="MENU2" localSheetId="54">CSWDO!#REF!</definedName>
    <definedName name="MENU2" localSheetId="148">'cutflower industry'!#REF!</definedName>
    <definedName name="MENU2" localSheetId="68">DENGUE!#REF!</definedName>
    <definedName name="MENU2" localSheetId="69">'DENTAL HEALTH'!#REF!</definedName>
    <definedName name="MENU2" localSheetId="140">'dispersal &amp; upg of small animal'!#REF!</definedName>
    <definedName name="MENU2" localSheetId="139">'dispersal of large animals'!#REF!</definedName>
    <definedName name="MENU2" localSheetId="154">'duck &amp; turkey'!#REF!</definedName>
    <definedName name="MENU2" localSheetId="122">'ECO CENTER'!#REF!</definedName>
    <definedName name="MENU2" localSheetId="70">'FAMILY PLANNING'!#REF!</definedName>
    <definedName name="MENU2" localSheetId="152">'free range chicken'!#REF!</definedName>
    <definedName name="MENU2" localSheetId="121">'GARBAGE COLLECTION'!#REF!</definedName>
    <definedName name="MENU2" localSheetId="91">'gen revision'!#REF!</definedName>
    <definedName name="MENU2" localSheetId="49">GSD!#REF!</definedName>
    <definedName name="MENU2" localSheetId="105">Heritage!#REF!</definedName>
    <definedName name="MENU2" localSheetId="142">'high value commcl crops fruits'!#REF!</definedName>
    <definedName name="MENU2" localSheetId="71">HIS!#REF!</definedName>
    <definedName name="MENU2" localSheetId="50">'HOSPITAL-PAAOE'!#REF!</definedName>
    <definedName name="MENU2" localSheetId="51">'HOSPITAL-PAAOE- FINAL'!#REF!</definedName>
    <definedName name="MENU2" localSheetId="149">'hvcc cacao coffee peanut'!#REF!</definedName>
    <definedName name="MENU2" localSheetId="30">'I 4 J'!#REF!</definedName>
    <definedName name="MENU2" localSheetId="25">ICTC!#REF!</definedName>
    <definedName name="MENU2" localSheetId="123">IEC!#REF!</definedName>
    <definedName name="MENU2" localSheetId="75">IMMUNIZATION!#REF!</definedName>
    <definedName name="MENU2" localSheetId="34">'IMPLEMENTATION OF MDG FACES'!#REF!</definedName>
    <definedName name="MENU2" localSheetId="104">INDIGENOUS!#REF!</definedName>
    <definedName name="MENU2" localSheetId="17">'INTERNAL AUDIT SERVICE'!#REF!</definedName>
    <definedName name="MENU2" localSheetId="107">'LAND-USE BASED '!#REF!</definedName>
    <definedName name="MENU2" localSheetId="131">'law enforcement'!#REF!</definedName>
    <definedName name="MENU2" localSheetId="136">'LBPF No. 2 (13)'!#REF!</definedName>
    <definedName name="MENU2" localSheetId="87">'LBPF No. 2 (2)'!#REF!</definedName>
    <definedName name="MENU2" localSheetId="90">'LBPF No. 2 (3)'!#REF!</definedName>
    <definedName name="MENU2" localSheetId="92">'LBPF No. 2 (4)'!#REF!</definedName>
    <definedName name="MENU2" localSheetId="93">'LBPF No. 2 (5)'!#REF!</definedName>
    <definedName name="MENU2" localSheetId="96">'LBPF No. 2 (6)'!#REF!</definedName>
    <definedName name="MENU2" localSheetId="114">'LBPF No. 2 (7)'!#REF!</definedName>
    <definedName name="MENU2" localSheetId="119">'LBPF No. 2 (8)'!#REF!</definedName>
    <definedName name="MENU2" localSheetId="112">'LBPF No. 2(3311)'!#REF!</definedName>
    <definedName name="MENU2" localSheetId="72">'LEPROSY '!#REF!</definedName>
    <definedName name="MENU2" localSheetId="27">LET!#REF!</definedName>
    <definedName name="MENU2" localSheetId="80">'LIFESTYLE DISEASES'!#REF!</definedName>
    <definedName name="MENU2" localSheetId="106">'Mainstreaming CBMS in Brgy. Dev'!#REF!</definedName>
    <definedName name="MENU2" localSheetId="127">'MARINE PROTECTED'!#REF!</definedName>
    <definedName name="MENU2" localSheetId="73">'MATERNAL &amp; CHILD HEALTH CARE'!#REF!</definedName>
    <definedName name="MENU2" localSheetId="74">'Mental Health'!#REF!</definedName>
    <definedName name="MENU2" localSheetId="128">MKNP!#REF!</definedName>
    <definedName name="MENU2" localSheetId="120">MMT!#REF!</definedName>
    <definedName name="MENU2" localSheetId="153">mushroom!#REF!</definedName>
    <definedName name="MENU2" localSheetId="31">'NEGOSYO CENTER - SCCIPC'!#REF!</definedName>
    <definedName name="MENU2" localSheetId="76">'NEWBORN SCREENING'!#REF!</definedName>
    <definedName name="MENU2" localSheetId="129">NNNP!#REF!</definedName>
    <definedName name="MENU2" localSheetId="46">'NUTRITION COUNCIL'!#REF!</definedName>
    <definedName name="MENU2" localSheetId="77">'NUTRITION PROGRAM'!#REF!</definedName>
    <definedName name="MENU2" localSheetId="35">'OFFICE OF PWD'!#REF!</definedName>
    <definedName name="MENU2" localSheetId="38">'OPERATION OF GAD COUNCIL'!#REF!</definedName>
    <definedName name="MENU2" localSheetId="37">'OPERATION OF GUIDANCE CENTER '!#REF!</definedName>
    <definedName name="MENU2" localSheetId="47">'OPERATION OF LCPC - SSS'!#REF!</definedName>
    <definedName name="MENU2" localSheetId="40">'OPERATION OF THE CURFEW CENTER'!#REF!</definedName>
    <definedName name="MENU2" localSheetId="144">'organic agri devt'!#REF!</definedName>
    <definedName name="MENU2" localSheetId="36">'OSCA - PST '!#REF!</definedName>
    <definedName name="MENU2" localSheetId="41">'[1]HOS-plantilla'!#REF!</definedName>
    <definedName name="MENU2" localSheetId="42">'[1]HOS-plantilla'!#REF!</definedName>
    <definedName name="MENU2" localSheetId="43">'[1]HOS-plantilla'!#REF!</definedName>
    <definedName name="MENU2" localSheetId="44">'[1]HOS-plantilla'!#REF!</definedName>
    <definedName name="MENU2" localSheetId="45">'[1]HOS-plantilla'!#REF!</definedName>
    <definedName name="MENU2" localSheetId="95">'paao (6)'!#REF!</definedName>
    <definedName name="MENU2" localSheetId="98">'PAAO (7)'!#REF!</definedName>
    <definedName name="MENU2" localSheetId="111">'paao (8)'!#REF!</definedName>
    <definedName name="MENU2" localSheetId="115">'PAAO (9)'!#REF!</definedName>
    <definedName name="MENU2" localSheetId="84">'paao admin'!#REF!</definedName>
    <definedName name="MENU2" localSheetId="113">'PAAO NEW'!#REF!</definedName>
    <definedName name="MENU2" localSheetId="134">'PAAOE (2021)'!#REF!</definedName>
    <definedName name="MENU2" localSheetId="110">'PAMANA PROGRAM'!#REF!</definedName>
    <definedName name="MENU2" localSheetId="101">'PAMANA, RCSP &amp; OTHERS'!#REF!</definedName>
    <definedName name="MENU2" localSheetId="24">'PEACE AND ORDER FUND'!#REF!</definedName>
    <definedName name="MENU2" localSheetId="5">PESO!#REF!</definedName>
    <definedName name="MENU2" localSheetId="11">PIO!#REF!</definedName>
    <definedName name="MENU2" localSheetId="86">'plantilla (2)'!#REF!</definedName>
    <definedName name="MENU2" localSheetId="94">'plantilla (3)'!#REF!</definedName>
    <definedName name="MENU2" localSheetId="97">'PLANTILLA (4)'!#REF!</definedName>
    <definedName name="MENU2" localSheetId="83">'plantilla new'!#REF!</definedName>
    <definedName name="MENU2" localSheetId="20">PLEB!#REF!</definedName>
    <definedName name="MENU2" localSheetId="28">PPMO!#REF!</definedName>
    <definedName name="MENU2" localSheetId="102">'PROJECT MONITORING'!#REF!</definedName>
    <definedName name="MENU2" localSheetId="150">'rabies eradication '!#REF!</definedName>
    <definedName name="MENU2" localSheetId="78">'Rep&amp;Maint-Investment Property'!#REF!</definedName>
    <definedName name="MENU2" localSheetId="151">'RICE PRODUCTION'!#REF!</definedName>
    <definedName name="MENU2" localSheetId="117">sacapraise!#REF!</definedName>
    <definedName name="MENU2" localSheetId="18">'SCC APPRAISAL COMMITTEE'!#REF!</definedName>
    <definedName name="MENU2" localSheetId="2">SCCCADAC!#REF!</definedName>
    <definedName name="MENU2" localSheetId="3">SCCYA!#REF!</definedName>
    <definedName name="MENU2" localSheetId="8">'SCHOLARSHIP PROG. FOR STUDENTS'!#REF!</definedName>
    <definedName name="MENU2" localSheetId="9">'SCHOLARSHIP PROG. FOR teachers'!#REF!</definedName>
    <definedName name="MENU2" localSheetId="10">SCIHA!#REF!</definedName>
    <definedName name="MENU2" localSheetId="103">'SIPA '!#REF!</definedName>
    <definedName name="MENU2" localSheetId="60">'SPECIAL PURPOSE - FINAL 2020'!#REF!</definedName>
    <definedName name="MENU2" localSheetId="6">SPORTS!#REF!</definedName>
    <definedName name="MENU2" localSheetId="79">'STD-HIV'!#REF!</definedName>
    <definedName name="MENU2" localSheetId="26">'TASK FORCE RIGHT OF WAY'!#REF!</definedName>
    <definedName name="MENU2" localSheetId="141">'technical&amp;market support '!#REF!</definedName>
    <definedName name="MENU2" localSheetId="7">TOURISM!#REF!</definedName>
    <definedName name="MENU2" localSheetId="29">'TRAFFIC MANAGEMENT AUTHORITY'!#REF!</definedName>
    <definedName name="MENU2" localSheetId="118">training!#REF!</definedName>
    <definedName name="MENU2" localSheetId="143">'vegetable production'!#REF!</definedName>
    <definedName name="MENU2" localSheetId="81">'VOLUNTARY BLOOD DONATION'!#REF!</definedName>
    <definedName name="MENU2" localSheetId="82">ZOD!#REF!</definedName>
    <definedName name="MENU2">'[1]HOS-plantilla'!#REF!</definedName>
    <definedName name="MENU3" localSheetId="146">'abaca industry devt'!#REF!</definedName>
    <definedName name="MENU3" localSheetId="13">'ABC FEDERATION'!#REF!</definedName>
    <definedName name="MENU3" localSheetId="14">'ABC FEDERATION - brgy. TANOD'!#REF!</definedName>
    <definedName name="MENU3" localSheetId="15">'ABC- KATARUNGANG PAMBARANGAY'!#REF!</definedName>
    <definedName name="MENU3" localSheetId="22">ADHOC!#REF!</definedName>
    <definedName name="MENU3" localSheetId="61">Adolescent!#REF!</definedName>
    <definedName name="MENU3" localSheetId="145">'agri center &amp; demo area'!#REF!</definedName>
    <definedName name="MENU3" localSheetId="85">'AIP (2)'!#REF!</definedName>
    <definedName name="MENU3" localSheetId="137">'animal disease'!#REF!</definedName>
    <definedName name="MENU3" localSheetId="4">'ANTI-COVID PROGRAM'!#REF!</definedName>
    <definedName name="MENU3" localSheetId="62">'ANTI-HUMAN RABIES'!#REF!</definedName>
    <definedName name="MENU3" localSheetId="66">'ANTI-SMOKING'!#REF!</definedName>
    <definedName name="MENU3" localSheetId="63">'ANTI-TB Program'!#REF!</definedName>
    <definedName name="MENU3" localSheetId="116">arta!#REF!</definedName>
    <definedName name="MENU3" localSheetId="138">'artificial insemination'!#REF!</definedName>
    <definedName name="MENU3" localSheetId="89">'assessor plantilla'!#REF!</definedName>
    <definedName name="MENU3" localSheetId="21">BAC!#REF!</definedName>
    <definedName name="MENU3" localSheetId="130">'BAGO RIVER'!#REF!</definedName>
    <definedName name="MENU3" localSheetId="147">'bamboo production'!#REF!</definedName>
    <definedName name="MENU3" localSheetId="125">'BANTAY DAGAT'!#REF!</definedName>
    <definedName name="MENU3" localSheetId="132">beautification!#REF!</definedName>
    <definedName name="MENU3" localSheetId="19">BPLO!#REF!</definedName>
    <definedName name="MENU3" localSheetId="109">'BUB '!#REF!</definedName>
    <definedName name="MENU3" localSheetId="100">'BUB ,PAMANA, ETC.'!#REF!</definedName>
    <definedName name="MENU3" localSheetId="1">CAWA!#REF!</definedName>
    <definedName name="MENU3" localSheetId="64">CBH!#REF!</definedName>
    <definedName name="MENU3" localSheetId="108">CBMS!#REF!</definedName>
    <definedName name="MENU3" localSheetId="65">CBR!#REF!</definedName>
    <definedName name="MENU3" localSheetId="16">'CCC - ALGERS'!#REF!</definedName>
    <definedName name="MENU3" localSheetId="57">'CDRRMO FINAL 2021'!#REF!</definedName>
    <definedName name="MENU3" localSheetId="58">'CDRRMO1 - PS'!#REF!</definedName>
    <definedName name="MENU3" localSheetId="59">'CDRRMO2 - MOOE&amp;CAPITAL OUTLAY'!#REF!</definedName>
    <definedName name="MENU3" localSheetId="55">CEO!#REF!</definedName>
    <definedName name="MENU3" localSheetId="56">'CEO-OBO'!#REF!</definedName>
    <definedName name="MENU3" localSheetId="53">'CEO-PARKS &amp; PLAZAS'!#REF!</definedName>
    <definedName name="MENU3" localSheetId="52">'CEO-STREETLIGHTING'!#REF!</definedName>
    <definedName name="MENU3" localSheetId="39">'CIACAT - VAWC'!#REF!</definedName>
    <definedName name="MENU3" localSheetId="124">'CITY LANES'!#REF!</definedName>
    <definedName name="MENU3" localSheetId="12">CLDO!#REF!</definedName>
    <definedName name="MENU3" localSheetId="48">'CMO-PAAO'!#REF!</definedName>
    <definedName name="MENU3" localSheetId="23">CODI!#REF!</definedName>
    <definedName name="MENU3" localSheetId="99">'Compre Data Collection &amp; Update'!#REF!</definedName>
    <definedName name="MENU3" localSheetId="32">'CONTINUING IMPLEMENTATION 4 P''S'!#REF!</definedName>
    <definedName name="MENU3" localSheetId="67">'Contraceptive Self Reliance'!#REF!</definedName>
    <definedName name="MENU3" localSheetId="33">'COUNTRY PROGRAM FOR CHILDREN '!#REF!</definedName>
    <definedName name="MENU3" localSheetId="126">CRM!#REF!</definedName>
    <definedName name="MENU3" localSheetId="54">CSWDO!#REF!</definedName>
    <definedName name="MENU3" localSheetId="148">'cutflower industry'!#REF!</definedName>
    <definedName name="MENU3" localSheetId="68">DENGUE!#REF!</definedName>
    <definedName name="MENU3" localSheetId="69">'DENTAL HEALTH'!#REF!</definedName>
    <definedName name="MENU3" localSheetId="140">'dispersal &amp; upg of small animal'!#REF!</definedName>
    <definedName name="MENU3" localSheetId="139">'dispersal of large animals'!#REF!</definedName>
    <definedName name="MENU3" localSheetId="154">'duck &amp; turkey'!#REF!</definedName>
    <definedName name="MENU3" localSheetId="122">'ECO CENTER'!#REF!</definedName>
    <definedName name="MENU3" localSheetId="70">'FAMILY PLANNING'!#REF!</definedName>
    <definedName name="MENU3" localSheetId="152">'free range chicken'!#REF!</definedName>
    <definedName name="MENU3" localSheetId="121">'GARBAGE COLLECTION'!#REF!</definedName>
    <definedName name="MENU3" localSheetId="91">'gen revision'!#REF!</definedName>
    <definedName name="MENU3" localSheetId="49">GSD!#REF!</definedName>
    <definedName name="MENU3" localSheetId="105">Heritage!#REF!</definedName>
    <definedName name="MENU3" localSheetId="142">'high value commcl crops fruits'!#REF!</definedName>
    <definedName name="MENU3" localSheetId="71">HIS!#REF!</definedName>
    <definedName name="MENU3" localSheetId="50">'HOSPITAL-PAAOE'!#REF!</definedName>
    <definedName name="MENU3" localSheetId="51">'HOSPITAL-PAAOE- FINAL'!#REF!</definedName>
    <definedName name="MENU3" localSheetId="149">'hvcc cacao coffee peanut'!#REF!</definedName>
    <definedName name="MENU3" localSheetId="30">'I 4 J'!#REF!</definedName>
    <definedName name="MENU3" localSheetId="25">ICTC!#REF!</definedName>
    <definedName name="MENU3" localSheetId="123">IEC!#REF!</definedName>
    <definedName name="MENU3" localSheetId="75">IMMUNIZATION!#REF!</definedName>
    <definedName name="MENU3" localSheetId="34">'IMPLEMENTATION OF MDG FACES'!#REF!</definedName>
    <definedName name="MENU3" localSheetId="104">INDIGENOUS!#REF!</definedName>
    <definedName name="MENU3" localSheetId="17">'INTERNAL AUDIT SERVICE'!#REF!</definedName>
    <definedName name="MENU3" localSheetId="107">'LAND-USE BASED '!#REF!</definedName>
    <definedName name="MENU3" localSheetId="131">'law enforcement'!#REF!</definedName>
    <definedName name="MENU3" localSheetId="136">'LBPF No. 2 (13)'!#REF!</definedName>
    <definedName name="MENU3" localSheetId="87">'LBPF No. 2 (2)'!#REF!</definedName>
    <definedName name="MENU3" localSheetId="90">'LBPF No. 2 (3)'!#REF!</definedName>
    <definedName name="MENU3" localSheetId="92">'LBPF No. 2 (4)'!#REF!</definedName>
    <definedName name="MENU3" localSheetId="93">'LBPF No. 2 (5)'!#REF!</definedName>
    <definedName name="MENU3" localSheetId="96">'LBPF No. 2 (6)'!#REF!</definedName>
    <definedName name="MENU3" localSheetId="114">'LBPF No. 2 (7)'!#REF!</definedName>
    <definedName name="MENU3" localSheetId="119">'LBPF No. 2 (8)'!#REF!</definedName>
    <definedName name="MENU3" localSheetId="112">'LBPF No. 2(3311)'!#REF!</definedName>
    <definedName name="MENU3" localSheetId="72">'LEPROSY '!#REF!</definedName>
    <definedName name="MENU3" localSheetId="27">LET!#REF!</definedName>
    <definedName name="MENU3" localSheetId="80">'LIFESTYLE DISEASES'!#REF!</definedName>
    <definedName name="MENU3" localSheetId="106">'Mainstreaming CBMS in Brgy. Dev'!#REF!</definedName>
    <definedName name="MENU3" localSheetId="127">'MARINE PROTECTED'!#REF!</definedName>
    <definedName name="MENU3" localSheetId="73">'MATERNAL &amp; CHILD HEALTH CARE'!#REF!</definedName>
    <definedName name="MENU3" localSheetId="74">'Mental Health'!#REF!</definedName>
    <definedName name="MENU3" localSheetId="128">MKNP!#REF!</definedName>
    <definedName name="MENU3" localSheetId="120">MMT!#REF!</definedName>
    <definedName name="MENU3" localSheetId="153">mushroom!#REF!</definedName>
    <definedName name="MENU3" localSheetId="31">'NEGOSYO CENTER - SCCIPC'!#REF!</definedName>
    <definedName name="MENU3" localSheetId="76">'NEWBORN SCREENING'!#REF!</definedName>
    <definedName name="MENU3" localSheetId="129">NNNP!#REF!</definedName>
    <definedName name="MENU3" localSheetId="46">'NUTRITION COUNCIL'!#REF!</definedName>
    <definedName name="MENU3" localSheetId="77">'NUTRITION PROGRAM'!#REF!</definedName>
    <definedName name="MENU3" localSheetId="35">'OFFICE OF PWD'!#REF!</definedName>
    <definedName name="MENU3" localSheetId="38">'OPERATION OF GAD COUNCIL'!#REF!</definedName>
    <definedName name="MENU3" localSheetId="37">'OPERATION OF GUIDANCE CENTER '!#REF!</definedName>
    <definedName name="MENU3" localSheetId="47">'OPERATION OF LCPC - SSS'!#REF!</definedName>
    <definedName name="MENU3" localSheetId="40">'OPERATION OF THE CURFEW CENTER'!#REF!</definedName>
    <definedName name="MENU3" localSheetId="144">'organic agri devt'!#REF!</definedName>
    <definedName name="MENU3" localSheetId="36">'OSCA - PST '!#REF!</definedName>
    <definedName name="MENU3" localSheetId="41">'[1]HOS-plantilla'!#REF!</definedName>
    <definedName name="MENU3" localSheetId="42">'[1]HOS-plantilla'!#REF!</definedName>
    <definedName name="MENU3" localSheetId="43">'[1]HOS-plantilla'!#REF!</definedName>
    <definedName name="MENU3" localSheetId="44">'[1]HOS-plantilla'!#REF!</definedName>
    <definedName name="MENU3" localSheetId="45">'[1]HOS-plantilla'!#REF!</definedName>
    <definedName name="MENU3" localSheetId="95">'paao (6)'!#REF!</definedName>
    <definedName name="MENU3" localSheetId="98">'PAAO (7)'!#REF!</definedName>
    <definedName name="MENU3" localSheetId="111">'paao (8)'!#REF!</definedName>
    <definedName name="MENU3" localSheetId="115">'PAAO (9)'!#REF!</definedName>
    <definedName name="MENU3" localSheetId="84">'paao admin'!#REF!</definedName>
    <definedName name="MENU3" localSheetId="113">'PAAO NEW'!#REF!</definedName>
    <definedName name="MENU3" localSheetId="134">'PAAOE (2021)'!#REF!</definedName>
    <definedName name="MENU3" localSheetId="110">'PAMANA PROGRAM'!#REF!</definedName>
    <definedName name="MENU3" localSheetId="101">'PAMANA, RCSP &amp; OTHERS'!#REF!</definedName>
    <definedName name="MENU3" localSheetId="24">'PEACE AND ORDER FUND'!#REF!</definedName>
    <definedName name="MENU3" localSheetId="5">PESO!#REF!</definedName>
    <definedName name="MENU3" localSheetId="11">PIO!#REF!</definedName>
    <definedName name="MENU3" localSheetId="86">'plantilla (2)'!#REF!</definedName>
    <definedName name="MENU3" localSheetId="94">'plantilla (3)'!#REF!</definedName>
    <definedName name="MENU3" localSheetId="97">'PLANTILLA (4)'!#REF!</definedName>
    <definedName name="MENU3" localSheetId="83">'plantilla new'!#REF!</definedName>
    <definedName name="MENU3" localSheetId="20">PLEB!#REF!</definedName>
    <definedName name="MENU3" localSheetId="28">PPMO!#REF!</definedName>
    <definedName name="MENU3" localSheetId="102">'PROJECT MONITORING'!#REF!</definedName>
    <definedName name="MENU3" localSheetId="150">'rabies eradication '!#REF!</definedName>
    <definedName name="MENU3" localSheetId="78">'Rep&amp;Maint-Investment Property'!#REF!</definedName>
    <definedName name="MENU3" localSheetId="151">'RICE PRODUCTION'!#REF!</definedName>
    <definedName name="MENU3" localSheetId="117">sacapraise!#REF!</definedName>
    <definedName name="MENU3" localSheetId="18">'SCC APPRAISAL COMMITTEE'!#REF!</definedName>
    <definedName name="MENU3" localSheetId="2">SCCCADAC!#REF!</definedName>
    <definedName name="MENU3" localSheetId="3">SCCYA!#REF!</definedName>
    <definedName name="MENU3" localSheetId="8">'SCHOLARSHIP PROG. FOR STUDENTS'!#REF!</definedName>
    <definedName name="MENU3" localSheetId="9">'SCHOLARSHIP PROG. FOR teachers'!#REF!</definedName>
    <definedName name="MENU3" localSheetId="10">SCIHA!#REF!</definedName>
    <definedName name="MENU3" localSheetId="103">'SIPA '!#REF!</definedName>
    <definedName name="MENU3" localSheetId="60">'SPECIAL PURPOSE - FINAL 2020'!#REF!</definedName>
    <definedName name="MENU3" localSheetId="6">SPORTS!#REF!</definedName>
    <definedName name="MENU3" localSheetId="79">'STD-HIV'!#REF!</definedName>
    <definedName name="MENU3" localSheetId="26">'TASK FORCE RIGHT OF WAY'!#REF!</definedName>
    <definedName name="MENU3" localSheetId="141">'technical&amp;market support '!#REF!</definedName>
    <definedName name="MENU3" localSheetId="7">TOURISM!#REF!</definedName>
    <definedName name="MENU3" localSheetId="29">'TRAFFIC MANAGEMENT AUTHORITY'!#REF!</definedName>
    <definedName name="MENU3" localSheetId="118">training!#REF!</definedName>
    <definedName name="MENU3" localSheetId="143">'vegetable production'!#REF!</definedName>
    <definedName name="MENU3" localSheetId="81">'VOLUNTARY BLOOD DONATION'!#REF!</definedName>
    <definedName name="MENU3" localSheetId="82">ZOD!#REF!</definedName>
    <definedName name="MENU3">'[1]HOS-plantilla'!#REF!</definedName>
    <definedName name="MENU4" localSheetId="146">'abaca industry devt'!#REF!</definedName>
    <definedName name="MENU4" localSheetId="13">'ABC FEDERATION'!#REF!</definedName>
    <definedName name="MENU4" localSheetId="14">'ABC FEDERATION - brgy. TANOD'!#REF!</definedName>
    <definedName name="MENU4" localSheetId="15">'ABC- KATARUNGANG PAMBARANGAY'!#REF!</definedName>
    <definedName name="MENU4" localSheetId="22">ADHOC!#REF!</definedName>
    <definedName name="MENU4" localSheetId="61">Adolescent!#REF!</definedName>
    <definedName name="MENU4" localSheetId="145">'agri center &amp; demo area'!#REF!</definedName>
    <definedName name="MENU4" localSheetId="85">'AIP (2)'!#REF!</definedName>
    <definedName name="MENU4" localSheetId="137">'animal disease'!#REF!</definedName>
    <definedName name="MENU4" localSheetId="4">'ANTI-COVID PROGRAM'!#REF!</definedName>
    <definedName name="MENU4" localSheetId="62">'ANTI-HUMAN RABIES'!#REF!</definedName>
    <definedName name="MENU4" localSheetId="66">'ANTI-SMOKING'!#REF!</definedName>
    <definedName name="MENU4" localSheetId="63">'ANTI-TB Program'!#REF!</definedName>
    <definedName name="MENU4" localSheetId="116">arta!#REF!</definedName>
    <definedName name="MENU4" localSheetId="138">'artificial insemination'!#REF!</definedName>
    <definedName name="MENU4" localSheetId="89">'assessor plantilla'!#REF!</definedName>
    <definedName name="MENU4" localSheetId="21">BAC!#REF!</definedName>
    <definedName name="MENU4" localSheetId="130">'BAGO RIVER'!#REF!</definedName>
    <definedName name="MENU4" localSheetId="147">'bamboo production'!#REF!</definedName>
    <definedName name="MENU4" localSheetId="125">'BANTAY DAGAT'!#REF!</definedName>
    <definedName name="MENU4" localSheetId="132">beautification!#REF!</definedName>
    <definedName name="MENU4" localSheetId="19">BPLO!#REF!</definedName>
    <definedName name="MENU4" localSheetId="109">'BUB '!#REF!</definedName>
    <definedName name="MENU4" localSheetId="100">'BUB ,PAMANA, ETC.'!#REF!</definedName>
    <definedName name="MENU4" localSheetId="1">CAWA!#REF!</definedName>
    <definedName name="MENU4" localSheetId="64">CBH!#REF!</definedName>
    <definedName name="MENU4" localSheetId="108">CBMS!#REF!</definedName>
    <definedName name="MENU4" localSheetId="65">CBR!#REF!</definedName>
    <definedName name="MENU4" localSheetId="16">'CCC - ALGERS'!#REF!</definedName>
    <definedName name="MENU4" localSheetId="57">'CDRRMO FINAL 2021'!#REF!</definedName>
    <definedName name="MENU4" localSheetId="58">'CDRRMO1 - PS'!#REF!</definedName>
    <definedName name="MENU4" localSheetId="59">'CDRRMO2 - MOOE&amp;CAPITAL OUTLAY'!#REF!</definedName>
    <definedName name="MENU4" localSheetId="55">CEO!#REF!</definedName>
    <definedName name="MENU4" localSheetId="56">'CEO-OBO'!#REF!</definedName>
    <definedName name="MENU4" localSheetId="53">'CEO-PARKS &amp; PLAZAS'!#REF!</definedName>
    <definedName name="MENU4" localSheetId="52">'CEO-STREETLIGHTING'!#REF!</definedName>
    <definedName name="MENU4" localSheetId="39">'CIACAT - VAWC'!#REF!</definedName>
    <definedName name="MENU4" localSheetId="124">'CITY LANES'!#REF!</definedName>
    <definedName name="MENU4" localSheetId="12">CLDO!#REF!</definedName>
    <definedName name="MENU4" localSheetId="48">'CMO-PAAO'!#REF!</definedName>
    <definedName name="MENU4" localSheetId="23">CODI!#REF!</definedName>
    <definedName name="MENU4" localSheetId="99">'Compre Data Collection &amp; Update'!#REF!</definedName>
    <definedName name="MENU4" localSheetId="32">'CONTINUING IMPLEMENTATION 4 P''S'!#REF!</definedName>
    <definedName name="MENU4" localSheetId="67">'Contraceptive Self Reliance'!#REF!</definedName>
    <definedName name="MENU4" localSheetId="33">'COUNTRY PROGRAM FOR CHILDREN '!#REF!</definedName>
    <definedName name="MENU4" localSheetId="126">CRM!#REF!</definedName>
    <definedName name="MENU4" localSheetId="54">CSWDO!#REF!</definedName>
    <definedName name="MENU4" localSheetId="148">'cutflower industry'!#REF!</definedName>
    <definedName name="MENU4" localSheetId="68">DENGUE!#REF!</definedName>
    <definedName name="MENU4" localSheetId="69">'DENTAL HEALTH'!#REF!</definedName>
    <definedName name="MENU4" localSheetId="140">'dispersal &amp; upg of small animal'!#REF!</definedName>
    <definedName name="MENU4" localSheetId="139">'dispersal of large animals'!#REF!</definedName>
    <definedName name="MENU4" localSheetId="154">'duck &amp; turkey'!#REF!</definedName>
    <definedName name="MENU4" localSheetId="122">'ECO CENTER'!#REF!</definedName>
    <definedName name="MENU4" localSheetId="70">'FAMILY PLANNING'!#REF!</definedName>
    <definedName name="MENU4" localSheetId="152">'free range chicken'!#REF!</definedName>
    <definedName name="MENU4" localSheetId="121">'GARBAGE COLLECTION'!#REF!</definedName>
    <definedName name="MENU4" localSheetId="91">'gen revision'!#REF!</definedName>
    <definedName name="MENU4" localSheetId="49">GSD!#REF!</definedName>
    <definedName name="MENU4" localSheetId="105">Heritage!#REF!</definedName>
    <definedName name="MENU4" localSheetId="142">'high value commcl crops fruits'!#REF!</definedName>
    <definedName name="MENU4" localSheetId="71">HIS!#REF!</definedName>
    <definedName name="MENU4" localSheetId="50">'HOSPITAL-PAAOE'!#REF!</definedName>
    <definedName name="MENU4" localSheetId="51">'HOSPITAL-PAAOE- FINAL'!#REF!</definedName>
    <definedName name="MENU4" localSheetId="149">'hvcc cacao coffee peanut'!#REF!</definedName>
    <definedName name="MENU4" localSheetId="30">'I 4 J'!#REF!</definedName>
    <definedName name="MENU4" localSheetId="25">ICTC!#REF!</definedName>
    <definedName name="MENU4" localSheetId="123">IEC!#REF!</definedName>
    <definedName name="MENU4" localSheetId="75">IMMUNIZATION!#REF!</definedName>
    <definedName name="MENU4" localSheetId="34">'IMPLEMENTATION OF MDG FACES'!#REF!</definedName>
    <definedName name="MENU4" localSheetId="104">INDIGENOUS!#REF!</definedName>
    <definedName name="MENU4" localSheetId="17">'INTERNAL AUDIT SERVICE'!#REF!</definedName>
    <definedName name="MENU4" localSheetId="107">'LAND-USE BASED '!#REF!</definedName>
    <definedName name="MENU4" localSheetId="131">'law enforcement'!#REF!</definedName>
    <definedName name="MENU4" localSheetId="136">'LBPF No. 2 (13)'!#REF!</definedName>
    <definedName name="MENU4" localSheetId="87">'LBPF No. 2 (2)'!#REF!</definedName>
    <definedName name="MENU4" localSheetId="90">'LBPF No. 2 (3)'!#REF!</definedName>
    <definedName name="MENU4" localSheetId="92">'LBPF No. 2 (4)'!#REF!</definedName>
    <definedName name="MENU4" localSheetId="93">'LBPF No. 2 (5)'!#REF!</definedName>
    <definedName name="MENU4" localSheetId="96">'LBPF No. 2 (6)'!#REF!</definedName>
    <definedName name="MENU4" localSheetId="114">'LBPF No. 2 (7)'!#REF!</definedName>
    <definedName name="MENU4" localSheetId="119">'LBPF No. 2 (8)'!#REF!</definedName>
    <definedName name="MENU4" localSheetId="112">'LBPF No. 2(3311)'!#REF!</definedName>
    <definedName name="MENU4" localSheetId="72">'LEPROSY '!#REF!</definedName>
    <definedName name="MENU4" localSheetId="27">LET!#REF!</definedName>
    <definedName name="MENU4" localSheetId="80">'LIFESTYLE DISEASES'!#REF!</definedName>
    <definedName name="MENU4" localSheetId="106">'Mainstreaming CBMS in Brgy. Dev'!#REF!</definedName>
    <definedName name="MENU4" localSheetId="127">'MARINE PROTECTED'!#REF!</definedName>
    <definedName name="MENU4" localSheetId="73">'MATERNAL &amp; CHILD HEALTH CARE'!#REF!</definedName>
    <definedName name="MENU4" localSheetId="74">'Mental Health'!#REF!</definedName>
    <definedName name="MENU4" localSheetId="128">MKNP!#REF!</definedName>
    <definedName name="MENU4" localSheetId="120">MMT!#REF!</definedName>
    <definedName name="MENU4" localSheetId="153">mushroom!#REF!</definedName>
    <definedName name="MENU4" localSheetId="31">'NEGOSYO CENTER - SCCIPC'!#REF!</definedName>
    <definedName name="MENU4" localSheetId="76">'NEWBORN SCREENING'!#REF!</definedName>
    <definedName name="MENU4" localSheetId="129">NNNP!#REF!</definedName>
    <definedName name="MENU4" localSheetId="46">'NUTRITION COUNCIL'!#REF!</definedName>
    <definedName name="MENU4" localSheetId="77">'NUTRITION PROGRAM'!#REF!</definedName>
    <definedName name="MENU4" localSheetId="35">'OFFICE OF PWD'!#REF!</definedName>
    <definedName name="MENU4" localSheetId="38">'OPERATION OF GAD COUNCIL'!#REF!</definedName>
    <definedName name="MENU4" localSheetId="37">'OPERATION OF GUIDANCE CENTER '!#REF!</definedName>
    <definedName name="MENU4" localSheetId="47">'OPERATION OF LCPC - SSS'!#REF!</definedName>
    <definedName name="MENU4" localSheetId="40">'OPERATION OF THE CURFEW CENTER'!#REF!</definedName>
    <definedName name="MENU4" localSheetId="144">'organic agri devt'!#REF!</definedName>
    <definedName name="MENU4" localSheetId="36">'OSCA - PST '!#REF!</definedName>
    <definedName name="MENU4" localSheetId="41">'[1]HOS-plantilla'!#REF!</definedName>
    <definedName name="MENU4" localSheetId="42">'[1]HOS-plantilla'!#REF!</definedName>
    <definedName name="MENU4" localSheetId="43">'[1]HOS-plantilla'!#REF!</definedName>
    <definedName name="MENU4" localSheetId="44">'[1]HOS-plantilla'!#REF!</definedName>
    <definedName name="MENU4" localSheetId="45">'[1]HOS-plantilla'!#REF!</definedName>
    <definedName name="MENU4" localSheetId="95">'paao (6)'!#REF!</definedName>
    <definedName name="MENU4" localSheetId="98">'PAAO (7)'!#REF!</definedName>
    <definedName name="MENU4" localSheetId="111">'paao (8)'!#REF!</definedName>
    <definedName name="MENU4" localSheetId="115">'PAAO (9)'!#REF!</definedName>
    <definedName name="MENU4" localSheetId="84">'paao admin'!#REF!</definedName>
    <definedName name="MENU4" localSheetId="113">'PAAO NEW'!#REF!</definedName>
    <definedName name="MENU4" localSheetId="134">'PAAOE (2021)'!#REF!</definedName>
    <definedName name="MENU4" localSheetId="110">'PAMANA PROGRAM'!#REF!</definedName>
    <definedName name="MENU4" localSheetId="101">'PAMANA, RCSP &amp; OTHERS'!#REF!</definedName>
    <definedName name="MENU4" localSheetId="24">'PEACE AND ORDER FUND'!#REF!</definedName>
    <definedName name="MENU4" localSheetId="5">PESO!#REF!</definedName>
    <definedName name="MENU4" localSheetId="11">PIO!#REF!</definedName>
    <definedName name="MENU4" localSheetId="86">'plantilla (2)'!#REF!</definedName>
    <definedName name="MENU4" localSheetId="94">'plantilla (3)'!#REF!</definedName>
    <definedName name="MENU4" localSheetId="97">'PLANTILLA (4)'!#REF!</definedName>
    <definedName name="MENU4" localSheetId="83">'plantilla new'!#REF!</definedName>
    <definedName name="MENU4" localSheetId="20">PLEB!#REF!</definedName>
    <definedName name="MENU4" localSheetId="28">PPMO!#REF!</definedName>
    <definedName name="MENU4" localSheetId="102">'PROJECT MONITORING'!#REF!</definedName>
    <definedName name="MENU4" localSheetId="150">'rabies eradication '!#REF!</definedName>
    <definedName name="MENU4" localSheetId="78">'Rep&amp;Maint-Investment Property'!#REF!</definedName>
    <definedName name="MENU4" localSheetId="151">'RICE PRODUCTION'!#REF!</definedName>
    <definedName name="MENU4" localSheetId="117">sacapraise!#REF!</definedName>
    <definedName name="MENU4" localSheetId="18">'SCC APPRAISAL COMMITTEE'!#REF!</definedName>
    <definedName name="MENU4" localSheetId="2">SCCCADAC!#REF!</definedName>
    <definedName name="MENU4" localSheetId="3">SCCYA!#REF!</definedName>
    <definedName name="MENU4" localSheetId="8">'SCHOLARSHIP PROG. FOR STUDENTS'!#REF!</definedName>
    <definedName name="MENU4" localSheetId="9">'SCHOLARSHIP PROG. FOR teachers'!#REF!</definedName>
    <definedName name="MENU4" localSheetId="10">SCIHA!#REF!</definedName>
    <definedName name="MENU4" localSheetId="103">'SIPA '!#REF!</definedName>
    <definedName name="MENU4" localSheetId="60">'SPECIAL PURPOSE - FINAL 2020'!#REF!</definedName>
    <definedName name="MENU4" localSheetId="6">SPORTS!#REF!</definedName>
    <definedName name="MENU4" localSheetId="79">'STD-HIV'!#REF!</definedName>
    <definedName name="MENU4" localSheetId="26">'TASK FORCE RIGHT OF WAY'!#REF!</definedName>
    <definedName name="MENU4" localSheetId="141">'technical&amp;market support '!#REF!</definedName>
    <definedName name="MENU4" localSheetId="7">TOURISM!#REF!</definedName>
    <definedName name="MENU4" localSheetId="29">'TRAFFIC MANAGEMENT AUTHORITY'!#REF!</definedName>
    <definedName name="MENU4" localSheetId="118">training!#REF!</definedName>
    <definedName name="MENU4" localSheetId="143">'vegetable production'!#REF!</definedName>
    <definedName name="MENU4" localSheetId="81">'VOLUNTARY BLOOD DONATION'!#REF!</definedName>
    <definedName name="MENU4" localSheetId="82">ZOD!#REF!</definedName>
    <definedName name="MENU4">'[1]HOS-plantilla'!#REF!</definedName>
    <definedName name="MENU5" localSheetId="146">'abaca industry devt'!#REF!</definedName>
    <definedName name="MENU5" localSheetId="13">'ABC FEDERATION'!#REF!</definedName>
    <definedName name="MENU5" localSheetId="14">'ABC FEDERATION - brgy. TANOD'!#REF!</definedName>
    <definedName name="MENU5" localSheetId="15">'ABC- KATARUNGANG PAMBARANGAY'!#REF!</definedName>
    <definedName name="MENU5" localSheetId="22">ADHOC!#REF!</definedName>
    <definedName name="MENU5" localSheetId="61">Adolescent!#REF!</definedName>
    <definedName name="MENU5" localSheetId="145">'agri center &amp; demo area'!#REF!</definedName>
    <definedName name="MENU5" localSheetId="85">'AIP (2)'!#REF!</definedName>
    <definedName name="MENU5" localSheetId="137">'animal disease'!#REF!</definedName>
    <definedName name="MENU5" localSheetId="4">'ANTI-COVID PROGRAM'!#REF!</definedName>
    <definedName name="MENU5" localSheetId="62">'ANTI-HUMAN RABIES'!#REF!</definedName>
    <definedName name="MENU5" localSheetId="66">'ANTI-SMOKING'!#REF!</definedName>
    <definedName name="MENU5" localSheetId="63">'ANTI-TB Program'!#REF!</definedName>
    <definedName name="MENU5" localSheetId="116">arta!#REF!</definedName>
    <definedName name="MENU5" localSheetId="138">'artificial insemination'!#REF!</definedName>
    <definedName name="MENU5" localSheetId="89">'assessor plantilla'!#REF!</definedName>
    <definedName name="MENU5" localSheetId="21">BAC!#REF!</definedName>
    <definedName name="MENU5" localSheetId="130">'BAGO RIVER'!#REF!</definedName>
    <definedName name="MENU5" localSheetId="147">'bamboo production'!#REF!</definedName>
    <definedName name="MENU5" localSheetId="125">'BANTAY DAGAT'!#REF!</definedName>
    <definedName name="MENU5" localSheetId="132">beautification!#REF!</definedName>
    <definedName name="MENU5" localSheetId="19">BPLO!#REF!</definedName>
    <definedName name="MENU5" localSheetId="109">'BUB '!#REF!</definedName>
    <definedName name="MENU5" localSheetId="100">'BUB ,PAMANA, ETC.'!#REF!</definedName>
    <definedName name="MENU5" localSheetId="1">CAWA!#REF!</definedName>
    <definedName name="MENU5" localSheetId="64">CBH!#REF!</definedName>
    <definedName name="MENU5" localSheetId="108">CBMS!#REF!</definedName>
    <definedName name="MENU5" localSheetId="65">CBR!#REF!</definedName>
    <definedName name="MENU5" localSheetId="16">'CCC - ALGERS'!#REF!</definedName>
    <definedName name="MENU5" localSheetId="57">'CDRRMO FINAL 2021'!#REF!</definedName>
    <definedName name="MENU5" localSheetId="58">'CDRRMO1 - PS'!#REF!</definedName>
    <definedName name="MENU5" localSheetId="59">'CDRRMO2 - MOOE&amp;CAPITAL OUTLAY'!#REF!</definedName>
    <definedName name="MENU5" localSheetId="55">CEO!#REF!</definedName>
    <definedName name="MENU5" localSheetId="56">'CEO-OBO'!#REF!</definedName>
    <definedName name="MENU5" localSheetId="53">'CEO-PARKS &amp; PLAZAS'!#REF!</definedName>
    <definedName name="MENU5" localSheetId="52">'CEO-STREETLIGHTING'!#REF!</definedName>
    <definedName name="MENU5" localSheetId="39">'CIACAT - VAWC'!#REF!</definedName>
    <definedName name="MENU5" localSheetId="124">'CITY LANES'!#REF!</definedName>
    <definedName name="MENU5" localSheetId="12">CLDO!#REF!</definedName>
    <definedName name="MENU5" localSheetId="48">'CMO-PAAO'!#REF!</definedName>
    <definedName name="MENU5" localSheetId="23">CODI!#REF!</definedName>
    <definedName name="MENU5" localSheetId="99">'Compre Data Collection &amp; Update'!#REF!</definedName>
    <definedName name="MENU5" localSheetId="32">'CONTINUING IMPLEMENTATION 4 P''S'!#REF!</definedName>
    <definedName name="MENU5" localSheetId="67">'Contraceptive Self Reliance'!#REF!</definedName>
    <definedName name="MENU5" localSheetId="33">'COUNTRY PROGRAM FOR CHILDREN '!#REF!</definedName>
    <definedName name="MENU5" localSheetId="126">CRM!#REF!</definedName>
    <definedName name="MENU5" localSheetId="54">CSWDO!#REF!</definedName>
    <definedName name="MENU5" localSheetId="148">'cutflower industry'!#REF!</definedName>
    <definedName name="MENU5" localSheetId="68">DENGUE!#REF!</definedName>
    <definedName name="MENU5" localSheetId="69">'DENTAL HEALTH'!#REF!</definedName>
    <definedName name="MENU5" localSheetId="140">'dispersal &amp; upg of small animal'!#REF!</definedName>
    <definedName name="MENU5" localSheetId="139">'dispersal of large animals'!#REF!</definedName>
    <definedName name="MENU5" localSheetId="154">'duck &amp; turkey'!#REF!</definedName>
    <definedName name="MENU5" localSheetId="122">'ECO CENTER'!#REF!</definedName>
    <definedName name="MENU5" localSheetId="70">'FAMILY PLANNING'!#REF!</definedName>
    <definedName name="MENU5" localSheetId="152">'free range chicken'!#REF!</definedName>
    <definedName name="MENU5" localSheetId="121">'GARBAGE COLLECTION'!#REF!</definedName>
    <definedName name="MENU5" localSheetId="91">'gen revision'!#REF!</definedName>
    <definedName name="MENU5" localSheetId="49">GSD!#REF!</definedName>
    <definedName name="MENU5" localSheetId="105">Heritage!#REF!</definedName>
    <definedName name="MENU5" localSheetId="142">'high value commcl crops fruits'!#REF!</definedName>
    <definedName name="MENU5" localSheetId="71">HIS!#REF!</definedName>
    <definedName name="MENU5" localSheetId="50">'HOSPITAL-PAAOE'!#REF!</definedName>
    <definedName name="MENU5" localSheetId="51">'HOSPITAL-PAAOE- FINAL'!#REF!</definedName>
    <definedName name="MENU5" localSheetId="149">'hvcc cacao coffee peanut'!#REF!</definedName>
    <definedName name="MENU5" localSheetId="30">'I 4 J'!#REF!</definedName>
    <definedName name="MENU5" localSheetId="25">ICTC!#REF!</definedName>
    <definedName name="MENU5" localSheetId="123">IEC!#REF!</definedName>
    <definedName name="MENU5" localSheetId="75">IMMUNIZATION!#REF!</definedName>
    <definedName name="MENU5" localSheetId="34">'IMPLEMENTATION OF MDG FACES'!#REF!</definedName>
    <definedName name="MENU5" localSheetId="104">INDIGENOUS!#REF!</definedName>
    <definedName name="MENU5" localSheetId="17">'INTERNAL AUDIT SERVICE'!#REF!</definedName>
    <definedName name="MENU5" localSheetId="107">'LAND-USE BASED '!#REF!</definedName>
    <definedName name="MENU5" localSheetId="131">'law enforcement'!#REF!</definedName>
    <definedName name="MENU5" localSheetId="136">'LBPF No. 2 (13)'!#REF!</definedName>
    <definedName name="MENU5" localSheetId="87">'LBPF No. 2 (2)'!#REF!</definedName>
    <definedName name="MENU5" localSheetId="90">'LBPF No. 2 (3)'!#REF!</definedName>
    <definedName name="MENU5" localSheetId="92">'LBPF No. 2 (4)'!#REF!</definedName>
    <definedName name="MENU5" localSheetId="93">'LBPF No. 2 (5)'!#REF!</definedName>
    <definedName name="MENU5" localSheetId="96">'LBPF No. 2 (6)'!#REF!</definedName>
    <definedName name="MENU5" localSheetId="114">'LBPF No. 2 (7)'!#REF!</definedName>
    <definedName name="MENU5" localSheetId="119">'LBPF No. 2 (8)'!#REF!</definedName>
    <definedName name="MENU5" localSheetId="112">'LBPF No. 2(3311)'!#REF!</definedName>
    <definedName name="MENU5" localSheetId="72">'LEPROSY '!#REF!</definedName>
    <definedName name="MENU5" localSheetId="27">LET!#REF!</definedName>
    <definedName name="MENU5" localSheetId="80">'LIFESTYLE DISEASES'!#REF!</definedName>
    <definedName name="MENU5" localSheetId="106">'Mainstreaming CBMS in Brgy. Dev'!#REF!</definedName>
    <definedName name="MENU5" localSheetId="127">'MARINE PROTECTED'!#REF!</definedName>
    <definedName name="MENU5" localSheetId="73">'MATERNAL &amp; CHILD HEALTH CARE'!#REF!</definedName>
    <definedName name="MENU5" localSheetId="74">'Mental Health'!#REF!</definedName>
    <definedName name="MENU5" localSheetId="128">MKNP!#REF!</definedName>
    <definedName name="MENU5" localSheetId="120">MMT!#REF!</definedName>
    <definedName name="MENU5" localSheetId="153">mushroom!#REF!</definedName>
    <definedName name="MENU5" localSheetId="31">'NEGOSYO CENTER - SCCIPC'!#REF!</definedName>
    <definedName name="MENU5" localSheetId="76">'NEWBORN SCREENING'!#REF!</definedName>
    <definedName name="MENU5" localSheetId="129">NNNP!#REF!</definedName>
    <definedName name="MENU5" localSheetId="46">'NUTRITION COUNCIL'!#REF!</definedName>
    <definedName name="MENU5" localSheetId="77">'NUTRITION PROGRAM'!#REF!</definedName>
    <definedName name="MENU5" localSheetId="35">'OFFICE OF PWD'!#REF!</definedName>
    <definedName name="MENU5" localSheetId="38">'OPERATION OF GAD COUNCIL'!#REF!</definedName>
    <definedName name="MENU5" localSheetId="37">'OPERATION OF GUIDANCE CENTER '!#REF!</definedName>
    <definedName name="MENU5" localSheetId="47">'OPERATION OF LCPC - SSS'!#REF!</definedName>
    <definedName name="MENU5" localSheetId="40">'OPERATION OF THE CURFEW CENTER'!#REF!</definedName>
    <definedName name="MENU5" localSheetId="144">'organic agri devt'!#REF!</definedName>
    <definedName name="MENU5" localSheetId="36">'OSCA - PST '!#REF!</definedName>
    <definedName name="MENU5" localSheetId="41">'[1]HOS-plantilla'!#REF!</definedName>
    <definedName name="MENU5" localSheetId="42">'[1]HOS-plantilla'!#REF!</definedName>
    <definedName name="MENU5" localSheetId="43">'[1]HOS-plantilla'!#REF!</definedName>
    <definedName name="MENU5" localSheetId="44">'[1]HOS-plantilla'!#REF!</definedName>
    <definedName name="MENU5" localSheetId="45">'[1]HOS-plantilla'!#REF!</definedName>
    <definedName name="MENU5" localSheetId="95">'paao (6)'!#REF!</definedName>
    <definedName name="MENU5" localSheetId="98">'PAAO (7)'!#REF!</definedName>
    <definedName name="MENU5" localSheetId="111">'paao (8)'!#REF!</definedName>
    <definedName name="MENU5" localSheetId="115">'PAAO (9)'!#REF!</definedName>
    <definedName name="MENU5" localSheetId="84">'paao admin'!#REF!</definedName>
    <definedName name="MENU5" localSheetId="113">'PAAO NEW'!#REF!</definedName>
    <definedName name="MENU5" localSheetId="134">'PAAOE (2021)'!#REF!</definedName>
    <definedName name="MENU5" localSheetId="110">'PAMANA PROGRAM'!#REF!</definedName>
    <definedName name="MENU5" localSheetId="101">'PAMANA, RCSP &amp; OTHERS'!#REF!</definedName>
    <definedName name="MENU5" localSheetId="24">'PEACE AND ORDER FUND'!#REF!</definedName>
    <definedName name="MENU5" localSheetId="5">PESO!#REF!</definedName>
    <definedName name="MENU5" localSheetId="11">PIO!#REF!</definedName>
    <definedName name="MENU5" localSheetId="86">'plantilla (2)'!#REF!</definedName>
    <definedName name="MENU5" localSheetId="94">'plantilla (3)'!#REF!</definedName>
    <definedName name="MENU5" localSheetId="97">'PLANTILLA (4)'!#REF!</definedName>
    <definedName name="MENU5" localSheetId="83">'plantilla new'!#REF!</definedName>
    <definedName name="MENU5" localSheetId="20">PLEB!#REF!</definedName>
    <definedName name="MENU5" localSheetId="28">PPMO!#REF!</definedName>
    <definedName name="MENU5" localSheetId="102">'PROJECT MONITORING'!#REF!</definedName>
    <definedName name="MENU5" localSheetId="150">'rabies eradication '!#REF!</definedName>
    <definedName name="MENU5" localSheetId="78">'Rep&amp;Maint-Investment Property'!#REF!</definedName>
    <definedName name="MENU5" localSheetId="151">'RICE PRODUCTION'!#REF!</definedName>
    <definedName name="MENU5" localSheetId="117">sacapraise!#REF!</definedName>
    <definedName name="MENU5" localSheetId="18">'SCC APPRAISAL COMMITTEE'!#REF!</definedName>
    <definedName name="MENU5" localSheetId="2">SCCCADAC!#REF!</definedName>
    <definedName name="MENU5" localSheetId="3">SCCYA!#REF!</definedName>
    <definedName name="MENU5" localSheetId="8">'SCHOLARSHIP PROG. FOR STUDENTS'!#REF!</definedName>
    <definedName name="MENU5" localSheetId="9">'SCHOLARSHIP PROG. FOR teachers'!#REF!</definedName>
    <definedName name="MENU5" localSheetId="10">SCIHA!#REF!</definedName>
    <definedName name="MENU5" localSheetId="103">'SIPA '!#REF!</definedName>
    <definedName name="MENU5" localSheetId="60">'SPECIAL PURPOSE - FINAL 2020'!#REF!</definedName>
    <definedName name="MENU5" localSheetId="6">SPORTS!#REF!</definedName>
    <definedName name="MENU5" localSheetId="79">'STD-HIV'!#REF!</definedName>
    <definedName name="MENU5" localSheetId="26">'TASK FORCE RIGHT OF WAY'!#REF!</definedName>
    <definedName name="MENU5" localSheetId="141">'technical&amp;market support '!#REF!</definedName>
    <definedName name="MENU5" localSheetId="7">TOURISM!#REF!</definedName>
    <definedName name="MENU5" localSheetId="29">'TRAFFIC MANAGEMENT AUTHORITY'!#REF!</definedName>
    <definedName name="MENU5" localSheetId="118">training!#REF!</definedName>
    <definedName name="MENU5" localSheetId="143">'vegetable production'!#REF!</definedName>
    <definedName name="MENU5" localSheetId="81">'VOLUNTARY BLOOD DONATION'!#REF!</definedName>
    <definedName name="MENU5" localSheetId="82">ZOD!#REF!</definedName>
    <definedName name="MENU5">'[1]HOS-plantilla'!#REF!</definedName>
    <definedName name="MENU6" localSheetId="146">'abaca industry devt'!#REF!</definedName>
    <definedName name="MENU6" localSheetId="13">'ABC FEDERATION'!#REF!</definedName>
    <definedName name="MENU6" localSheetId="14">'ABC FEDERATION - brgy. TANOD'!#REF!</definedName>
    <definedName name="MENU6" localSheetId="15">'ABC- KATARUNGANG PAMBARANGAY'!#REF!</definedName>
    <definedName name="MENU6" localSheetId="22">ADHOC!#REF!</definedName>
    <definedName name="MENU6" localSheetId="61">Adolescent!#REF!</definedName>
    <definedName name="MENU6" localSheetId="145">'agri center &amp; demo area'!#REF!</definedName>
    <definedName name="MENU6" localSheetId="85">'AIP (2)'!#REF!</definedName>
    <definedName name="MENU6" localSheetId="137">'animal disease'!#REF!</definedName>
    <definedName name="MENU6" localSheetId="4">'ANTI-COVID PROGRAM'!#REF!</definedName>
    <definedName name="MENU6" localSheetId="62">'ANTI-HUMAN RABIES'!#REF!</definedName>
    <definedName name="MENU6" localSheetId="66">'ANTI-SMOKING'!#REF!</definedName>
    <definedName name="MENU6" localSheetId="63">'ANTI-TB Program'!#REF!</definedName>
    <definedName name="MENU6" localSheetId="116">arta!#REF!</definedName>
    <definedName name="MENU6" localSheetId="138">'artificial insemination'!#REF!</definedName>
    <definedName name="MENU6" localSheetId="89">'assessor plantilla'!#REF!</definedName>
    <definedName name="MENU6" localSheetId="21">BAC!#REF!</definedName>
    <definedName name="MENU6" localSheetId="130">'BAGO RIVER'!#REF!</definedName>
    <definedName name="MENU6" localSheetId="147">'bamboo production'!#REF!</definedName>
    <definedName name="MENU6" localSheetId="125">'BANTAY DAGAT'!#REF!</definedName>
    <definedName name="MENU6" localSheetId="132">beautification!#REF!</definedName>
    <definedName name="MENU6" localSheetId="19">BPLO!#REF!</definedName>
    <definedName name="MENU6" localSheetId="109">'BUB '!#REF!</definedName>
    <definedName name="MENU6" localSheetId="100">'BUB ,PAMANA, ETC.'!#REF!</definedName>
    <definedName name="MENU6" localSheetId="1">CAWA!#REF!</definedName>
    <definedName name="MENU6" localSheetId="64">CBH!#REF!</definedName>
    <definedName name="MENU6" localSheetId="108">CBMS!#REF!</definedName>
    <definedName name="MENU6" localSheetId="65">CBR!#REF!</definedName>
    <definedName name="MENU6" localSheetId="16">'CCC - ALGERS'!#REF!</definedName>
    <definedName name="MENU6" localSheetId="57">'CDRRMO FINAL 2021'!#REF!</definedName>
    <definedName name="MENU6" localSheetId="58">'CDRRMO1 - PS'!#REF!</definedName>
    <definedName name="MENU6" localSheetId="59">'CDRRMO2 - MOOE&amp;CAPITAL OUTLAY'!#REF!</definedName>
    <definedName name="MENU6" localSheetId="55">CEO!#REF!</definedName>
    <definedName name="MENU6" localSheetId="56">'CEO-OBO'!#REF!</definedName>
    <definedName name="MENU6" localSheetId="53">'CEO-PARKS &amp; PLAZAS'!#REF!</definedName>
    <definedName name="MENU6" localSheetId="52">'CEO-STREETLIGHTING'!#REF!</definedName>
    <definedName name="MENU6" localSheetId="39">'CIACAT - VAWC'!#REF!</definedName>
    <definedName name="MENU6" localSheetId="124">'CITY LANES'!#REF!</definedName>
    <definedName name="MENU6" localSheetId="12">CLDO!#REF!</definedName>
    <definedName name="MENU6" localSheetId="48">'CMO-PAAO'!#REF!</definedName>
    <definedName name="MENU6" localSheetId="23">CODI!#REF!</definedName>
    <definedName name="MENU6" localSheetId="99">'Compre Data Collection &amp; Update'!#REF!</definedName>
    <definedName name="MENU6" localSheetId="32">'CONTINUING IMPLEMENTATION 4 P''S'!#REF!</definedName>
    <definedName name="MENU6" localSheetId="67">'Contraceptive Self Reliance'!#REF!</definedName>
    <definedName name="MENU6" localSheetId="33">'COUNTRY PROGRAM FOR CHILDREN '!#REF!</definedName>
    <definedName name="MENU6" localSheetId="126">CRM!#REF!</definedName>
    <definedName name="MENU6" localSheetId="54">CSWDO!#REF!</definedName>
    <definedName name="MENU6" localSheetId="148">'cutflower industry'!#REF!</definedName>
    <definedName name="MENU6" localSheetId="68">DENGUE!#REF!</definedName>
    <definedName name="MENU6" localSheetId="69">'DENTAL HEALTH'!#REF!</definedName>
    <definedName name="MENU6" localSheetId="140">'dispersal &amp; upg of small animal'!#REF!</definedName>
    <definedName name="MENU6" localSheetId="139">'dispersal of large animals'!#REF!</definedName>
    <definedName name="MENU6" localSheetId="154">'duck &amp; turkey'!#REF!</definedName>
    <definedName name="MENU6" localSheetId="122">'ECO CENTER'!#REF!</definedName>
    <definedName name="MENU6" localSheetId="70">'FAMILY PLANNING'!#REF!</definedName>
    <definedName name="MENU6" localSheetId="152">'free range chicken'!#REF!</definedName>
    <definedName name="MENU6" localSheetId="121">'GARBAGE COLLECTION'!#REF!</definedName>
    <definedName name="MENU6" localSheetId="91">'gen revision'!#REF!</definedName>
    <definedName name="MENU6" localSheetId="49">GSD!#REF!</definedName>
    <definedName name="MENU6" localSheetId="105">Heritage!#REF!</definedName>
    <definedName name="MENU6" localSheetId="142">'high value commcl crops fruits'!#REF!</definedName>
    <definedName name="MENU6" localSheetId="71">HIS!#REF!</definedName>
    <definedName name="MENU6" localSheetId="50">'HOSPITAL-PAAOE'!#REF!</definedName>
    <definedName name="MENU6" localSheetId="51">'HOSPITAL-PAAOE- FINAL'!#REF!</definedName>
    <definedName name="MENU6" localSheetId="149">'hvcc cacao coffee peanut'!#REF!</definedName>
    <definedName name="MENU6" localSheetId="30">'I 4 J'!#REF!</definedName>
    <definedName name="MENU6" localSheetId="25">ICTC!#REF!</definedName>
    <definedName name="MENU6" localSheetId="123">IEC!#REF!</definedName>
    <definedName name="MENU6" localSheetId="75">IMMUNIZATION!#REF!</definedName>
    <definedName name="MENU6" localSheetId="34">'IMPLEMENTATION OF MDG FACES'!#REF!</definedName>
    <definedName name="MENU6" localSheetId="104">INDIGENOUS!#REF!</definedName>
    <definedName name="MENU6" localSheetId="17">'INTERNAL AUDIT SERVICE'!#REF!</definedName>
    <definedName name="MENU6" localSheetId="107">'LAND-USE BASED '!#REF!</definedName>
    <definedName name="MENU6" localSheetId="131">'law enforcement'!#REF!</definedName>
    <definedName name="MENU6" localSheetId="136">'LBPF No. 2 (13)'!#REF!</definedName>
    <definedName name="MENU6" localSheetId="87">'LBPF No. 2 (2)'!#REF!</definedName>
    <definedName name="MENU6" localSheetId="90">'LBPF No. 2 (3)'!#REF!</definedName>
    <definedName name="MENU6" localSheetId="92">'LBPF No. 2 (4)'!#REF!</definedName>
    <definedName name="MENU6" localSheetId="93">'LBPF No. 2 (5)'!#REF!</definedName>
    <definedName name="MENU6" localSheetId="96">'LBPF No. 2 (6)'!#REF!</definedName>
    <definedName name="MENU6" localSheetId="114">'LBPF No. 2 (7)'!#REF!</definedName>
    <definedName name="MENU6" localSheetId="119">'LBPF No. 2 (8)'!#REF!</definedName>
    <definedName name="MENU6" localSheetId="112">'LBPF No. 2(3311)'!#REF!</definedName>
    <definedName name="MENU6" localSheetId="72">'LEPROSY '!#REF!</definedName>
    <definedName name="MENU6" localSheetId="27">LET!#REF!</definedName>
    <definedName name="MENU6" localSheetId="80">'LIFESTYLE DISEASES'!#REF!</definedName>
    <definedName name="MENU6" localSheetId="106">'Mainstreaming CBMS in Brgy. Dev'!#REF!</definedName>
    <definedName name="MENU6" localSheetId="127">'MARINE PROTECTED'!#REF!</definedName>
    <definedName name="MENU6" localSheetId="73">'MATERNAL &amp; CHILD HEALTH CARE'!#REF!</definedName>
    <definedName name="MENU6" localSheetId="74">'Mental Health'!#REF!</definedName>
    <definedName name="MENU6" localSheetId="128">MKNP!#REF!</definedName>
    <definedName name="MENU6" localSheetId="120">MMT!#REF!</definedName>
    <definedName name="MENU6" localSheetId="153">mushroom!#REF!</definedName>
    <definedName name="MENU6" localSheetId="31">'NEGOSYO CENTER - SCCIPC'!#REF!</definedName>
    <definedName name="MENU6" localSheetId="76">'NEWBORN SCREENING'!#REF!</definedName>
    <definedName name="MENU6" localSheetId="129">NNNP!#REF!</definedName>
    <definedName name="MENU6" localSheetId="46">'NUTRITION COUNCIL'!#REF!</definedName>
    <definedName name="MENU6" localSheetId="77">'NUTRITION PROGRAM'!#REF!</definedName>
    <definedName name="MENU6" localSheetId="35">'OFFICE OF PWD'!#REF!</definedName>
    <definedName name="MENU6" localSheetId="38">'OPERATION OF GAD COUNCIL'!#REF!</definedName>
    <definedName name="MENU6" localSheetId="37">'OPERATION OF GUIDANCE CENTER '!#REF!</definedName>
    <definedName name="MENU6" localSheetId="47">'OPERATION OF LCPC - SSS'!#REF!</definedName>
    <definedName name="MENU6" localSheetId="40">'OPERATION OF THE CURFEW CENTER'!#REF!</definedName>
    <definedName name="MENU6" localSheetId="144">'organic agri devt'!#REF!</definedName>
    <definedName name="MENU6" localSheetId="36">'OSCA - PST '!#REF!</definedName>
    <definedName name="MENU6" localSheetId="41">'[1]HOS-plantilla'!#REF!</definedName>
    <definedName name="MENU6" localSheetId="42">'[1]HOS-plantilla'!#REF!</definedName>
    <definedName name="MENU6" localSheetId="43">'[1]HOS-plantilla'!#REF!</definedName>
    <definedName name="MENU6" localSheetId="44">'[1]HOS-plantilla'!#REF!</definedName>
    <definedName name="MENU6" localSheetId="45">'[1]HOS-plantilla'!#REF!</definedName>
    <definedName name="MENU6" localSheetId="95">'paao (6)'!#REF!</definedName>
    <definedName name="MENU6" localSheetId="98">'PAAO (7)'!#REF!</definedName>
    <definedName name="MENU6" localSheetId="111">'paao (8)'!#REF!</definedName>
    <definedName name="MENU6" localSheetId="115">'PAAO (9)'!#REF!</definedName>
    <definedName name="MENU6" localSheetId="84">'paao admin'!#REF!</definedName>
    <definedName name="MENU6" localSheetId="113">'PAAO NEW'!#REF!</definedName>
    <definedName name="MENU6" localSheetId="134">'PAAOE (2021)'!#REF!</definedName>
    <definedName name="MENU6" localSheetId="110">'PAMANA PROGRAM'!#REF!</definedName>
    <definedName name="MENU6" localSheetId="101">'PAMANA, RCSP &amp; OTHERS'!#REF!</definedName>
    <definedName name="MENU6" localSheetId="24">'PEACE AND ORDER FUND'!#REF!</definedName>
    <definedName name="MENU6" localSheetId="5">PESO!#REF!</definedName>
    <definedName name="MENU6" localSheetId="11">PIO!#REF!</definedName>
    <definedName name="MENU6" localSheetId="86">'plantilla (2)'!#REF!</definedName>
    <definedName name="MENU6" localSheetId="94">'plantilla (3)'!#REF!</definedName>
    <definedName name="MENU6" localSheetId="97">'PLANTILLA (4)'!#REF!</definedName>
    <definedName name="MENU6" localSheetId="83">'plantilla new'!#REF!</definedName>
    <definedName name="MENU6" localSheetId="20">PLEB!#REF!</definedName>
    <definedName name="MENU6" localSheetId="28">PPMO!#REF!</definedName>
    <definedName name="MENU6" localSheetId="102">'PROJECT MONITORING'!#REF!</definedName>
    <definedName name="MENU6" localSheetId="150">'rabies eradication '!#REF!</definedName>
    <definedName name="MENU6" localSheetId="78">'Rep&amp;Maint-Investment Property'!#REF!</definedName>
    <definedName name="MENU6" localSheetId="151">'RICE PRODUCTION'!#REF!</definedName>
    <definedName name="MENU6" localSheetId="117">sacapraise!#REF!</definedName>
    <definedName name="MENU6" localSheetId="18">'SCC APPRAISAL COMMITTEE'!#REF!</definedName>
    <definedName name="MENU6" localSheetId="2">SCCCADAC!#REF!</definedName>
    <definedName name="MENU6" localSheetId="3">SCCYA!#REF!</definedName>
    <definedName name="MENU6" localSheetId="8">'SCHOLARSHIP PROG. FOR STUDENTS'!#REF!</definedName>
    <definedName name="MENU6" localSheetId="9">'SCHOLARSHIP PROG. FOR teachers'!#REF!</definedName>
    <definedName name="MENU6" localSheetId="10">SCIHA!#REF!</definedName>
    <definedName name="MENU6" localSheetId="103">'SIPA '!#REF!</definedName>
    <definedName name="MENU6" localSheetId="60">'SPECIAL PURPOSE - FINAL 2020'!#REF!</definedName>
    <definedName name="MENU6" localSheetId="6">SPORTS!#REF!</definedName>
    <definedName name="MENU6" localSheetId="79">'STD-HIV'!#REF!</definedName>
    <definedName name="MENU6" localSheetId="26">'TASK FORCE RIGHT OF WAY'!#REF!</definedName>
    <definedName name="MENU6" localSheetId="141">'technical&amp;market support '!#REF!</definedName>
    <definedName name="MENU6" localSheetId="7">TOURISM!#REF!</definedName>
    <definedName name="MENU6" localSheetId="29">'TRAFFIC MANAGEMENT AUTHORITY'!#REF!</definedName>
    <definedName name="MENU6" localSheetId="118">training!#REF!</definedName>
    <definedName name="MENU6" localSheetId="143">'vegetable production'!#REF!</definedName>
    <definedName name="MENU6" localSheetId="81">'VOLUNTARY BLOOD DONATION'!#REF!</definedName>
    <definedName name="MENU6" localSheetId="82">ZOD!#REF!</definedName>
    <definedName name="MENU6">'[1]HOS-plantilla'!#REF!</definedName>
    <definedName name="mp" localSheetId="154">'[1]HOS-plantilla'!#REF!</definedName>
    <definedName name="mp">'[1]HOS-plantilla'!#REF!</definedName>
    <definedName name="mushroom" localSheetId="154">'[1]HOS-plantilla'!#REF!</definedName>
    <definedName name="mushroom">'[1]HOS-plantilla'!#REF!</definedName>
    <definedName name="PAGE_1" localSheetId="146">'abaca industry devt'!#REF!</definedName>
    <definedName name="PAGE_1" localSheetId="13">'ABC FEDERATION'!#REF!</definedName>
    <definedName name="PAGE_1" localSheetId="14">'ABC FEDERATION - brgy. TANOD'!#REF!</definedName>
    <definedName name="PAGE_1" localSheetId="15">'ABC- KATARUNGANG PAMBARANGAY'!#REF!</definedName>
    <definedName name="PAGE_1" localSheetId="22">ADHOC!#REF!</definedName>
    <definedName name="PAGE_1" localSheetId="61">Adolescent!#REF!</definedName>
    <definedName name="PAGE_1" localSheetId="145">'agri center &amp; demo area'!#REF!</definedName>
    <definedName name="PAGE_1" localSheetId="85">'AIP (2)'!#REF!</definedName>
    <definedName name="PAGE_1" localSheetId="137">'animal disease'!#REF!</definedName>
    <definedName name="PAGE_1" localSheetId="4">'ANTI-COVID PROGRAM'!#REF!</definedName>
    <definedName name="PAGE_1" localSheetId="62">'ANTI-HUMAN RABIES'!#REF!</definedName>
    <definedName name="PAGE_1" localSheetId="66">'ANTI-SMOKING'!#REF!</definedName>
    <definedName name="PAGE_1" localSheetId="63">'ANTI-TB Program'!#REF!</definedName>
    <definedName name="PAGE_1" localSheetId="116">arta!#REF!</definedName>
    <definedName name="PAGE_1" localSheetId="138">'artificial insemination'!#REF!</definedName>
    <definedName name="PAGE_1" localSheetId="89">'assessor plantilla'!$A$2:$K$38</definedName>
    <definedName name="PAGE_1" localSheetId="21">BAC!#REF!</definedName>
    <definedName name="PAGE_1" localSheetId="130">'BAGO RIVER'!#REF!</definedName>
    <definedName name="PAGE_1" localSheetId="147">'bamboo production'!#REF!</definedName>
    <definedName name="PAGE_1" localSheetId="125">'BANTAY DAGAT'!#REF!</definedName>
    <definedName name="PAGE_1" localSheetId="132">beautification!#REF!</definedName>
    <definedName name="PAGE_1" localSheetId="19">BPLO!#REF!</definedName>
    <definedName name="PAGE_1" localSheetId="109">'BUB '!#REF!</definedName>
    <definedName name="PAGE_1" localSheetId="100">'BUB ,PAMANA, ETC.'!#REF!</definedName>
    <definedName name="PAGE_1" localSheetId="1">CAWA!#REF!</definedName>
    <definedName name="PAGE_1" localSheetId="64">CBH!#REF!</definedName>
    <definedName name="PAGE_1" localSheetId="108">CBMS!#REF!</definedName>
    <definedName name="PAGE_1" localSheetId="65">CBR!#REF!</definedName>
    <definedName name="PAGE_1" localSheetId="16">'CCC - ALGERS'!#REF!</definedName>
    <definedName name="PAGE_1" localSheetId="57">'CDRRMO FINAL 2021'!#REF!</definedName>
    <definedName name="PAGE_1" localSheetId="58">'CDRRMO1 - PS'!#REF!</definedName>
    <definedName name="PAGE_1" localSheetId="59">'CDRRMO2 - MOOE&amp;CAPITAL OUTLAY'!#REF!</definedName>
    <definedName name="PAGE_1" localSheetId="55">CEO!#REF!</definedName>
    <definedName name="PAGE_1" localSheetId="56">'CEO-OBO'!#REF!</definedName>
    <definedName name="PAGE_1" localSheetId="53">'CEO-PARKS &amp; PLAZAS'!#REF!</definedName>
    <definedName name="PAGE_1" localSheetId="52">'CEO-STREETLIGHTING'!#REF!</definedName>
    <definedName name="PAGE_1" localSheetId="39">'CIACAT - VAWC'!#REF!</definedName>
    <definedName name="PAGE_1" localSheetId="124">'CITY LANES'!#REF!</definedName>
    <definedName name="PAGE_1" localSheetId="12">CLDO!#REF!</definedName>
    <definedName name="PAGE_1" localSheetId="48">'CMO-PAAO'!#REF!</definedName>
    <definedName name="PAGE_1" localSheetId="23">CODI!#REF!</definedName>
    <definedName name="PAGE_1" localSheetId="99">'Compre Data Collection &amp; Update'!#REF!</definedName>
    <definedName name="PAGE_1" localSheetId="32">'CONTINUING IMPLEMENTATION 4 P''S'!#REF!</definedName>
    <definedName name="PAGE_1" localSheetId="67">'Contraceptive Self Reliance'!#REF!</definedName>
    <definedName name="PAGE_1" localSheetId="33">'COUNTRY PROGRAM FOR CHILDREN '!#REF!</definedName>
    <definedName name="PAGE_1" localSheetId="126">CRM!#REF!</definedName>
    <definedName name="PAGE_1" localSheetId="54">CSWDO!#REF!</definedName>
    <definedName name="PAGE_1" localSheetId="148">'cutflower industry'!#REF!</definedName>
    <definedName name="PAGE_1" localSheetId="68">DENGUE!#REF!</definedName>
    <definedName name="PAGE_1" localSheetId="69">'DENTAL HEALTH'!#REF!</definedName>
    <definedName name="PAGE_1" localSheetId="140">'dispersal &amp; upg of small animal'!#REF!</definedName>
    <definedName name="PAGE_1" localSheetId="139">'dispersal of large animals'!#REF!</definedName>
    <definedName name="PAGE_1" localSheetId="154">'duck &amp; turkey'!#REF!</definedName>
    <definedName name="PAGE_1" localSheetId="122">'ECO CENTER'!#REF!</definedName>
    <definedName name="PAGE_1" localSheetId="70">'FAMILY PLANNING'!#REF!</definedName>
    <definedName name="PAGE_1" localSheetId="152">'free range chicken'!#REF!</definedName>
    <definedName name="PAGE_1" localSheetId="121">'GARBAGE COLLECTION'!#REF!</definedName>
    <definedName name="PAGE_1" localSheetId="91">'gen revision'!#REF!</definedName>
    <definedName name="PAGE_1" localSheetId="49">GSD!#REF!</definedName>
    <definedName name="PAGE_1" localSheetId="105">Heritage!#REF!</definedName>
    <definedName name="PAGE_1" localSheetId="142">'high value commcl crops fruits'!#REF!</definedName>
    <definedName name="PAGE_1" localSheetId="71">HIS!#REF!</definedName>
    <definedName name="PAGE_1" localSheetId="50">'HOSPITAL-PAAOE'!#REF!</definedName>
    <definedName name="PAGE_1" localSheetId="51">'HOSPITAL-PAAOE- FINAL'!#REF!</definedName>
    <definedName name="PAGE_1" localSheetId="149">'hvcc cacao coffee peanut'!#REF!</definedName>
    <definedName name="PAGE_1" localSheetId="30">'I 4 J'!#REF!</definedName>
    <definedName name="PAGE_1" localSheetId="25">ICTC!#REF!</definedName>
    <definedName name="PAGE_1" localSheetId="123">IEC!#REF!</definedName>
    <definedName name="PAGE_1" localSheetId="75">IMMUNIZATION!#REF!</definedName>
    <definedName name="PAGE_1" localSheetId="34">'IMPLEMENTATION OF MDG FACES'!#REF!</definedName>
    <definedName name="PAGE_1" localSheetId="104">INDIGENOUS!#REF!</definedName>
    <definedName name="PAGE_1" localSheetId="17">'INTERNAL AUDIT SERVICE'!#REF!</definedName>
    <definedName name="PAGE_1" localSheetId="107">'LAND-USE BASED '!#REF!</definedName>
    <definedName name="PAGE_1" localSheetId="131">'law enforcement'!#REF!</definedName>
    <definedName name="PAGE_1" localSheetId="136">'LBPF No. 2 (13)'!#REF!</definedName>
    <definedName name="PAGE_1" localSheetId="87">'LBPF No. 2 (2)'!#REF!</definedName>
    <definedName name="PAGE_1" localSheetId="90">'LBPF No. 2 (3)'!#REF!</definedName>
    <definedName name="PAGE_1" localSheetId="92">'LBPF No. 2 (4)'!#REF!</definedName>
    <definedName name="PAGE_1" localSheetId="93">'LBPF No. 2 (5)'!#REF!</definedName>
    <definedName name="PAGE_1" localSheetId="96">'LBPF No. 2 (6)'!#REF!</definedName>
    <definedName name="PAGE_1" localSheetId="114">'LBPF No. 2 (7)'!#REF!</definedName>
    <definedName name="PAGE_1" localSheetId="119">'LBPF No. 2 (8)'!#REF!</definedName>
    <definedName name="PAGE_1" localSheetId="112">'LBPF No. 2(3311)'!#REF!</definedName>
    <definedName name="PAGE_1" localSheetId="72">'LEPROSY '!#REF!</definedName>
    <definedName name="PAGE_1" localSheetId="27">LET!#REF!</definedName>
    <definedName name="PAGE_1" localSheetId="80">'LIFESTYLE DISEASES'!#REF!</definedName>
    <definedName name="PAGE_1" localSheetId="106">'Mainstreaming CBMS in Brgy. Dev'!#REF!</definedName>
    <definedName name="PAGE_1" localSheetId="127">'MARINE PROTECTED'!#REF!</definedName>
    <definedName name="PAGE_1" localSheetId="73">'MATERNAL &amp; CHILD HEALTH CARE'!#REF!</definedName>
    <definedName name="PAGE_1" localSheetId="74">'Mental Health'!#REF!</definedName>
    <definedName name="PAGE_1" localSheetId="128">MKNP!#REF!</definedName>
    <definedName name="PAGE_1" localSheetId="120">MMT!#REF!</definedName>
    <definedName name="PAGE_1" localSheetId="153">mushroom!#REF!</definedName>
    <definedName name="PAGE_1" localSheetId="31">'NEGOSYO CENTER - SCCIPC'!#REF!</definedName>
    <definedName name="PAGE_1" localSheetId="76">'NEWBORN SCREENING'!#REF!</definedName>
    <definedName name="PAGE_1" localSheetId="129">NNNP!#REF!</definedName>
    <definedName name="PAGE_1" localSheetId="46">'NUTRITION COUNCIL'!#REF!</definedName>
    <definedName name="PAGE_1" localSheetId="77">'NUTRITION PROGRAM'!#REF!</definedName>
    <definedName name="PAGE_1" localSheetId="35">'OFFICE OF PWD'!#REF!</definedName>
    <definedName name="PAGE_1" localSheetId="38">'OPERATION OF GAD COUNCIL'!#REF!</definedName>
    <definedName name="PAGE_1" localSheetId="37">'OPERATION OF GUIDANCE CENTER '!#REF!</definedName>
    <definedName name="PAGE_1" localSheetId="47">'OPERATION OF LCPC - SSS'!#REF!</definedName>
    <definedName name="PAGE_1" localSheetId="40">'OPERATION OF THE CURFEW CENTER'!#REF!</definedName>
    <definedName name="PAGE_1" localSheetId="144">'organic agri devt'!#REF!</definedName>
    <definedName name="PAGE_1" localSheetId="36">'OSCA - PST '!#REF!</definedName>
    <definedName name="PAGE_1" localSheetId="95">'paao (6)'!#REF!</definedName>
    <definedName name="PAGE_1" localSheetId="98">'PAAO (7)'!#REF!</definedName>
    <definedName name="PAGE_1" localSheetId="111">'paao (8)'!#REF!</definedName>
    <definedName name="PAGE_1" localSheetId="115">'PAAO (9)'!#REF!</definedName>
    <definedName name="PAGE_1" localSheetId="84">'paao admin'!#REF!</definedName>
    <definedName name="PAGE_1" localSheetId="113">'PAAO NEW'!#REF!</definedName>
    <definedName name="PAGE_1" localSheetId="134">'PAAOE (2021)'!#REF!</definedName>
    <definedName name="PAGE_1" localSheetId="110">'PAMANA PROGRAM'!#REF!</definedName>
    <definedName name="PAGE_1" localSheetId="101">'PAMANA, RCSP &amp; OTHERS'!#REF!</definedName>
    <definedName name="PAGE_1" localSheetId="24">'PEACE AND ORDER FUND'!#REF!</definedName>
    <definedName name="PAGE_1" localSheetId="5">PESO!#REF!</definedName>
    <definedName name="PAGE_1" localSheetId="11">PIO!#REF!</definedName>
    <definedName name="PAGE_1" localSheetId="86">'plantilla (2)'!$A$2:$M$69</definedName>
    <definedName name="PAGE_1" localSheetId="94">'plantilla (3)'!$A$2:$M$37</definedName>
    <definedName name="PAGE_1" localSheetId="97">'PLANTILLA (4)'!$A$2:$K$56</definedName>
    <definedName name="PAGE_1" localSheetId="83">'plantilla new'!$A$2:$K$51</definedName>
    <definedName name="PAGE_1" localSheetId="20">PLEB!#REF!</definedName>
    <definedName name="PAGE_1" localSheetId="28">PPMO!#REF!</definedName>
    <definedName name="PAGE_1" localSheetId="102">'PROJECT MONITORING'!#REF!</definedName>
    <definedName name="PAGE_1" localSheetId="150">'rabies eradication '!#REF!</definedName>
    <definedName name="PAGE_1" localSheetId="78">'Rep&amp;Maint-Investment Property'!#REF!</definedName>
    <definedName name="PAGE_1" localSheetId="151">'RICE PRODUCTION'!#REF!</definedName>
    <definedName name="PAGE_1" localSheetId="117">sacapraise!#REF!</definedName>
    <definedName name="PAGE_1" localSheetId="18">'SCC APPRAISAL COMMITTEE'!#REF!</definedName>
    <definedName name="PAGE_1" localSheetId="2">SCCCADAC!#REF!</definedName>
    <definedName name="PAGE_1" localSheetId="3">SCCYA!#REF!</definedName>
    <definedName name="PAGE_1" localSheetId="8">'SCHOLARSHIP PROG. FOR STUDENTS'!#REF!</definedName>
    <definedName name="PAGE_1" localSheetId="9">'SCHOLARSHIP PROG. FOR teachers'!#REF!</definedName>
    <definedName name="PAGE_1" localSheetId="10">SCIHA!#REF!</definedName>
    <definedName name="PAGE_1" localSheetId="103">'SIPA '!#REF!</definedName>
    <definedName name="PAGE_1" localSheetId="60">'SPECIAL PURPOSE - FINAL 2020'!#REF!</definedName>
    <definedName name="PAGE_1" localSheetId="6">SPORTS!#REF!</definedName>
    <definedName name="PAGE_1" localSheetId="79">'STD-HIV'!#REF!</definedName>
    <definedName name="PAGE_1" localSheetId="26">'TASK FORCE RIGHT OF WAY'!#REF!</definedName>
    <definedName name="PAGE_1" localSheetId="141">'technical&amp;market support '!#REF!</definedName>
    <definedName name="PAGE_1" localSheetId="7">TOURISM!#REF!</definedName>
    <definedName name="PAGE_1" localSheetId="29">'TRAFFIC MANAGEMENT AUTHORITY'!#REF!</definedName>
    <definedName name="PAGE_1" localSheetId="118">training!#REF!</definedName>
    <definedName name="PAGE_1" localSheetId="143">'vegetable production'!#REF!</definedName>
    <definedName name="PAGE_1" localSheetId="81">'VOLUNTARY BLOOD DONATION'!#REF!</definedName>
    <definedName name="PAGE_1" localSheetId="82">ZOD!#REF!</definedName>
    <definedName name="PAGE_1">#N/A</definedName>
    <definedName name="PAGE_2">#N/A</definedName>
    <definedName name="PAGE_2.1" localSheetId="146">#N/A</definedName>
    <definedName name="PAGE_2.1" localSheetId="13">#N/A</definedName>
    <definedName name="PAGE_2.1" localSheetId="14">#N/A</definedName>
    <definedName name="PAGE_2.1" localSheetId="15">#N/A</definedName>
    <definedName name="PAGE_2.1" localSheetId="22">#N/A</definedName>
    <definedName name="PAGE_2.1" localSheetId="61">#N/A</definedName>
    <definedName name="PAGE_2.1" localSheetId="145">#N/A</definedName>
    <definedName name="PAGE_2.1" localSheetId="85">#N/A</definedName>
    <definedName name="PAGE_2.1" localSheetId="137">#N/A</definedName>
    <definedName name="PAGE_2.1" localSheetId="4">#N/A</definedName>
    <definedName name="PAGE_2.1" localSheetId="62">#N/A</definedName>
    <definedName name="PAGE_2.1" localSheetId="66">#N/A</definedName>
    <definedName name="PAGE_2.1" localSheetId="63">#N/A</definedName>
    <definedName name="PAGE_2.1" localSheetId="116">#N/A</definedName>
    <definedName name="PAGE_2.1" localSheetId="138">#N/A</definedName>
    <definedName name="PAGE_2.1" localSheetId="89">#N/A</definedName>
    <definedName name="PAGE_2.1" localSheetId="21">#N/A</definedName>
    <definedName name="PAGE_2.1" localSheetId="130">#N/A</definedName>
    <definedName name="PAGE_2.1" localSheetId="147">#N/A</definedName>
    <definedName name="PAGE_2.1" localSheetId="125">#N/A</definedName>
    <definedName name="PAGE_2.1" localSheetId="132">#N/A</definedName>
    <definedName name="PAGE_2.1" localSheetId="19">#N/A</definedName>
    <definedName name="PAGE_2.1" localSheetId="109">#N/A</definedName>
    <definedName name="PAGE_2.1" localSheetId="100">#N/A</definedName>
    <definedName name="PAGE_2.1" localSheetId="1">#N/A</definedName>
    <definedName name="PAGE_2.1" localSheetId="64">#N/A</definedName>
    <definedName name="PAGE_2.1" localSheetId="108">#N/A</definedName>
    <definedName name="PAGE_2.1" localSheetId="65">#N/A</definedName>
    <definedName name="PAGE_2.1" localSheetId="16">#N/A</definedName>
    <definedName name="PAGE_2.1" localSheetId="57">#N/A</definedName>
    <definedName name="PAGE_2.1" localSheetId="58">#N/A</definedName>
    <definedName name="PAGE_2.1" localSheetId="59">#N/A</definedName>
    <definedName name="PAGE_2.1" localSheetId="55">#N/A</definedName>
    <definedName name="PAGE_2.1" localSheetId="56">#N/A</definedName>
    <definedName name="PAGE_2.1" localSheetId="53">#N/A</definedName>
    <definedName name="PAGE_2.1" localSheetId="52">#N/A</definedName>
    <definedName name="PAGE_2.1" localSheetId="39">#N/A</definedName>
    <definedName name="PAGE_2.1" localSheetId="124">#N/A</definedName>
    <definedName name="PAGE_2.1" localSheetId="12">#N/A</definedName>
    <definedName name="PAGE_2.1" localSheetId="48">#N/A</definedName>
    <definedName name="PAGE_2.1" localSheetId="23">#N/A</definedName>
    <definedName name="PAGE_2.1" localSheetId="99">#N/A</definedName>
    <definedName name="PAGE_2.1" localSheetId="32">#N/A</definedName>
    <definedName name="PAGE_2.1" localSheetId="67">#N/A</definedName>
    <definedName name="PAGE_2.1" localSheetId="33">#N/A</definedName>
    <definedName name="PAGE_2.1" localSheetId="126">#N/A</definedName>
    <definedName name="PAGE_2.1" localSheetId="54">#N/A</definedName>
    <definedName name="PAGE_2.1" localSheetId="148">#N/A</definedName>
    <definedName name="PAGE_2.1" localSheetId="68">#N/A</definedName>
    <definedName name="PAGE_2.1" localSheetId="69">#N/A</definedName>
    <definedName name="PAGE_2.1" localSheetId="140">#N/A</definedName>
    <definedName name="PAGE_2.1" localSheetId="139">#N/A</definedName>
    <definedName name="PAGE_2.1" localSheetId="154">#N/A</definedName>
    <definedName name="PAGE_2.1" localSheetId="122">#N/A</definedName>
    <definedName name="PAGE_2.1" localSheetId="70">#N/A</definedName>
    <definedName name="PAGE_2.1" localSheetId="152">#N/A</definedName>
    <definedName name="PAGE_2.1" localSheetId="121">#N/A</definedName>
    <definedName name="PAGE_2.1" localSheetId="91">#N/A</definedName>
    <definedName name="PAGE_2.1" localSheetId="49">#N/A</definedName>
    <definedName name="PAGE_2.1" localSheetId="105">#N/A</definedName>
    <definedName name="PAGE_2.1" localSheetId="142">#N/A</definedName>
    <definedName name="PAGE_2.1" localSheetId="71">#N/A</definedName>
    <definedName name="PAGE_2.1" localSheetId="50">#N/A</definedName>
    <definedName name="PAGE_2.1" localSheetId="51">#N/A</definedName>
    <definedName name="PAGE_2.1" localSheetId="149">#N/A</definedName>
    <definedName name="PAGE_2.1" localSheetId="30">#N/A</definedName>
    <definedName name="PAGE_2.1" localSheetId="25">#N/A</definedName>
    <definedName name="PAGE_2.1" localSheetId="123">#N/A</definedName>
    <definedName name="PAGE_2.1" localSheetId="75">#N/A</definedName>
    <definedName name="PAGE_2.1" localSheetId="34">#N/A</definedName>
    <definedName name="PAGE_2.1" localSheetId="104">#N/A</definedName>
    <definedName name="PAGE_2.1" localSheetId="17">#N/A</definedName>
    <definedName name="PAGE_2.1" localSheetId="107">#N/A</definedName>
    <definedName name="PAGE_2.1" localSheetId="131">#N/A</definedName>
    <definedName name="PAGE_2.1" localSheetId="136">#N/A</definedName>
    <definedName name="PAGE_2.1" localSheetId="87">#N/A</definedName>
    <definedName name="PAGE_2.1" localSheetId="90">#N/A</definedName>
    <definedName name="PAGE_2.1" localSheetId="92">#N/A</definedName>
    <definedName name="PAGE_2.1" localSheetId="93">#N/A</definedName>
    <definedName name="PAGE_2.1" localSheetId="96">#N/A</definedName>
    <definedName name="PAGE_2.1" localSheetId="114">#N/A</definedName>
    <definedName name="PAGE_2.1" localSheetId="119">#N/A</definedName>
    <definedName name="PAGE_2.1" localSheetId="112">#N/A</definedName>
    <definedName name="PAGE_2.1" localSheetId="72">#N/A</definedName>
    <definedName name="PAGE_2.1" localSheetId="27">#N/A</definedName>
    <definedName name="PAGE_2.1" localSheetId="80">#N/A</definedName>
    <definedName name="PAGE_2.1" localSheetId="106">#N/A</definedName>
    <definedName name="PAGE_2.1" localSheetId="127">#N/A</definedName>
    <definedName name="PAGE_2.1" localSheetId="73">#N/A</definedName>
    <definedName name="PAGE_2.1" localSheetId="74">#N/A</definedName>
    <definedName name="PAGE_2.1" localSheetId="128">#N/A</definedName>
    <definedName name="PAGE_2.1" localSheetId="120">#N/A</definedName>
    <definedName name="PAGE_2.1" localSheetId="153">#N/A</definedName>
    <definedName name="PAGE_2.1" localSheetId="31">#N/A</definedName>
    <definedName name="PAGE_2.1" localSheetId="76">#N/A</definedName>
    <definedName name="PAGE_2.1" localSheetId="129">#N/A</definedName>
    <definedName name="PAGE_2.1" localSheetId="46">#N/A</definedName>
    <definedName name="PAGE_2.1" localSheetId="77">#N/A</definedName>
    <definedName name="PAGE_2.1" localSheetId="35">#N/A</definedName>
    <definedName name="PAGE_2.1" localSheetId="38">#N/A</definedName>
    <definedName name="PAGE_2.1" localSheetId="37">#N/A</definedName>
    <definedName name="PAGE_2.1" localSheetId="47">#N/A</definedName>
    <definedName name="PAGE_2.1" localSheetId="40">#N/A</definedName>
    <definedName name="PAGE_2.1" localSheetId="144">#N/A</definedName>
    <definedName name="PAGE_2.1" localSheetId="36">#N/A</definedName>
    <definedName name="PAGE_2.1" localSheetId="41">'[1]HOS-plantilla'!#REF!</definedName>
    <definedName name="PAGE_2.1" localSheetId="42">'[1]HOS-plantilla'!#REF!</definedName>
    <definedName name="PAGE_2.1" localSheetId="43">'[1]HOS-plantilla'!#REF!</definedName>
    <definedName name="PAGE_2.1" localSheetId="44">'[1]HOS-plantilla'!#REF!</definedName>
    <definedName name="PAGE_2.1" localSheetId="45">'[1]HOS-plantilla'!#REF!</definedName>
    <definedName name="PAGE_2.1" localSheetId="95">#N/A</definedName>
    <definedName name="PAGE_2.1" localSheetId="98">#N/A</definedName>
    <definedName name="PAGE_2.1" localSheetId="111">#N/A</definedName>
    <definedName name="PAGE_2.1" localSheetId="115">#N/A</definedName>
    <definedName name="PAGE_2.1" localSheetId="84">#N/A</definedName>
    <definedName name="PAGE_2.1" localSheetId="113">#N/A</definedName>
    <definedName name="PAGE_2.1" localSheetId="134">#N/A</definedName>
    <definedName name="PAGE_2.1" localSheetId="110">#N/A</definedName>
    <definedName name="PAGE_2.1" localSheetId="101">#N/A</definedName>
    <definedName name="PAGE_2.1" localSheetId="24">#N/A</definedName>
    <definedName name="PAGE_2.1" localSheetId="5">#N/A</definedName>
    <definedName name="PAGE_2.1" localSheetId="11">#N/A</definedName>
    <definedName name="PAGE_2.1" localSheetId="86">#N/A</definedName>
    <definedName name="PAGE_2.1" localSheetId="94">#N/A</definedName>
    <definedName name="PAGE_2.1" localSheetId="97">#N/A</definedName>
    <definedName name="PAGE_2.1" localSheetId="83">#N/A</definedName>
    <definedName name="PAGE_2.1" localSheetId="20">#N/A</definedName>
    <definedName name="PAGE_2.1" localSheetId="28">#N/A</definedName>
    <definedName name="PAGE_2.1" localSheetId="102">#N/A</definedName>
    <definedName name="PAGE_2.1" localSheetId="150">#N/A</definedName>
    <definedName name="PAGE_2.1" localSheetId="78">#N/A</definedName>
    <definedName name="PAGE_2.1" localSheetId="151">#N/A</definedName>
    <definedName name="PAGE_2.1" localSheetId="117">#N/A</definedName>
    <definedName name="PAGE_2.1" localSheetId="18">#N/A</definedName>
    <definedName name="PAGE_2.1" localSheetId="2">#N/A</definedName>
    <definedName name="PAGE_2.1" localSheetId="3">#N/A</definedName>
    <definedName name="PAGE_2.1" localSheetId="8">#N/A</definedName>
    <definedName name="PAGE_2.1" localSheetId="9">#N/A</definedName>
    <definedName name="PAGE_2.1" localSheetId="10">#N/A</definedName>
    <definedName name="PAGE_2.1" localSheetId="103">#N/A</definedName>
    <definedName name="PAGE_2.1" localSheetId="60">#N/A</definedName>
    <definedName name="PAGE_2.1" localSheetId="6">#N/A</definedName>
    <definedName name="PAGE_2.1" localSheetId="79">#N/A</definedName>
    <definedName name="PAGE_2.1" localSheetId="26">#N/A</definedName>
    <definedName name="PAGE_2.1" localSheetId="141">#N/A</definedName>
    <definedName name="PAGE_2.1" localSheetId="7">#N/A</definedName>
    <definedName name="PAGE_2.1" localSheetId="29">#N/A</definedName>
    <definedName name="PAGE_2.1" localSheetId="118">#N/A</definedName>
    <definedName name="PAGE_2.1" localSheetId="143">#N/A</definedName>
    <definedName name="PAGE_2.1" localSheetId="81">#N/A</definedName>
    <definedName name="PAGE_2.1" localSheetId="82">#N/A</definedName>
    <definedName name="PAGE_2.1">'[1]HOS-plantilla'!#REF!</definedName>
    <definedName name="PAGE_2.2" localSheetId="146">#N/A</definedName>
    <definedName name="PAGE_2.2" localSheetId="13">#N/A</definedName>
    <definedName name="PAGE_2.2" localSheetId="14">#N/A</definedName>
    <definedName name="PAGE_2.2" localSheetId="15">#N/A</definedName>
    <definedName name="PAGE_2.2" localSheetId="22">#N/A</definedName>
    <definedName name="PAGE_2.2" localSheetId="61">#N/A</definedName>
    <definedName name="PAGE_2.2" localSheetId="145">#N/A</definedName>
    <definedName name="PAGE_2.2" localSheetId="85">#N/A</definedName>
    <definedName name="PAGE_2.2" localSheetId="137">#N/A</definedName>
    <definedName name="PAGE_2.2" localSheetId="4">#N/A</definedName>
    <definedName name="PAGE_2.2" localSheetId="62">#N/A</definedName>
    <definedName name="PAGE_2.2" localSheetId="66">#N/A</definedName>
    <definedName name="PAGE_2.2" localSheetId="63">#N/A</definedName>
    <definedName name="PAGE_2.2" localSheetId="116">#N/A</definedName>
    <definedName name="PAGE_2.2" localSheetId="138">#N/A</definedName>
    <definedName name="PAGE_2.2" localSheetId="89">#N/A</definedName>
    <definedName name="PAGE_2.2" localSheetId="21">#N/A</definedName>
    <definedName name="PAGE_2.2" localSheetId="130">#N/A</definedName>
    <definedName name="PAGE_2.2" localSheetId="147">#N/A</definedName>
    <definedName name="PAGE_2.2" localSheetId="125">#N/A</definedName>
    <definedName name="PAGE_2.2" localSheetId="132">#N/A</definedName>
    <definedName name="PAGE_2.2" localSheetId="19">#N/A</definedName>
    <definedName name="PAGE_2.2" localSheetId="109">#N/A</definedName>
    <definedName name="PAGE_2.2" localSheetId="100">#N/A</definedName>
    <definedName name="PAGE_2.2" localSheetId="1">#N/A</definedName>
    <definedName name="PAGE_2.2" localSheetId="64">#N/A</definedName>
    <definedName name="PAGE_2.2" localSheetId="108">#N/A</definedName>
    <definedName name="PAGE_2.2" localSheetId="65">#N/A</definedName>
    <definedName name="PAGE_2.2" localSheetId="16">#N/A</definedName>
    <definedName name="PAGE_2.2" localSheetId="57">#N/A</definedName>
    <definedName name="PAGE_2.2" localSheetId="58">#N/A</definedName>
    <definedName name="PAGE_2.2" localSheetId="59">#N/A</definedName>
    <definedName name="PAGE_2.2" localSheetId="55">#N/A</definedName>
    <definedName name="PAGE_2.2" localSheetId="56">#N/A</definedName>
    <definedName name="PAGE_2.2" localSheetId="53">#N/A</definedName>
    <definedName name="PAGE_2.2" localSheetId="52">#N/A</definedName>
    <definedName name="PAGE_2.2" localSheetId="39">#N/A</definedName>
    <definedName name="PAGE_2.2" localSheetId="124">#N/A</definedName>
    <definedName name="PAGE_2.2" localSheetId="12">#N/A</definedName>
    <definedName name="PAGE_2.2" localSheetId="48">#N/A</definedName>
    <definedName name="PAGE_2.2" localSheetId="23">#N/A</definedName>
    <definedName name="PAGE_2.2" localSheetId="99">#N/A</definedName>
    <definedName name="PAGE_2.2" localSheetId="32">#N/A</definedName>
    <definedName name="PAGE_2.2" localSheetId="67">#N/A</definedName>
    <definedName name="PAGE_2.2" localSheetId="33">#N/A</definedName>
    <definedName name="PAGE_2.2" localSheetId="126">#N/A</definedName>
    <definedName name="PAGE_2.2" localSheetId="54">#N/A</definedName>
    <definedName name="PAGE_2.2" localSheetId="148">#N/A</definedName>
    <definedName name="PAGE_2.2" localSheetId="68">#N/A</definedName>
    <definedName name="PAGE_2.2" localSheetId="69">#N/A</definedName>
    <definedName name="PAGE_2.2" localSheetId="140">#N/A</definedName>
    <definedName name="PAGE_2.2" localSheetId="139">#N/A</definedName>
    <definedName name="PAGE_2.2" localSheetId="154">#N/A</definedName>
    <definedName name="PAGE_2.2" localSheetId="122">#N/A</definedName>
    <definedName name="PAGE_2.2" localSheetId="70">#N/A</definedName>
    <definedName name="PAGE_2.2" localSheetId="152">#N/A</definedName>
    <definedName name="PAGE_2.2" localSheetId="121">#N/A</definedName>
    <definedName name="PAGE_2.2" localSheetId="91">#N/A</definedName>
    <definedName name="PAGE_2.2" localSheetId="49">#N/A</definedName>
    <definedName name="PAGE_2.2" localSheetId="105">#N/A</definedName>
    <definedName name="PAGE_2.2" localSheetId="142">#N/A</definedName>
    <definedName name="PAGE_2.2" localSheetId="71">#N/A</definedName>
    <definedName name="PAGE_2.2" localSheetId="50">#N/A</definedName>
    <definedName name="PAGE_2.2" localSheetId="51">#N/A</definedName>
    <definedName name="PAGE_2.2" localSheetId="149">#N/A</definedName>
    <definedName name="PAGE_2.2" localSheetId="30">#N/A</definedName>
    <definedName name="PAGE_2.2" localSheetId="25">#N/A</definedName>
    <definedName name="PAGE_2.2" localSheetId="123">#N/A</definedName>
    <definedName name="PAGE_2.2" localSheetId="75">#N/A</definedName>
    <definedName name="PAGE_2.2" localSheetId="34">#N/A</definedName>
    <definedName name="PAGE_2.2" localSheetId="104">#N/A</definedName>
    <definedName name="PAGE_2.2" localSheetId="17">#N/A</definedName>
    <definedName name="PAGE_2.2" localSheetId="107">#N/A</definedName>
    <definedName name="PAGE_2.2" localSheetId="131">#N/A</definedName>
    <definedName name="PAGE_2.2" localSheetId="136">#N/A</definedName>
    <definedName name="PAGE_2.2" localSheetId="87">#N/A</definedName>
    <definedName name="PAGE_2.2" localSheetId="90">#N/A</definedName>
    <definedName name="PAGE_2.2" localSheetId="92">#N/A</definedName>
    <definedName name="PAGE_2.2" localSheetId="93">#N/A</definedName>
    <definedName name="PAGE_2.2" localSheetId="96">#N/A</definedName>
    <definedName name="PAGE_2.2" localSheetId="114">#N/A</definedName>
    <definedName name="PAGE_2.2" localSheetId="119">#N/A</definedName>
    <definedName name="PAGE_2.2" localSheetId="112">#N/A</definedName>
    <definedName name="PAGE_2.2" localSheetId="72">#N/A</definedName>
    <definedName name="PAGE_2.2" localSheetId="27">#N/A</definedName>
    <definedName name="PAGE_2.2" localSheetId="80">#N/A</definedName>
    <definedName name="PAGE_2.2" localSheetId="106">#N/A</definedName>
    <definedName name="PAGE_2.2" localSheetId="127">#N/A</definedName>
    <definedName name="PAGE_2.2" localSheetId="73">#N/A</definedName>
    <definedName name="PAGE_2.2" localSheetId="74">#N/A</definedName>
    <definedName name="PAGE_2.2" localSheetId="128">#N/A</definedName>
    <definedName name="PAGE_2.2" localSheetId="120">#N/A</definedName>
    <definedName name="PAGE_2.2" localSheetId="153">#N/A</definedName>
    <definedName name="PAGE_2.2" localSheetId="31">#N/A</definedName>
    <definedName name="PAGE_2.2" localSheetId="76">#N/A</definedName>
    <definedName name="PAGE_2.2" localSheetId="129">#N/A</definedName>
    <definedName name="PAGE_2.2" localSheetId="46">#N/A</definedName>
    <definedName name="PAGE_2.2" localSheetId="77">#N/A</definedName>
    <definedName name="PAGE_2.2" localSheetId="35">#N/A</definedName>
    <definedName name="PAGE_2.2" localSheetId="38">#N/A</definedName>
    <definedName name="PAGE_2.2" localSheetId="37">#N/A</definedName>
    <definedName name="PAGE_2.2" localSheetId="47">#N/A</definedName>
    <definedName name="PAGE_2.2" localSheetId="40">#N/A</definedName>
    <definedName name="PAGE_2.2" localSheetId="144">#N/A</definedName>
    <definedName name="PAGE_2.2" localSheetId="36">#N/A</definedName>
    <definedName name="PAGE_2.2" localSheetId="41">'[1]HOS-plantilla'!#REF!</definedName>
    <definedName name="PAGE_2.2" localSheetId="42">'[1]HOS-plantilla'!#REF!</definedName>
    <definedName name="PAGE_2.2" localSheetId="43">'[1]HOS-plantilla'!#REF!</definedName>
    <definedName name="PAGE_2.2" localSheetId="44">'[1]HOS-plantilla'!#REF!</definedName>
    <definedName name="PAGE_2.2" localSheetId="45">'[1]HOS-plantilla'!#REF!</definedName>
    <definedName name="PAGE_2.2" localSheetId="95">#N/A</definedName>
    <definedName name="PAGE_2.2" localSheetId="98">#N/A</definedName>
    <definedName name="PAGE_2.2" localSheetId="111">#N/A</definedName>
    <definedName name="PAGE_2.2" localSheetId="115">#N/A</definedName>
    <definedName name="PAGE_2.2" localSheetId="84">#N/A</definedName>
    <definedName name="PAGE_2.2" localSheetId="113">#N/A</definedName>
    <definedName name="PAGE_2.2" localSheetId="134">#N/A</definedName>
    <definedName name="PAGE_2.2" localSheetId="110">#N/A</definedName>
    <definedName name="PAGE_2.2" localSheetId="101">#N/A</definedName>
    <definedName name="PAGE_2.2" localSheetId="24">#N/A</definedName>
    <definedName name="PAGE_2.2" localSheetId="5">#N/A</definedName>
    <definedName name="PAGE_2.2" localSheetId="11">#N/A</definedName>
    <definedName name="PAGE_2.2" localSheetId="86">#N/A</definedName>
    <definedName name="PAGE_2.2" localSheetId="94">#N/A</definedName>
    <definedName name="PAGE_2.2" localSheetId="97">#N/A</definedName>
    <definedName name="PAGE_2.2" localSheetId="83">#N/A</definedName>
    <definedName name="PAGE_2.2" localSheetId="20">#N/A</definedName>
    <definedName name="PAGE_2.2" localSheetId="28">#N/A</definedName>
    <definedName name="PAGE_2.2" localSheetId="102">#N/A</definedName>
    <definedName name="PAGE_2.2" localSheetId="150">#N/A</definedName>
    <definedName name="PAGE_2.2" localSheetId="78">#N/A</definedName>
    <definedName name="PAGE_2.2" localSheetId="151">#N/A</definedName>
    <definedName name="PAGE_2.2" localSheetId="117">#N/A</definedName>
    <definedName name="PAGE_2.2" localSheetId="18">#N/A</definedName>
    <definedName name="PAGE_2.2" localSheetId="2">#N/A</definedName>
    <definedName name="PAGE_2.2" localSheetId="3">#N/A</definedName>
    <definedName name="PAGE_2.2" localSheetId="8">#N/A</definedName>
    <definedName name="PAGE_2.2" localSheetId="9">#N/A</definedName>
    <definedName name="PAGE_2.2" localSheetId="10">#N/A</definedName>
    <definedName name="PAGE_2.2" localSheetId="103">#N/A</definedName>
    <definedName name="PAGE_2.2" localSheetId="60">#N/A</definedName>
    <definedName name="PAGE_2.2" localSheetId="6">#N/A</definedName>
    <definedName name="PAGE_2.2" localSheetId="79">#N/A</definedName>
    <definedName name="PAGE_2.2" localSheetId="26">#N/A</definedName>
    <definedName name="PAGE_2.2" localSheetId="141">#N/A</definedName>
    <definedName name="PAGE_2.2" localSheetId="7">#N/A</definedName>
    <definedName name="PAGE_2.2" localSheetId="29">#N/A</definedName>
    <definedName name="PAGE_2.2" localSheetId="118">#N/A</definedName>
    <definedName name="PAGE_2.2" localSheetId="143">#N/A</definedName>
    <definedName name="PAGE_2.2" localSheetId="81">#N/A</definedName>
    <definedName name="PAGE_2.2" localSheetId="82">#N/A</definedName>
    <definedName name="PAGE_2.2">'[1]HOS-plantilla'!#REF!</definedName>
    <definedName name="PAGE_3">#N/A</definedName>
    <definedName name="PAGE_4" localSheetId="146">#REF!</definedName>
    <definedName name="PAGE_4" localSheetId="13">#REF!</definedName>
    <definedName name="PAGE_4" localSheetId="14">#REF!</definedName>
    <definedName name="PAGE_4" localSheetId="15">#REF!</definedName>
    <definedName name="PAGE_4" localSheetId="22">#REF!</definedName>
    <definedName name="PAGE_4" localSheetId="61">#REF!</definedName>
    <definedName name="PAGE_4" localSheetId="145">#REF!</definedName>
    <definedName name="PAGE_4" localSheetId="85">#REF!</definedName>
    <definedName name="PAGE_4" localSheetId="137">#REF!</definedName>
    <definedName name="PAGE_4" localSheetId="4">#REF!</definedName>
    <definedName name="PAGE_4" localSheetId="62">#REF!</definedName>
    <definedName name="PAGE_4" localSheetId="66">#REF!</definedName>
    <definedName name="PAGE_4" localSheetId="63">#REF!</definedName>
    <definedName name="PAGE_4" localSheetId="116">#REF!</definedName>
    <definedName name="PAGE_4" localSheetId="138">#REF!</definedName>
    <definedName name="PAGE_4" localSheetId="89">#REF!</definedName>
    <definedName name="PAGE_4" localSheetId="21">#REF!</definedName>
    <definedName name="PAGE_4" localSheetId="130">#REF!</definedName>
    <definedName name="PAGE_4" localSheetId="147">#REF!</definedName>
    <definedName name="PAGE_4" localSheetId="125">#REF!</definedName>
    <definedName name="PAGE_4" localSheetId="132">#REF!</definedName>
    <definedName name="PAGE_4" localSheetId="19">#REF!</definedName>
    <definedName name="PAGE_4" localSheetId="109">#REF!</definedName>
    <definedName name="PAGE_4" localSheetId="100">#REF!</definedName>
    <definedName name="PAGE_4" localSheetId="1">#REF!</definedName>
    <definedName name="PAGE_4" localSheetId="64">#REF!</definedName>
    <definedName name="PAGE_4" localSheetId="108">#REF!</definedName>
    <definedName name="PAGE_4" localSheetId="65">#REF!</definedName>
    <definedName name="PAGE_4" localSheetId="16">#REF!</definedName>
    <definedName name="PAGE_4" localSheetId="57">#REF!</definedName>
    <definedName name="PAGE_4" localSheetId="58">#REF!</definedName>
    <definedName name="PAGE_4" localSheetId="59">#REF!</definedName>
    <definedName name="PAGE_4" localSheetId="55">#REF!</definedName>
    <definedName name="PAGE_4" localSheetId="56">#REF!</definedName>
    <definedName name="PAGE_4" localSheetId="53">#REF!</definedName>
    <definedName name="PAGE_4" localSheetId="52">#REF!</definedName>
    <definedName name="PAGE_4" localSheetId="39">#REF!</definedName>
    <definedName name="PAGE_4" localSheetId="124">#REF!</definedName>
    <definedName name="PAGE_4" localSheetId="12">#REF!</definedName>
    <definedName name="PAGE_4" localSheetId="23">#REF!</definedName>
    <definedName name="PAGE_4" localSheetId="99">#REF!</definedName>
    <definedName name="PAGE_4" localSheetId="32">#REF!</definedName>
    <definedName name="PAGE_4" localSheetId="67">#REF!</definedName>
    <definedName name="PAGE_4" localSheetId="33">#REF!</definedName>
    <definedName name="PAGE_4" localSheetId="126">#REF!</definedName>
    <definedName name="PAGE_4" localSheetId="54">#REF!</definedName>
    <definedName name="PAGE_4" localSheetId="148">#REF!</definedName>
    <definedName name="PAGE_4" localSheetId="68">#REF!</definedName>
    <definedName name="PAGE_4" localSheetId="69">#REF!</definedName>
    <definedName name="PAGE_4" localSheetId="140">#REF!</definedName>
    <definedName name="PAGE_4" localSheetId="139">#REF!</definedName>
    <definedName name="PAGE_4" localSheetId="154">#REF!</definedName>
    <definedName name="PAGE_4" localSheetId="122">#REF!</definedName>
    <definedName name="PAGE_4" localSheetId="70">#REF!</definedName>
    <definedName name="PAGE_4" localSheetId="152">#REF!</definedName>
    <definedName name="PAGE_4" localSheetId="121">#REF!</definedName>
    <definedName name="PAGE_4" localSheetId="91">#REF!</definedName>
    <definedName name="PAGE_4" localSheetId="49">#REF!</definedName>
    <definedName name="PAGE_4" localSheetId="105">#REF!</definedName>
    <definedName name="PAGE_4" localSheetId="142">#REF!</definedName>
    <definedName name="PAGE_4" localSheetId="71">#REF!</definedName>
    <definedName name="PAGE_4" localSheetId="50">#REF!</definedName>
    <definedName name="PAGE_4" localSheetId="51">#REF!</definedName>
    <definedName name="PAGE_4" localSheetId="149">#REF!</definedName>
    <definedName name="PAGE_4" localSheetId="30">#REF!</definedName>
    <definedName name="PAGE_4" localSheetId="25">#REF!</definedName>
    <definedName name="PAGE_4" localSheetId="123">#REF!</definedName>
    <definedName name="PAGE_4" localSheetId="75">#REF!</definedName>
    <definedName name="PAGE_4" localSheetId="34">#REF!</definedName>
    <definedName name="PAGE_4" localSheetId="104">#REF!</definedName>
    <definedName name="PAGE_4" localSheetId="17">#REF!</definedName>
    <definedName name="PAGE_4" localSheetId="107">#REF!</definedName>
    <definedName name="PAGE_4" localSheetId="131">#REF!</definedName>
    <definedName name="PAGE_4" localSheetId="136">#REF!</definedName>
    <definedName name="PAGE_4" localSheetId="92">#REF!</definedName>
    <definedName name="PAGE_4" localSheetId="93">#REF!</definedName>
    <definedName name="PAGE_4" localSheetId="96">#REF!</definedName>
    <definedName name="PAGE_4" localSheetId="114">#REF!</definedName>
    <definedName name="PAGE_4" localSheetId="112">#REF!</definedName>
    <definedName name="PAGE_4" localSheetId="72">#REF!</definedName>
    <definedName name="PAGE_4" localSheetId="27">#REF!</definedName>
    <definedName name="PAGE_4" localSheetId="80">#REF!</definedName>
    <definedName name="PAGE_4" localSheetId="106">#REF!</definedName>
    <definedName name="PAGE_4" localSheetId="127">#REF!</definedName>
    <definedName name="PAGE_4" localSheetId="73">#REF!</definedName>
    <definedName name="PAGE_4" localSheetId="74">#REF!</definedName>
    <definedName name="PAGE_4" localSheetId="128">#REF!</definedName>
    <definedName name="PAGE_4" localSheetId="120">#REF!</definedName>
    <definedName name="PAGE_4" localSheetId="153">#REF!</definedName>
    <definedName name="PAGE_4" localSheetId="31">#REF!</definedName>
    <definedName name="PAGE_4" localSheetId="76">#REF!</definedName>
    <definedName name="PAGE_4" localSheetId="129">#REF!</definedName>
    <definedName name="PAGE_4" localSheetId="46">#REF!</definedName>
    <definedName name="PAGE_4" localSheetId="77">#REF!</definedName>
    <definedName name="PAGE_4" localSheetId="35">#REF!</definedName>
    <definedName name="PAGE_4" localSheetId="38">#REF!</definedName>
    <definedName name="PAGE_4" localSheetId="37">#REF!</definedName>
    <definedName name="PAGE_4" localSheetId="47">#REF!</definedName>
    <definedName name="PAGE_4" localSheetId="40">#REF!</definedName>
    <definedName name="PAGE_4" localSheetId="144">#REF!</definedName>
    <definedName name="PAGE_4" localSheetId="36">#REF!</definedName>
    <definedName name="PAGE_4" localSheetId="41">#REF!</definedName>
    <definedName name="PAGE_4" localSheetId="42">#REF!</definedName>
    <definedName name="PAGE_4" localSheetId="43">#REF!</definedName>
    <definedName name="PAGE_4" localSheetId="44">#REF!</definedName>
    <definedName name="PAGE_4" localSheetId="45">#REF!</definedName>
    <definedName name="PAGE_4" localSheetId="134">#REF!</definedName>
    <definedName name="PAGE_4" localSheetId="110">#REF!</definedName>
    <definedName name="PAGE_4" localSheetId="101">#REF!</definedName>
    <definedName name="PAGE_4" localSheetId="24">#REF!</definedName>
    <definedName name="PAGE_4" localSheetId="5">#REF!</definedName>
    <definedName name="PAGE_4" localSheetId="11">#REF!</definedName>
    <definedName name="PAGE_4" localSheetId="94">#REF!</definedName>
    <definedName name="PAGE_4" localSheetId="83">#REF!</definedName>
    <definedName name="PAGE_4" localSheetId="20">#REF!</definedName>
    <definedName name="PAGE_4" localSheetId="28">#REF!</definedName>
    <definedName name="PAGE_4" localSheetId="102">#REF!</definedName>
    <definedName name="PAGE_4" localSheetId="150">#REF!</definedName>
    <definedName name="PAGE_4" localSheetId="78">#REF!</definedName>
    <definedName name="PAGE_4" localSheetId="151">#REF!</definedName>
    <definedName name="PAGE_4" localSheetId="117">#REF!</definedName>
    <definedName name="PAGE_4" localSheetId="18">#REF!</definedName>
    <definedName name="PAGE_4" localSheetId="2">#REF!</definedName>
    <definedName name="PAGE_4" localSheetId="3">#REF!</definedName>
    <definedName name="PAGE_4" localSheetId="8">#REF!</definedName>
    <definedName name="PAGE_4" localSheetId="9">#REF!</definedName>
    <definedName name="PAGE_4" localSheetId="10">#REF!</definedName>
    <definedName name="PAGE_4" localSheetId="103">#REF!</definedName>
    <definedName name="PAGE_4" localSheetId="60">#REF!</definedName>
    <definedName name="PAGE_4" localSheetId="6">#REF!</definedName>
    <definedName name="PAGE_4" localSheetId="79">#REF!</definedName>
    <definedName name="PAGE_4" localSheetId="26">#REF!</definedName>
    <definedName name="PAGE_4" localSheetId="141">#REF!</definedName>
    <definedName name="PAGE_4" localSheetId="7">#REF!</definedName>
    <definedName name="PAGE_4" localSheetId="29">#REF!</definedName>
    <definedName name="PAGE_4" localSheetId="118">#REF!</definedName>
    <definedName name="PAGE_4" localSheetId="143">#REF!</definedName>
    <definedName name="PAGE_4" localSheetId="81">#REF!</definedName>
    <definedName name="PAGE_4" localSheetId="82">#REF!</definedName>
    <definedName name="PAGE_4">#REF!</definedName>
    <definedName name="_xlnm.Print_Area" localSheetId="112">'LBPF No. 2(3311)'!$A$1:$J$39</definedName>
    <definedName name="_xlnm.Print_Area" localSheetId="94">'plantilla (3)'!$A$1:$I$38</definedName>
    <definedName name="_xlnm.Print_Area" localSheetId="97">'PLANTILLA (4)'!$A$1:$I$56</definedName>
    <definedName name="Print_Area_MI" localSheetId="146">'abaca industry devt'!#REF!</definedName>
    <definedName name="Print_Area_MI" localSheetId="13">'ABC FEDERATION'!#REF!</definedName>
    <definedName name="Print_Area_MI" localSheetId="14">'ABC FEDERATION - brgy. TANOD'!#REF!</definedName>
    <definedName name="Print_Area_MI" localSheetId="15">'ABC- KATARUNGANG PAMBARANGAY'!#REF!</definedName>
    <definedName name="Print_Area_MI" localSheetId="22">ADHOC!#REF!</definedName>
    <definedName name="Print_Area_MI" localSheetId="61">Adolescent!#REF!</definedName>
    <definedName name="Print_Area_MI" localSheetId="145">'agri center &amp; demo area'!#REF!</definedName>
    <definedName name="Print_Area_MI" localSheetId="85">'AIP (2)'!#REF!</definedName>
    <definedName name="Print_Area_MI" localSheetId="137">'animal disease'!#REF!</definedName>
    <definedName name="Print_Area_MI" localSheetId="4">'ANTI-COVID PROGRAM'!#REF!</definedName>
    <definedName name="Print_Area_MI" localSheetId="62">'ANTI-HUMAN RABIES'!#REF!</definedName>
    <definedName name="Print_Area_MI" localSheetId="66">'ANTI-SMOKING'!#REF!</definedName>
    <definedName name="Print_Area_MI" localSheetId="63">'ANTI-TB Program'!#REF!</definedName>
    <definedName name="Print_Area_MI" localSheetId="116">arta!#REF!</definedName>
    <definedName name="Print_Area_MI" localSheetId="138">'artificial insemination'!#REF!</definedName>
    <definedName name="Print_Area_MI" localSheetId="89">'assessor plantilla'!#REF!</definedName>
    <definedName name="Print_Area_MI" localSheetId="21">BAC!#REF!</definedName>
    <definedName name="Print_Area_MI" localSheetId="130">'BAGO RIVER'!#REF!</definedName>
    <definedName name="Print_Area_MI" localSheetId="147">'bamboo production'!#REF!</definedName>
    <definedName name="Print_Area_MI" localSheetId="125">'BANTAY DAGAT'!#REF!</definedName>
    <definedName name="Print_Area_MI" localSheetId="132">beautification!#REF!</definedName>
    <definedName name="Print_Area_MI" localSheetId="19">BPLO!#REF!</definedName>
    <definedName name="Print_Area_MI" localSheetId="109">'BUB '!#REF!</definedName>
    <definedName name="Print_Area_MI" localSheetId="100">'BUB ,PAMANA, ETC.'!#REF!</definedName>
    <definedName name="Print_Area_MI" localSheetId="1">CAWA!#REF!</definedName>
    <definedName name="Print_Area_MI" localSheetId="64">CBH!#REF!</definedName>
    <definedName name="Print_Area_MI" localSheetId="108">CBMS!#REF!</definedName>
    <definedName name="Print_Area_MI" localSheetId="65">CBR!#REF!</definedName>
    <definedName name="Print_Area_MI" localSheetId="16">'CCC - ALGERS'!#REF!</definedName>
    <definedName name="Print_Area_MI" localSheetId="57">'CDRRMO FINAL 2021'!#REF!</definedName>
    <definedName name="Print_Area_MI" localSheetId="58">'CDRRMO1 - PS'!#REF!</definedName>
    <definedName name="Print_Area_MI" localSheetId="59">'CDRRMO2 - MOOE&amp;CAPITAL OUTLAY'!#REF!</definedName>
    <definedName name="Print_Area_MI" localSheetId="55">CEO!#REF!</definedName>
    <definedName name="Print_Area_MI" localSheetId="56">'CEO-OBO'!#REF!</definedName>
    <definedName name="Print_Area_MI" localSheetId="53">'CEO-PARKS &amp; PLAZAS'!#REF!</definedName>
    <definedName name="Print_Area_MI" localSheetId="52">'CEO-STREETLIGHTING'!#REF!</definedName>
    <definedName name="Print_Area_MI" localSheetId="39">'CIACAT - VAWC'!#REF!</definedName>
    <definedName name="Print_Area_MI" localSheetId="124">'CITY LANES'!#REF!</definedName>
    <definedName name="Print_Area_MI" localSheetId="12">CLDO!#REF!</definedName>
    <definedName name="Print_Area_MI" localSheetId="48">'CMO-PAAO'!#REF!</definedName>
    <definedName name="Print_Area_MI" localSheetId="23">CODI!#REF!</definedName>
    <definedName name="Print_Area_MI" localSheetId="99">'Compre Data Collection &amp; Update'!#REF!</definedName>
    <definedName name="Print_Area_MI" localSheetId="32">'CONTINUING IMPLEMENTATION 4 P''S'!#REF!</definedName>
    <definedName name="Print_Area_MI" localSheetId="67">'Contraceptive Self Reliance'!#REF!</definedName>
    <definedName name="Print_Area_MI" localSheetId="33">'COUNTRY PROGRAM FOR CHILDREN '!#REF!</definedName>
    <definedName name="Print_Area_MI" localSheetId="126">CRM!#REF!</definedName>
    <definedName name="Print_Area_MI" localSheetId="54">CSWDO!#REF!</definedName>
    <definedName name="Print_Area_MI" localSheetId="148">'cutflower industry'!#REF!</definedName>
    <definedName name="Print_Area_MI" localSheetId="68">DENGUE!#REF!</definedName>
    <definedName name="Print_Area_MI" localSheetId="69">'DENTAL HEALTH'!#REF!</definedName>
    <definedName name="Print_Area_MI" localSheetId="140">'dispersal &amp; upg of small animal'!#REF!</definedName>
    <definedName name="Print_Area_MI" localSheetId="139">'dispersal of large animals'!#REF!</definedName>
    <definedName name="Print_Area_MI" localSheetId="154">'duck &amp; turkey'!#REF!</definedName>
    <definedName name="Print_Area_MI" localSheetId="122">'ECO CENTER'!#REF!</definedName>
    <definedName name="Print_Area_MI" localSheetId="70">'FAMILY PLANNING'!#REF!</definedName>
    <definedName name="Print_Area_MI" localSheetId="152">'free range chicken'!#REF!</definedName>
    <definedName name="Print_Area_MI" localSheetId="121">'GARBAGE COLLECTION'!#REF!</definedName>
    <definedName name="Print_Area_MI" localSheetId="91">'gen revision'!#REF!</definedName>
    <definedName name="Print_Area_MI" localSheetId="49">GSD!#REF!</definedName>
    <definedName name="Print_Area_MI" localSheetId="105">Heritage!#REF!</definedName>
    <definedName name="Print_Area_MI" localSheetId="142">'high value commcl crops fruits'!#REF!</definedName>
    <definedName name="Print_Area_MI" localSheetId="71">HIS!#REF!</definedName>
    <definedName name="Print_Area_MI" localSheetId="50">'HOSPITAL-PAAOE'!#REF!</definedName>
    <definedName name="Print_Area_MI" localSheetId="51">'HOSPITAL-PAAOE- FINAL'!#REF!</definedName>
    <definedName name="Print_Area_MI" localSheetId="149">'hvcc cacao coffee peanut'!#REF!</definedName>
    <definedName name="Print_Area_MI" localSheetId="30">'I 4 J'!#REF!</definedName>
    <definedName name="Print_Area_MI" localSheetId="25">ICTC!#REF!</definedName>
    <definedName name="Print_Area_MI" localSheetId="123">IEC!#REF!</definedName>
    <definedName name="Print_Area_MI" localSheetId="75">IMMUNIZATION!#REF!</definedName>
    <definedName name="Print_Area_MI" localSheetId="34">'IMPLEMENTATION OF MDG FACES'!#REF!</definedName>
    <definedName name="Print_Area_MI" localSheetId="104">INDIGENOUS!#REF!</definedName>
    <definedName name="Print_Area_MI" localSheetId="17">'INTERNAL AUDIT SERVICE'!#REF!</definedName>
    <definedName name="Print_Area_MI" localSheetId="107">'LAND-USE BASED '!#REF!</definedName>
    <definedName name="Print_Area_MI" localSheetId="131">'law enforcement'!#REF!</definedName>
    <definedName name="Print_Area_MI" localSheetId="136">'LBPF No. 2 (13)'!#REF!</definedName>
    <definedName name="Print_Area_MI" localSheetId="87">'LBPF No. 2 (2)'!#REF!</definedName>
    <definedName name="Print_Area_MI" localSheetId="90">'LBPF No. 2 (3)'!#REF!</definedName>
    <definedName name="Print_Area_MI" localSheetId="92">'LBPF No. 2 (4)'!#REF!</definedName>
    <definedName name="Print_Area_MI" localSheetId="93">'LBPF No. 2 (5)'!#REF!</definedName>
    <definedName name="Print_Area_MI" localSheetId="96">'LBPF No. 2 (6)'!#REF!</definedName>
    <definedName name="Print_Area_MI" localSheetId="114">'LBPF No. 2 (7)'!#REF!</definedName>
    <definedName name="Print_Area_MI" localSheetId="119">'LBPF No. 2 (8)'!#REF!</definedName>
    <definedName name="Print_Area_MI" localSheetId="112">'LBPF No. 2(3311)'!#REF!</definedName>
    <definedName name="Print_Area_MI" localSheetId="72">'LEPROSY '!#REF!</definedName>
    <definedName name="Print_Area_MI" localSheetId="27">LET!#REF!</definedName>
    <definedName name="Print_Area_MI" localSheetId="80">'LIFESTYLE DISEASES'!#REF!</definedName>
    <definedName name="Print_Area_MI" localSheetId="106">'Mainstreaming CBMS in Brgy. Dev'!#REF!</definedName>
    <definedName name="Print_Area_MI" localSheetId="127">'MARINE PROTECTED'!#REF!</definedName>
    <definedName name="Print_Area_MI" localSheetId="73">'MATERNAL &amp; CHILD HEALTH CARE'!#REF!</definedName>
    <definedName name="Print_Area_MI" localSheetId="74">'Mental Health'!#REF!</definedName>
    <definedName name="Print_Area_MI" localSheetId="128">MKNP!#REF!</definedName>
    <definedName name="Print_Area_MI" localSheetId="120">MMT!#REF!</definedName>
    <definedName name="Print_Area_MI" localSheetId="153">mushroom!#REF!</definedName>
    <definedName name="Print_Area_MI" localSheetId="31">'NEGOSYO CENTER - SCCIPC'!#REF!</definedName>
    <definedName name="Print_Area_MI" localSheetId="76">'NEWBORN SCREENING'!#REF!</definedName>
    <definedName name="Print_Area_MI" localSheetId="129">NNNP!#REF!</definedName>
    <definedName name="Print_Area_MI" localSheetId="46">'NUTRITION COUNCIL'!#REF!</definedName>
    <definedName name="Print_Area_MI" localSheetId="77">'NUTRITION PROGRAM'!#REF!</definedName>
    <definedName name="Print_Area_MI" localSheetId="35">'OFFICE OF PWD'!#REF!</definedName>
    <definedName name="Print_Area_MI" localSheetId="38">'OPERATION OF GAD COUNCIL'!#REF!</definedName>
    <definedName name="Print_Area_MI" localSheetId="37">'OPERATION OF GUIDANCE CENTER '!#REF!</definedName>
    <definedName name="Print_Area_MI" localSheetId="47">'OPERATION OF LCPC - SSS'!#REF!</definedName>
    <definedName name="Print_Area_MI" localSheetId="40">'OPERATION OF THE CURFEW CENTER'!#REF!</definedName>
    <definedName name="Print_Area_MI" localSheetId="144">'organic agri devt'!#REF!</definedName>
    <definedName name="Print_Area_MI" localSheetId="36">'OSCA - PST '!#REF!</definedName>
    <definedName name="Print_Area_MI" localSheetId="95">'paao (6)'!#REF!</definedName>
    <definedName name="Print_Area_MI" localSheetId="98">'PAAO (7)'!#REF!</definedName>
    <definedName name="Print_Area_MI" localSheetId="111">'paao (8)'!#REF!</definedName>
    <definedName name="Print_Area_MI" localSheetId="115">'PAAO (9)'!#REF!</definedName>
    <definedName name="Print_Area_MI" localSheetId="84">'paao admin'!#REF!</definedName>
    <definedName name="Print_Area_MI" localSheetId="113">'PAAO NEW'!#REF!</definedName>
    <definedName name="Print_Area_MI" localSheetId="134">'PAAOE (2021)'!#REF!</definedName>
    <definedName name="Print_Area_MI" localSheetId="110">'PAMANA PROGRAM'!#REF!</definedName>
    <definedName name="Print_Area_MI" localSheetId="101">'PAMANA, RCSP &amp; OTHERS'!#REF!</definedName>
    <definedName name="Print_Area_MI" localSheetId="24">'PEACE AND ORDER FUND'!#REF!</definedName>
    <definedName name="Print_Area_MI" localSheetId="5">PESO!#REF!</definedName>
    <definedName name="Print_Area_MI" localSheetId="11">PIO!#REF!</definedName>
    <definedName name="Print_Area_MI" localSheetId="86">'plantilla (2)'!#REF!</definedName>
    <definedName name="Print_Area_MI" localSheetId="94">'plantilla (3)'!#REF!</definedName>
    <definedName name="Print_Area_MI" localSheetId="97">'PLANTILLA (4)'!#REF!</definedName>
    <definedName name="Print_Area_MI" localSheetId="83">'plantilla new'!#REF!</definedName>
    <definedName name="Print_Area_MI" localSheetId="20">PLEB!#REF!</definedName>
    <definedName name="Print_Area_MI" localSheetId="28">PPMO!#REF!</definedName>
    <definedName name="Print_Area_MI" localSheetId="102">'PROJECT MONITORING'!#REF!</definedName>
    <definedName name="Print_Area_MI" localSheetId="150">'rabies eradication '!#REF!</definedName>
    <definedName name="Print_Area_MI" localSheetId="78">'Rep&amp;Maint-Investment Property'!#REF!</definedName>
    <definedName name="Print_Area_MI" localSheetId="151">'RICE PRODUCTION'!#REF!</definedName>
    <definedName name="Print_Area_MI" localSheetId="117">sacapraise!#REF!</definedName>
    <definedName name="Print_Area_MI" localSheetId="18">'SCC APPRAISAL COMMITTEE'!#REF!</definedName>
    <definedName name="Print_Area_MI" localSheetId="2">SCCCADAC!#REF!</definedName>
    <definedName name="Print_Area_MI" localSheetId="3">SCCYA!#REF!</definedName>
    <definedName name="Print_Area_MI" localSheetId="8">'SCHOLARSHIP PROG. FOR STUDENTS'!#REF!</definedName>
    <definedName name="Print_Area_MI" localSheetId="9">'SCHOLARSHIP PROG. FOR teachers'!#REF!</definedName>
    <definedName name="Print_Area_MI" localSheetId="10">SCIHA!#REF!</definedName>
    <definedName name="Print_Area_MI" localSheetId="103">'SIPA '!#REF!</definedName>
    <definedName name="Print_Area_MI" localSheetId="60">'SPECIAL PURPOSE - FINAL 2020'!#REF!</definedName>
    <definedName name="Print_Area_MI" localSheetId="6">SPORTS!#REF!</definedName>
    <definedName name="Print_Area_MI" localSheetId="79">'STD-HIV'!#REF!</definedName>
    <definedName name="Print_Area_MI" localSheetId="26">'TASK FORCE RIGHT OF WAY'!#REF!</definedName>
    <definedName name="Print_Area_MI" localSheetId="141">'technical&amp;market support '!#REF!</definedName>
    <definedName name="Print_Area_MI" localSheetId="7">TOURISM!#REF!</definedName>
    <definedName name="Print_Area_MI" localSheetId="29">'TRAFFIC MANAGEMENT AUTHORITY'!#REF!</definedName>
    <definedName name="Print_Area_MI" localSheetId="118">training!#REF!</definedName>
    <definedName name="Print_Area_MI" localSheetId="143">'vegetable production'!#REF!</definedName>
    <definedName name="Print_Area_MI" localSheetId="81">'VOLUNTARY BLOOD DONATION'!#REF!</definedName>
    <definedName name="Print_Area_MI" localSheetId="82">ZOD!#REF!</definedName>
    <definedName name="rangecomparative" localSheetId="154">'[1]HOS-plantilla'!#REF!</definedName>
    <definedName name="rangecomparative">'[1]HOS-plantilla'!#REF!</definedName>
    <definedName name="turkey">'[1]HOS-plantilla'!#REF!</definedName>
    <definedName name="Z_3F80ECEE_C6F1_4B42_A2F6_145AE632EAA5_.wvu.PrintArea" localSheetId="146" hidden="1">'abaca industry devt'!$A$1:$H$17</definedName>
    <definedName name="Z_3F80ECEE_C6F1_4B42_A2F6_145AE632EAA5_.wvu.PrintArea" localSheetId="13" hidden="1">'ABC FEDERATION'!$A$1:$H$32</definedName>
    <definedName name="Z_3F80ECEE_C6F1_4B42_A2F6_145AE632EAA5_.wvu.PrintArea" localSheetId="14" hidden="1">'ABC FEDERATION - brgy. TANOD'!$A$1:$H$25</definedName>
    <definedName name="Z_3F80ECEE_C6F1_4B42_A2F6_145AE632EAA5_.wvu.PrintArea" localSheetId="15" hidden="1">'ABC- KATARUNGANG PAMBARANGAY'!$A$1:$H$24</definedName>
    <definedName name="Z_3F80ECEE_C6F1_4B42_A2F6_145AE632EAA5_.wvu.PrintArea" localSheetId="22" hidden="1">ADHOC!$A$1:$H$24</definedName>
    <definedName name="Z_3F80ECEE_C6F1_4B42_A2F6_145AE632EAA5_.wvu.PrintArea" localSheetId="61" hidden="1">Adolescent!$A$1:$H$26</definedName>
    <definedName name="Z_3F80ECEE_C6F1_4B42_A2F6_145AE632EAA5_.wvu.PrintArea" localSheetId="145" hidden="1">'agri center &amp; demo area'!$A$1:$H$17</definedName>
    <definedName name="Z_3F80ECEE_C6F1_4B42_A2F6_145AE632EAA5_.wvu.PrintArea" localSheetId="85" hidden="1">'AIP (2)'!$A$1:$H$64</definedName>
    <definedName name="Z_3F80ECEE_C6F1_4B42_A2F6_145AE632EAA5_.wvu.PrintArea" localSheetId="137" hidden="1">'animal disease'!$A$1:$H$22</definedName>
    <definedName name="Z_3F80ECEE_C6F1_4B42_A2F6_145AE632EAA5_.wvu.PrintArea" localSheetId="4" hidden="1">'ANTI-COVID PROGRAM'!$A$1:$H$27</definedName>
    <definedName name="Z_3F80ECEE_C6F1_4B42_A2F6_145AE632EAA5_.wvu.PrintArea" localSheetId="62" hidden="1">'ANTI-HUMAN RABIES'!$A$1:$H$24</definedName>
    <definedName name="Z_3F80ECEE_C6F1_4B42_A2F6_145AE632EAA5_.wvu.PrintArea" localSheetId="66" hidden="1">'ANTI-SMOKING'!$A$1:$H$26</definedName>
    <definedName name="Z_3F80ECEE_C6F1_4B42_A2F6_145AE632EAA5_.wvu.PrintArea" localSheetId="63" hidden="1">'ANTI-TB Program'!$A$1:$H$27</definedName>
    <definedName name="Z_3F80ECEE_C6F1_4B42_A2F6_145AE632EAA5_.wvu.PrintArea" localSheetId="116" hidden="1">arta!$A$1:$H$23</definedName>
    <definedName name="Z_3F80ECEE_C6F1_4B42_A2F6_145AE632EAA5_.wvu.PrintArea" localSheetId="138" hidden="1">'artificial insemination'!$A$1:$H$21</definedName>
    <definedName name="Z_3F80ECEE_C6F1_4B42_A2F6_145AE632EAA5_.wvu.PrintArea" localSheetId="89" hidden="1">'assessor plantilla'!$A$1:$K$39</definedName>
    <definedName name="Z_3F80ECEE_C6F1_4B42_A2F6_145AE632EAA5_.wvu.PrintArea" localSheetId="21" hidden="1">BAC!$A$1:$H$34</definedName>
    <definedName name="Z_3F80ECEE_C6F1_4B42_A2F6_145AE632EAA5_.wvu.PrintArea" localSheetId="130" hidden="1">'BAGO RIVER'!#REF!</definedName>
    <definedName name="Z_3F80ECEE_C6F1_4B42_A2F6_145AE632EAA5_.wvu.PrintArea" localSheetId="147" hidden="1">'bamboo production'!$A$1:$H$17</definedName>
    <definedName name="Z_3F80ECEE_C6F1_4B42_A2F6_145AE632EAA5_.wvu.PrintArea" localSheetId="125" hidden="1">'BANTAY DAGAT'!#REF!</definedName>
    <definedName name="Z_3F80ECEE_C6F1_4B42_A2F6_145AE632EAA5_.wvu.PrintArea" localSheetId="132" hidden="1">beautification!#REF!</definedName>
    <definedName name="Z_3F80ECEE_C6F1_4B42_A2F6_145AE632EAA5_.wvu.PrintArea" localSheetId="19" hidden="1">BPLO!$A$1:$H$34</definedName>
    <definedName name="Z_3F80ECEE_C6F1_4B42_A2F6_145AE632EAA5_.wvu.PrintArea" localSheetId="109" hidden="1">'BUB '!$A$1:$H$23</definedName>
    <definedName name="Z_3F80ECEE_C6F1_4B42_A2F6_145AE632EAA5_.wvu.PrintArea" localSheetId="100" hidden="1">'BUB ,PAMANA, ETC.'!$A$1:$H$23</definedName>
    <definedName name="Z_3F80ECEE_C6F1_4B42_A2F6_145AE632EAA5_.wvu.PrintArea" localSheetId="1" hidden="1">CAWA!$A$1:$H$32</definedName>
    <definedName name="Z_3F80ECEE_C6F1_4B42_A2F6_145AE632EAA5_.wvu.PrintArea" localSheetId="64" hidden="1">CBH!$A$1:$H$26</definedName>
    <definedName name="Z_3F80ECEE_C6F1_4B42_A2F6_145AE632EAA5_.wvu.PrintArea" localSheetId="108" hidden="1">CBMS!$A$1:$H$21</definedName>
    <definedName name="Z_3F80ECEE_C6F1_4B42_A2F6_145AE632EAA5_.wvu.PrintArea" localSheetId="65" hidden="1">CBR!$A$1:$H$29</definedName>
    <definedName name="Z_3F80ECEE_C6F1_4B42_A2F6_145AE632EAA5_.wvu.PrintArea" localSheetId="16" hidden="1">'CCC - ALGERS'!$A$1:$H$36</definedName>
    <definedName name="Z_3F80ECEE_C6F1_4B42_A2F6_145AE632EAA5_.wvu.PrintArea" localSheetId="57" hidden="1">'CDRRMO FINAL 2021'!$A$1:$H$53</definedName>
    <definedName name="Z_3F80ECEE_C6F1_4B42_A2F6_145AE632EAA5_.wvu.PrintArea" localSheetId="58" hidden="1">'CDRRMO1 - PS'!$A$1:$H$52</definedName>
    <definedName name="Z_3F80ECEE_C6F1_4B42_A2F6_145AE632EAA5_.wvu.PrintArea" localSheetId="59" hidden="1">'CDRRMO2 - MOOE&amp;CAPITAL OUTLAY'!$A$1:$H$94</definedName>
    <definedName name="Z_3F80ECEE_C6F1_4B42_A2F6_145AE632EAA5_.wvu.PrintArea" localSheetId="55" hidden="1">CEO!$A$1:$H$126</definedName>
    <definedName name="Z_3F80ECEE_C6F1_4B42_A2F6_145AE632EAA5_.wvu.PrintArea" localSheetId="56" hidden="1">'CEO-OBO'!$A$1:$H$30</definedName>
    <definedName name="Z_3F80ECEE_C6F1_4B42_A2F6_145AE632EAA5_.wvu.PrintArea" localSheetId="53" hidden="1">'CEO-PARKS &amp; PLAZAS'!$A$1:$H$52</definedName>
    <definedName name="Z_3F80ECEE_C6F1_4B42_A2F6_145AE632EAA5_.wvu.PrintArea" localSheetId="52" hidden="1">'CEO-STREETLIGHTING'!$A$1:$H$33</definedName>
    <definedName name="Z_3F80ECEE_C6F1_4B42_A2F6_145AE632EAA5_.wvu.PrintArea" localSheetId="39" hidden="1">'CIACAT - VAWC'!$A$1:$H$26</definedName>
    <definedName name="Z_3F80ECEE_C6F1_4B42_A2F6_145AE632EAA5_.wvu.PrintArea" localSheetId="124" hidden="1">'CITY LANES'!#REF!</definedName>
    <definedName name="Z_3F80ECEE_C6F1_4B42_A2F6_145AE632EAA5_.wvu.PrintArea" localSheetId="12" hidden="1">CLDO!$A$1:$H$40</definedName>
    <definedName name="Z_3F80ECEE_C6F1_4B42_A2F6_145AE632EAA5_.wvu.PrintArea" localSheetId="48" hidden="1">'CMO-PAAO'!$A$1:$H$156</definedName>
    <definedName name="Z_3F80ECEE_C6F1_4B42_A2F6_145AE632EAA5_.wvu.PrintArea" localSheetId="23" hidden="1">CODI!$A$1:$H$26</definedName>
    <definedName name="Z_3F80ECEE_C6F1_4B42_A2F6_145AE632EAA5_.wvu.PrintArea" localSheetId="99" hidden="1">'Compre Data Collection &amp; Update'!$A$1:$H$23</definedName>
    <definedName name="Z_3F80ECEE_C6F1_4B42_A2F6_145AE632EAA5_.wvu.PrintArea" localSheetId="32" hidden="1">'CONTINUING IMPLEMENTATION 4 P''S'!$A$1:$H$28</definedName>
    <definedName name="Z_3F80ECEE_C6F1_4B42_A2F6_145AE632EAA5_.wvu.PrintArea" localSheetId="67" hidden="1">'Contraceptive Self Reliance'!$A$1:$H$27</definedName>
    <definedName name="Z_3F80ECEE_C6F1_4B42_A2F6_145AE632EAA5_.wvu.PrintArea" localSheetId="33" hidden="1">'COUNTRY PROGRAM FOR CHILDREN '!$A$1:$H$37</definedName>
    <definedName name="Z_3F80ECEE_C6F1_4B42_A2F6_145AE632EAA5_.wvu.PrintArea" localSheetId="126" hidden="1">CRM!#REF!</definedName>
    <definedName name="Z_3F80ECEE_C6F1_4B42_A2F6_145AE632EAA5_.wvu.PrintArea" localSheetId="54" hidden="1">CSWDO!$A$1:$H$68</definedName>
    <definedName name="Z_3F80ECEE_C6F1_4B42_A2F6_145AE632EAA5_.wvu.PrintArea" localSheetId="148" hidden="1">'cutflower industry'!$A$1:$H$17</definedName>
    <definedName name="Z_3F80ECEE_C6F1_4B42_A2F6_145AE632EAA5_.wvu.PrintArea" localSheetId="68" hidden="1">DENGUE!$A$1:$H$29</definedName>
    <definedName name="Z_3F80ECEE_C6F1_4B42_A2F6_145AE632EAA5_.wvu.PrintArea" localSheetId="69" hidden="1">'DENTAL HEALTH'!$A$1:$H$27</definedName>
    <definedName name="Z_3F80ECEE_C6F1_4B42_A2F6_145AE632EAA5_.wvu.PrintArea" localSheetId="140" hidden="1">'dispersal &amp; upg of small animal'!$A$1:$H$18</definedName>
    <definedName name="Z_3F80ECEE_C6F1_4B42_A2F6_145AE632EAA5_.wvu.PrintArea" localSheetId="139" hidden="1">'dispersal of large animals'!$A$1:$H$18</definedName>
    <definedName name="Z_3F80ECEE_C6F1_4B42_A2F6_145AE632EAA5_.wvu.PrintArea" localSheetId="154" hidden="1">'duck &amp; turkey'!$A$1:$H$15</definedName>
    <definedName name="Z_3F80ECEE_C6F1_4B42_A2F6_145AE632EAA5_.wvu.PrintArea" localSheetId="122" hidden="1">'ECO CENTER'!#REF!</definedName>
    <definedName name="Z_3F80ECEE_C6F1_4B42_A2F6_145AE632EAA5_.wvu.PrintArea" localSheetId="70" hidden="1">'FAMILY PLANNING'!$A$1:$H$28</definedName>
    <definedName name="Z_3F80ECEE_C6F1_4B42_A2F6_145AE632EAA5_.wvu.PrintArea" localSheetId="152" hidden="1">'free range chicken'!$A$1:$H$16</definedName>
    <definedName name="Z_3F80ECEE_C6F1_4B42_A2F6_145AE632EAA5_.wvu.PrintArea" localSheetId="121" hidden="1">'GARBAGE COLLECTION'!#REF!</definedName>
    <definedName name="Z_3F80ECEE_C6F1_4B42_A2F6_145AE632EAA5_.wvu.PrintArea" localSheetId="91" hidden="1">'gen revision'!$A$1:$H$25</definedName>
    <definedName name="Z_3F80ECEE_C6F1_4B42_A2F6_145AE632EAA5_.wvu.PrintArea" localSheetId="49" hidden="1">GSD!$A$1:$H$106</definedName>
    <definedName name="Z_3F80ECEE_C6F1_4B42_A2F6_145AE632EAA5_.wvu.PrintArea" localSheetId="105" hidden="1">Heritage!$A$1:$H$21</definedName>
    <definedName name="Z_3F80ECEE_C6F1_4B42_A2F6_145AE632EAA5_.wvu.PrintArea" localSheetId="142" hidden="1">'high value commcl crops fruits'!$A$1:$H$17</definedName>
    <definedName name="Z_3F80ECEE_C6F1_4B42_A2F6_145AE632EAA5_.wvu.PrintArea" localSheetId="71" hidden="1">HIS!$A$1:$H$24</definedName>
    <definedName name="Z_3F80ECEE_C6F1_4B42_A2F6_145AE632EAA5_.wvu.PrintArea" localSheetId="50" hidden="1">'HOSPITAL-PAAOE'!$A$1:$H$115</definedName>
    <definedName name="Z_3F80ECEE_C6F1_4B42_A2F6_145AE632EAA5_.wvu.PrintArea" localSheetId="51" hidden="1">'HOSPITAL-PAAOE- FINAL'!$A$1:$H$116</definedName>
    <definedName name="Z_3F80ECEE_C6F1_4B42_A2F6_145AE632EAA5_.wvu.PrintArea" localSheetId="149" hidden="1">'hvcc cacao coffee peanut'!$A$1:$H$17</definedName>
    <definedName name="Z_3F80ECEE_C6F1_4B42_A2F6_145AE632EAA5_.wvu.PrintArea" localSheetId="30" hidden="1">'I 4 J'!$A$1:$H$33</definedName>
    <definedName name="Z_3F80ECEE_C6F1_4B42_A2F6_145AE632EAA5_.wvu.PrintArea" localSheetId="25" hidden="1">ICTC!$A$1:$H$40</definedName>
    <definedName name="Z_3F80ECEE_C6F1_4B42_A2F6_145AE632EAA5_.wvu.PrintArea" localSheetId="123" hidden="1">IEC!#REF!</definedName>
    <definedName name="Z_3F80ECEE_C6F1_4B42_A2F6_145AE632EAA5_.wvu.PrintArea" localSheetId="75" hidden="1">IMMUNIZATION!$A$1:$H$23</definedName>
    <definedName name="Z_3F80ECEE_C6F1_4B42_A2F6_145AE632EAA5_.wvu.PrintArea" localSheetId="34" hidden="1">'IMPLEMENTATION OF MDG FACES'!$A$1:$H$24</definedName>
    <definedName name="Z_3F80ECEE_C6F1_4B42_A2F6_145AE632EAA5_.wvu.PrintArea" localSheetId="104" hidden="1">INDIGENOUS!$A$1:$H$21</definedName>
    <definedName name="Z_3F80ECEE_C6F1_4B42_A2F6_145AE632EAA5_.wvu.PrintArea" localSheetId="17" hidden="1">'INTERNAL AUDIT SERVICE'!$A$1:$H$27</definedName>
    <definedName name="Z_3F80ECEE_C6F1_4B42_A2F6_145AE632EAA5_.wvu.PrintArea" localSheetId="107" hidden="1">'LAND-USE BASED '!$A$1:$H$23</definedName>
    <definedName name="Z_3F80ECEE_C6F1_4B42_A2F6_145AE632EAA5_.wvu.PrintArea" localSheetId="131" hidden="1">'law enforcement'!#REF!</definedName>
    <definedName name="Z_3F80ECEE_C6F1_4B42_A2F6_145AE632EAA5_.wvu.PrintArea" localSheetId="136" hidden="1">'LBPF No. 2 (13)'!$A$1:$H$61</definedName>
    <definedName name="Z_3F80ECEE_C6F1_4B42_A2F6_145AE632EAA5_.wvu.PrintArea" localSheetId="87" hidden="1">'LBPF No. 2 (2)'!$A$1:$H$59</definedName>
    <definedName name="Z_3F80ECEE_C6F1_4B42_A2F6_145AE632EAA5_.wvu.PrintArea" localSheetId="90" hidden="1">'LBPF No. 2 (3)'!$A$1:$H$61</definedName>
    <definedName name="Z_3F80ECEE_C6F1_4B42_A2F6_145AE632EAA5_.wvu.PrintArea" localSheetId="92" hidden="1">'LBPF No. 2 (4)'!$A$1:$H$41</definedName>
    <definedName name="Z_3F80ECEE_C6F1_4B42_A2F6_145AE632EAA5_.wvu.PrintArea" localSheetId="93" hidden="1">'LBPF No. 2 (5)'!$A$1:$H$40</definedName>
    <definedName name="Z_3F80ECEE_C6F1_4B42_A2F6_145AE632EAA5_.wvu.PrintArea" localSheetId="96" hidden="1">'LBPF No. 2 (6)'!$A$1:$H$34</definedName>
    <definedName name="Z_3F80ECEE_C6F1_4B42_A2F6_145AE632EAA5_.wvu.PrintArea" localSheetId="114" hidden="1">'LBPF No. 2 (7)'!$A$1:$H$31</definedName>
    <definedName name="Z_3F80ECEE_C6F1_4B42_A2F6_145AE632EAA5_.wvu.PrintArea" localSheetId="119" hidden="1">'LBPF No. 2 (8)'!$A$1:$H$61</definedName>
    <definedName name="Z_3F80ECEE_C6F1_4B42_A2F6_145AE632EAA5_.wvu.PrintArea" localSheetId="112" hidden="1">'LBPF No. 2(3311)'!#REF!</definedName>
    <definedName name="Z_3F80ECEE_C6F1_4B42_A2F6_145AE632EAA5_.wvu.PrintArea" localSheetId="72" hidden="1">'LEPROSY '!$A$1:$H$26</definedName>
    <definedName name="Z_3F80ECEE_C6F1_4B42_A2F6_145AE632EAA5_.wvu.PrintArea" localSheetId="27" hidden="1">LET!$A$1:$H$30</definedName>
    <definedName name="Z_3F80ECEE_C6F1_4B42_A2F6_145AE632EAA5_.wvu.PrintArea" localSheetId="80" hidden="1">'LIFESTYLE DISEASES'!$A$1:$H$26</definedName>
    <definedName name="Z_3F80ECEE_C6F1_4B42_A2F6_145AE632EAA5_.wvu.PrintArea" localSheetId="106" hidden="1">'Mainstreaming CBMS in Brgy. Dev'!$A$1:$H$23</definedName>
    <definedName name="Z_3F80ECEE_C6F1_4B42_A2F6_145AE632EAA5_.wvu.PrintArea" localSheetId="127" hidden="1">'MARINE PROTECTED'!#REF!</definedName>
    <definedName name="Z_3F80ECEE_C6F1_4B42_A2F6_145AE632EAA5_.wvu.PrintArea" localSheetId="73" hidden="1">'MATERNAL &amp; CHILD HEALTH CARE'!$A$1:$H$27</definedName>
    <definedName name="Z_3F80ECEE_C6F1_4B42_A2F6_145AE632EAA5_.wvu.PrintArea" localSheetId="74" hidden="1">'Mental Health'!$A$1:$H$27</definedName>
    <definedName name="Z_3F80ECEE_C6F1_4B42_A2F6_145AE632EAA5_.wvu.PrintArea" localSheetId="128" hidden="1">MKNP!#REF!</definedName>
    <definedName name="Z_3F80ECEE_C6F1_4B42_A2F6_145AE632EAA5_.wvu.PrintArea" localSheetId="120" hidden="1">MMT!$A$3:$H$3</definedName>
    <definedName name="Z_3F80ECEE_C6F1_4B42_A2F6_145AE632EAA5_.wvu.PrintArea" localSheetId="153" hidden="1">mushroom!$A$1:$H$15</definedName>
    <definedName name="Z_3F80ECEE_C6F1_4B42_A2F6_145AE632EAA5_.wvu.PrintArea" localSheetId="31" hidden="1">'NEGOSYO CENTER - SCCIPC'!$A$1:$H$32</definedName>
    <definedName name="Z_3F80ECEE_C6F1_4B42_A2F6_145AE632EAA5_.wvu.PrintArea" localSheetId="76" hidden="1">'NEWBORN SCREENING'!$A$1:$H$26</definedName>
    <definedName name="Z_3F80ECEE_C6F1_4B42_A2F6_145AE632EAA5_.wvu.PrintArea" localSheetId="129" hidden="1">NNNP!#REF!</definedName>
    <definedName name="Z_3F80ECEE_C6F1_4B42_A2F6_145AE632EAA5_.wvu.PrintArea" localSheetId="46" hidden="1">'NUTRITION COUNCIL'!$A$1:$H$30</definedName>
    <definedName name="Z_3F80ECEE_C6F1_4B42_A2F6_145AE632EAA5_.wvu.PrintArea" localSheetId="77" hidden="1">'NUTRITION PROGRAM'!$A$1:$H$24</definedName>
    <definedName name="Z_3F80ECEE_C6F1_4B42_A2F6_145AE632EAA5_.wvu.PrintArea" localSheetId="35" hidden="1">'OFFICE OF PWD'!$A$1:$H$34</definedName>
    <definedName name="Z_3F80ECEE_C6F1_4B42_A2F6_145AE632EAA5_.wvu.PrintArea" localSheetId="38" hidden="1">'OPERATION OF GAD COUNCIL'!$A$1:$H$27</definedName>
    <definedName name="Z_3F80ECEE_C6F1_4B42_A2F6_145AE632EAA5_.wvu.PrintArea" localSheetId="37" hidden="1">'OPERATION OF GUIDANCE CENTER '!$A$1:$H$27</definedName>
    <definedName name="Z_3F80ECEE_C6F1_4B42_A2F6_145AE632EAA5_.wvu.PrintArea" localSheetId="47" hidden="1">'OPERATION OF LCPC - SSS'!$A$1:$H$26</definedName>
    <definedName name="Z_3F80ECEE_C6F1_4B42_A2F6_145AE632EAA5_.wvu.PrintArea" localSheetId="40" hidden="1">'OPERATION OF THE CURFEW CENTER'!$A$1:$H$27</definedName>
    <definedName name="Z_3F80ECEE_C6F1_4B42_A2F6_145AE632EAA5_.wvu.PrintArea" localSheetId="144" hidden="1">'organic agri devt'!$A$1:$H$17</definedName>
    <definedName name="Z_3F80ECEE_C6F1_4B42_A2F6_145AE632EAA5_.wvu.PrintArea" localSheetId="36" hidden="1">'OSCA - PST '!$A$1:$H$35</definedName>
    <definedName name="Z_3F80ECEE_C6F1_4B42_A2F6_145AE632EAA5_.wvu.PrintArea" localSheetId="95" hidden="1">'paao (6)'!$A$1:$H$59</definedName>
    <definedName name="Z_3F80ECEE_C6F1_4B42_A2F6_145AE632EAA5_.wvu.PrintArea" localSheetId="98" hidden="1">'PAAO (7)'!$A$1:$H$62</definedName>
    <definedName name="Z_3F80ECEE_C6F1_4B42_A2F6_145AE632EAA5_.wvu.PrintArea" localSheetId="111" hidden="1">'paao (8)'!$A$1:$H$64</definedName>
    <definedName name="Z_3F80ECEE_C6F1_4B42_A2F6_145AE632EAA5_.wvu.PrintArea" localSheetId="115" hidden="1">'PAAO (9)'!$A$1:$H$61</definedName>
    <definedName name="Z_3F80ECEE_C6F1_4B42_A2F6_145AE632EAA5_.wvu.PrintArea" localSheetId="84" hidden="1">'paao admin'!$A$1:$H$62</definedName>
    <definedName name="Z_3F80ECEE_C6F1_4B42_A2F6_145AE632EAA5_.wvu.PrintArea" localSheetId="113" hidden="1">'PAAO NEW'!$A$1:$H$59</definedName>
    <definedName name="Z_3F80ECEE_C6F1_4B42_A2F6_145AE632EAA5_.wvu.PrintArea" localSheetId="134" hidden="1">'PAAOE (2021)'!$A$2:$H$122</definedName>
    <definedName name="Z_3F80ECEE_C6F1_4B42_A2F6_145AE632EAA5_.wvu.PrintArea" localSheetId="110" hidden="1">'PAMANA PROGRAM'!$A$1:$H$23</definedName>
    <definedName name="Z_3F80ECEE_C6F1_4B42_A2F6_145AE632EAA5_.wvu.PrintArea" localSheetId="101" hidden="1">'PAMANA, RCSP &amp; OTHERS'!$A$1:$H$23</definedName>
    <definedName name="Z_3F80ECEE_C6F1_4B42_A2F6_145AE632EAA5_.wvu.PrintArea" localSheetId="24" hidden="1">'PEACE AND ORDER FUND'!$A$1:$H$31</definedName>
    <definedName name="Z_3F80ECEE_C6F1_4B42_A2F6_145AE632EAA5_.wvu.PrintArea" localSheetId="5" hidden="1">PESO!$A$1:$H$40</definedName>
    <definedName name="Z_3F80ECEE_C6F1_4B42_A2F6_145AE632EAA5_.wvu.PrintArea" localSheetId="11" hidden="1">PIO!$A$1:$H$32</definedName>
    <definedName name="Z_3F80ECEE_C6F1_4B42_A2F6_145AE632EAA5_.wvu.PrintArea" localSheetId="86" hidden="1">'plantilla (2)'!$A$1:$M$69</definedName>
    <definedName name="Z_3F80ECEE_C6F1_4B42_A2F6_145AE632EAA5_.wvu.PrintArea" localSheetId="94" hidden="1">'plantilla (3)'!$A$1:$M$38</definedName>
    <definedName name="Z_3F80ECEE_C6F1_4B42_A2F6_145AE632EAA5_.wvu.PrintArea" localSheetId="97" hidden="1">'PLANTILLA (4)'!$A$1:$K$56</definedName>
    <definedName name="Z_3F80ECEE_C6F1_4B42_A2F6_145AE632EAA5_.wvu.PrintArea" localSheetId="83" hidden="1">'plantilla new'!$A$1:$K$52</definedName>
    <definedName name="Z_3F80ECEE_C6F1_4B42_A2F6_145AE632EAA5_.wvu.PrintArea" localSheetId="20" hidden="1">PLEB!$A$1:$H$26</definedName>
    <definedName name="Z_3F80ECEE_C6F1_4B42_A2F6_145AE632EAA5_.wvu.PrintArea" localSheetId="28" hidden="1">PPMO!$A$1:$H$37</definedName>
    <definedName name="Z_3F80ECEE_C6F1_4B42_A2F6_145AE632EAA5_.wvu.PrintArea" localSheetId="102" hidden="1">'PROJECT MONITORING'!$A$1:$H$23</definedName>
    <definedName name="Z_3F80ECEE_C6F1_4B42_A2F6_145AE632EAA5_.wvu.PrintArea" localSheetId="150" hidden="1">'rabies eradication '!$A$1:$H$17</definedName>
    <definedName name="Z_3F80ECEE_C6F1_4B42_A2F6_145AE632EAA5_.wvu.PrintArea" localSheetId="78" hidden="1">'Rep&amp;Maint-Investment Property'!$A$1:$H$24</definedName>
    <definedName name="Z_3F80ECEE_C6F1_4B42_A2F6_145AE632EAA5_.wvu.PrintArea" localSheetId="151" hidden="1">'RICE PRODUCTION'!$A$1:$H$16</definedName>
    <definedName name="Z_3F80ECEE_C6F1_4B42_A2F6_145AE632EAA5_.wvu.PrintArea" localSheetId="117" hidden="1">sacapraise!$A$1:$H$24</definedName>
    <definedName name="Z_3F80ECEE_C6F1_4B42_A2F6_145AE632EAA5_.wvu.PrintArea" localSheetId="18" hidden="1">'SCC APPRAISAL COMMITTEE'!$A$1:$H$26</definedName>
    <definedName name="Z_3F80ECEE_C6F1_4B42_A2F6_145AE632EAA5_.wvu.PrintArea" localSheetId="2" hidden="1">SCCCADAC!$A$1:$H$29</definedName>
    <definedName name="Z_3F80ECEE_C6F1_4B42_A2F6_145AE632EAA5_.wvu.PrintArea" localSheetId="3" hidden="1">SCCYA!$A$1:$H$34</definedName>
    <definedName name="Z_3F80ECEE_C6F1_4B42_A2F6_145AE632EAA5_.wvu.PrintArea" localSheetId="8" hidden="1">'SCHOLARSHIP PROG. FOR STUDENTS'!$A$1:$H$29</definedName>
    <definedName name="Z_3F80ECEE_C6F1_4B42_A2F6_145AE632EAA5_.wvu.PrintArea" localSheetId="9" hidden="1">'SCHOLARSHIP PROG. FOR teachers'!$A$1:$H$23</definedName>
    <definedName name="Z_3F80ECEE_C6F1_4B42_A2F6_145AE632EAA5_.wvu.PrintArea" localSheetId="10" hidden="1">SCIHA!$A$1:$H$30</definedName>
    <definedName name="Z_3F80ECEE_C6F1_4B42_A2F6_145AE632EAA5_.wvu.PrintArea" localSheetId="103" hidden="1">'SIPA '!$A$1:$H$22</definedName>
    <definedName name="Z_3F80ECEE_C6F1_4B42_A2F6_145AE632EAA5_.wvu.PrintArea" localSheetId="60" hidden="1">'SPECIAL PURPOSE - FINAL 2020'!$C$1:$K$34</definedName>
    <definedName name="Z_3F80ECEE_C6F1_4B42_A2F6_145AE632EAA5_.wvu.PrintArea" localSheetId="6" hidden="1">SPORTS!$A$1:$H$32</definedName>
    <definedName name="Z_3F80ECEE_C6F1_4B42_A2F6_145AE632EAA5_.wvu.PrintArea" localSheetId="79" hidden="1">'STD-HIV'!$A$1:$H$29</definedName>
    <definedName name="Z_3F80ECEE_C6F1_4B42_A2F6_145AE632EAA5_.wvu.PrintArea" localSheetId="26" hidden="1">'TASK FORCE RIGHT OF WAY'!$A$1:$H$26</definedName>
    <definedName name="Z_3F80ECEE_C6F1_4B42_A2F6_145AE632EAA5_.wvu.PrintArea" localSheetId="141" hidden="1">'technical&amp;market support '!$A$1:$H$16</definedName>
    <definedName name="Z_3F80ECEE_C6F1_4B42_A2F6_145AE632EAA5_.wvu.PrintArea" localSheetId="7" hidden="1">TOURISM!$A$1:$H$36</definedName>
    <definedName name="Z_3F80ECEE_C6F1_4B42_A2F6_145AE632EAA5_.wvu.PrintArea" localSheetId="29" hidden="1">'TRAFFIC MANAGEMENT AUTHORITY'!$A$1:$H$30</definedName>
    <definedName name="Z_3F80ECEE_C6F1_4B42_A2F6_145AE632EAA5_.wvu.PrintArea" localSheetId="118" hidden="1">training!$A$1:$K$23</definedName>
    <definedName name="Z_3F80ECEE_C6F1_4B42_A2F6_145AE632EAA5_.wvu.PrintArea" localSheetId="143" hidden="1">'vegetable production'!$A$1:$H$17</definedName>
    <definedName name="Z_3F80ECEE_C6F1_4B42_A2F6_145AE632EAA5_.wvu.PrintArea" localSheetId="81" hidden="1">'VOLUNTARY BLOOD DONATION'!$A$1:$H$24</definedName>
    <definedName name="Z_3F80ECEE_C6F1_4B42_A2F6_145AE632EAA5_.wvu.PrintArea" localSheetId="82" hidden="1">ZOD!$A$1:$H$27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221" l="1"/>
  <c r="D21" i="221" s="1"/>
  <c r="E14" i="221"/>
  <c r="E21" i="221" s="1"/>
  <c r="F14" i="221"/>
  <c r="F21" i="221" s="1"/>
  <c r="G14" i="221"/>
  <c r="G21" i="221" s="1"/>
  <c r="H14" i="221"/>
  <c r="H21" i="221" s="1"/>
  <c r="D14" i="219"/>
  <c r="D20" i="219" s="1"/>
  <c r="E14" i="219"/>
  <c r="G14" i="219"/>
  <c r="F15" i="219"/>
  <c r="H15" i="219"/>
  <c r="F16" i="219"/>
  <c r="H16" i="219"/>
  <c r="F17" i="219"/>
  <c r="H17" i="219"/>
  <c r="E20" i="219"/>
  <c r="G20" i="219"/>
  <c r="E14" i="217"/>
  <c r="G14" i="217"/>
  <c r="F15" i="217"/>
  <c r="F16" i="217"/>
  <c r="F17" i="217"/>
  <c r="H17" i="217"/>
  <c r="H14" i="217" s="1"/>
  <c r="F18" i="217"/>
  <c r="D20" i="217"/>
  <c r="D14" i="217" s="1"/>
  <c r="D23" i="217" s="1"/>
  <c r="E20" i="217"/>
  <c r="G20" i="217"/>
  <c r="H20" i="217"/>
  <c r="F21" i="217"/>
  <c r="F20" i="217" s="1"/>
  <c r="D14" i="215"/>
  <c r="D24" i="215" s="1"/>
  <c r="E14" i="215"/>
  <c r="E24" i="215" s="1"/>
  <c r="G14" i="215"/>
  <c r="G24" i="215" s="1"/>
  <c r="F15" i="215"/>
  <c r="F16" i="215"/>
  <c r="H16" i="215"/>
  <c r="H14" i="215" s="1"/>
  <c r="H24" i="215" s="1"/>
  <c r="F17" i="215"/>
  <c r="D14" i="213"/>
  <c r="D27" i="213" s="1"/>
  <c r="E14" i="213"/>
  <c r="E27" i="213" s="1"/>
  <c r="G14" i="213"/>
  <c r="G27" i="213" s="1"/>
  <c r="F15" i="213"/>
  <c r="F16" i="213"/>
  <c r="F17" i="213"/>
  <c r="H17" i="213"/>
  <c r="H14" i="213" s="1"/>
  <c r="H27" i="213" s="1"/>
  <c r="F18" i="213"/>
  <c r="F19" i="213"/>
  <c r="D14" i="211"/>
  <c r="D29" i="211" s="1"/>
  <c r="E14" i="211"/>
  <c r="E29" i="211" s="1"/>
  <c r="F15" i="211"/>
  <c r="G16" i="211"/>
  <c r="G14" i="211" s="1"/>
  <c r="G29" i="211" s="1"/>
  <c r="F17" i="211"/>
  <c r="D14" i="209"/>
  <c r="D29" i="209" s="1"/>
  <c r="E14" i="209"/>
  <c r="E29" i="209" s="1"/>
  <c r="G14" i="209"/>
  <c r="G29" i="209" s="1"/>
  <c r="F15" i="209"/>
  <c r="F16" i="209"/>
  <c r="F17" i="209"/>
  <c r="H17" i="209"/>
  <c r="H14" i="209" s="1"/>
  <c r="H29" i="209" s="1"/>
  <c r="D14" i="207"/>
  <c r="D29" i="207" s="1"/>
  <c r="E14" i="207"/>
  <c r="E29" i="207" s="1"/>
  <c r="G14" i="207"/>
  <c r="G29" i="207" s="1"/>
  <c r="F15" i="207"/>
  <c r="F16" i="207"/>
  <c r="H16" i="207"/>
  <c r="H14" i="207" s="1"/>
  <c r="H29" i="207" s="1"/>
  <c r="F17" i="207"/>
  <c r="D14" i="205"/>
  <c r="D29" i="205" s="1"/>
  <c r="E14" i="205"/>
  <c r="E29" i="205" s="1"/>
  <c r="G14" i="205"/>
  <c r="G29" i="205" s="1"/>
  <c r="F15" i="205"/>
  <c r="F16" i="205"/>
  <c r="H16" i="205"/>
  <c r="H14" i="205" s="1"/>
  <c r="H29" i="205" s="1"/>
  <c r="F17" i="205"/>
  <c r="D14" i="203"/>
  <c r="D29" i="203" s="1"/>
  <c r="E14" i="203"/>
  <c r="E29" i="203" s="1"/>
  <c r="G14" i="203"/>
  <c r="G29" i="203" s="1"/>
  <c r="F15" i="203"/>
  <c r="F16" i="203"/>
  <c r="H16" i="203"/>
  <c r="H14" i="203" s="1"/>
  <c r="H29" i="203" s="1"/>
  <c r="F17" i="203"/>
  <c r="D14" i="201"/>
  <c r="E14" i="201"/>
  <c r="E30" i="201" s="1"/>
  <c r="G14" i="201"/>
  <c r="G30" i="201" s="1"/>
  <c r="H14" i="201"/>
  <c r="H30" i="201" s="1"/>
  <c r="F15" i="201"/>
  <c r="F16" i="201"/>
  <c r="F17" i="201"/>
  <c r="F18" i="201"/>
  <c r="D30" i="201"/>
  <c r="D14" i="199"/>
  <c r="D29" i="199" s="1"/>
  <c r="E14" i="199"/>
  <c r="E29" i="199" s="1"/>
  <c r="G14" i="199"/>
  <c r="G29" i="199" s="1"/>
  <c r="H14" i="199"/>
  <c r="H29" i="199" s="1"/>
  <c r="F15" i="199"/>
  <c r="F16" i="199"/>
  <c r="F17" i="199"/>
  <c r="D14" i="197"/>
  <c r="D29" i="197" s="1"/>
  <c r="E14" i="197"/>
  <c r="E29" i="197" s="1"/>
  <c r="G14" i="197"/>
  <c r="G29" i="197" s="1"/>
  <c r="H14" i="197"/>
  <c r="H29" i="197" s="1"/>
  <c r="F15" i="197"/>
  <c r="F16" i="197"/>
  <c r="F17" i="197"/>
  <c r="D14" i="194"/>
  <c r="E14" i="194"/>
  <c r="G14" i="194"/>
  <c r="H14" i="194"/>
  <c r="F15" i="194"/>
  <c r="F16" i="194"/>
  <c r="F17" i="194"/>
  <c r="F18" i="194"/>
  <c r="D22" i="194"/>
  <c r="E22" i="194"/>
  <c r="G22" i="194"/>
  <c r="H22" i="194"/>
  <c r="D14" i="193"/>
  <c r="D27" i="193" s="1"/>
  <c r="E14" i="193"/>
  <c r="E27" i="193" s="1"/>
  <c r="G14" i="193"/>
  <c r="G27" i="193" s="1"/>
  <c r="H14" i="193"/>
  <c r="H27" i="193" s="1"/>
  <c r="F15" i="193"/>
  <c r="F16" i="193"/>
  <c r="F17" i="193"/>
  <c r="D14" i="191"/>
  <c r="D26" i="191" s="1"/>
  <c r="E14" i="191"/>
  <c r="E26" i="191" s="1"/>
  <c r="H14" i="191"/>
  <c r="H26" i="191" s="1"/>
  <c r="G15" i="191"/>
  <c r="G14" i="191" s="1"/>
  <c r="G26" i="191" s="1"/>
  <c r="F16" i="191"/>
  <c r="F17" i="191"/>
  <c r="F18" i="191"/>
  <c r="F19" i="191"/>
  <c r="F20" i="191"/>
  <c r="D14" i="189"/>
  <c r="D26" i="189" s="1"/>
  <c r="E14" i="189"/>
  <c r="E26" i="189" s="1"/>
  <c r="G14" i="189"/>
  <c r="G26" i="189" s="1"/>
  <c r="H14" i="189"/>
  <c r="H26" i="189" s="1"/>
  <c r="F15" i="189"/>
  <c r="F16" i="189"/>
  <c r="F17" i="189"/>
  <c r="D14" i="187"/>
  <c r="D26" i="187" s="1"/>
  <c r="E14" i="187"/>
  <c r="E26" i="187" s="1"/>
  <c r="H14" i="187"/>
  <c r="H26" i="187" s="1"/>
  <c r="F15" i="187"/>
  <c r="F16" i="187"/>
  <c r="F17" i="187"/>
  <c r="G18" i="187"/>
  <c r="G14" i="187" s="1"/>
  <c r="G26" i="187" s="1"/>
  <c r="F14" i="219" l="1"/>
  <c r="F20" i="219" s="1"/>
  <c r="E23" i="217"/>
  <c r="H14" i="219"/>
  <c r="H20" i="219" s="1"/>
  <c r="G23" i="217"/>
  <c r="F14" i="217"/>
  <c r="F23" i="217" s="1"/>
  <c r="H23" i="217"/>
  <c r="F14" i="215"/>
  <c r="F24" i="215" s="1"/>
  <c r="F14" i="209"/>
  <c r="F29" i="209" s="1"/>
  <c r="F14" i="213"/>
  <c r="F27" i="213" s="1"/>
  <c r="H16" i="211"/>
  <c r="H14" i="211" s="1"/>
  <c r="H29" i="211" s="1"/>
  <c r="F16" i="211"/>
  <c r="F14" i="211" s="1"/>
  <c r="F29" i="211" s="1"/>
  <c r="F14" i="187"/>
  <c r="F26" i="187" s="1"/>
  <c r="F14" i="207"/>
  <c r="F29" i="207" s="1"/>
  <c r="F14" i="205"/>
  <c r="F29" i="205" s="1"/>
  <c r="F14" i="203"/>
  <c r="F29" i="203" s="1"/>
  <c r="F14" i="199"/>
  <c r="F29" i="199" s="1"/>
  <c r="F14" i="193"/>
  <c r="F27" i="193" s="1"/>
  <c r="F22" i="194"/>
  <c r="F14" i="201"/>
  <c r="F30" i="201" s="1"/>
  <c r="F14" i="189"/>
  <c r="F26" i="189" s="1"/>
  <c r="F14" i="194"/>
  <c r="F14" i="197"/>
  <c r="F29" i="197" s="1"/>
  <c r="F14" i="191"/>
  <c r="F26" i="191" s="1"/>
  <c r="D10" i="186" l="1"/>
  <c r="E10" i="186"/>
  <c r="G12" i="186"/>
  <c r="G14" i="186"/>
  <c r="F15" i="186"/>
  <c r="H15" i="186"/>
  <c r="F16" i="186"/>
  <c r="H16" i="186"/>
  <c r="F18" i="186"/>
  <c r="H18" i="186"/>
  <c r="G19" i="186"/>
  <c r="F19" i="186" s="1"/>
  <c r="H19" i="186"/>
  <c r="G20" i="186"/>
  <c r="G21" i="186"/>
  <c r="F21" i="186" s="1"/>
  <c r="G22" i="186"/>
  <c r="F23" i="186"/>
  <c r="F25" i="186"/>
  <c r="G27" i="186"/>
  <c r="F27" i="186" s="1"/>
  <c r="G30" i="186"/>
  <c r="F31" i="186"/>
  <c r="G32" i="186"/>
  <c r="F33" i="186"/>
  <c r="G35" i="186"/>
  <c r="G36" i="186"/>
  <c r="D37" i="186"/>
  <c r="E37" i="186"/>
  <c r="G37" i="186"/>
  <c r="H37" i="186"/>
  <c r="F38" i="186"/>
  <c r="F39" i="186"/>
  <c r="F40" i="186"/>
  <c r="F42" i="186"/>
  <c r="F43" i="186"/>
  <c r="F44" i="186"/>
  <c r="F45" i="186"/>
  <c r="F46" i="186"/>
  <c r="F47" i="186"/>
  <c r="F48" i="186"/>
  <c r="F49" i="186"/>
  <c r="F50" i="186"/>
  <c r="F51" i="186"/>
  <c r="F52" i="186"/>
  <c r="F54" i="186"/>
  <c r="F56" i="186"/>
  <c r="F58" i="186"/>
  <c r="F60" i="186"/>
  <c r="F61" i="186"/>
  <c r="F62" i="186"/>
  <c r="F64" i="186"/>
  <c r="F66" i="186"/>
  <c r="D67" i="186"/>
  <c r="E67" i="186"/>
  <c r="F67" i="186"/>
  <c r="G67" i="186"/>
  <c r="D70" i="186" l="1"/>
  <c r="H12" i="186"/>
  <c r="G10" i="186"/>
  <c r="G70" i="186" s="1"/>
  <c r="F37" i="186"/>
  <c r="F12" i="186"/>
  <c r="F10" i="186" s="1"/>
  <c r="E70" i="186"/>
  <c r="F70" i="186" l="1"/>
  <c r="H23" i="186"/>
  <c r="H21" i="186"/>
  <c r="D13" i="184"/>
  <c r="E13" i="184"/>
  <c r="G13" i="184"/>
  <c r="H13" i="184"/>
  <c r="F14" i="184"/>
  <c r="F15" i="184"/>
  <c r="F16" i="184"/>
  <c r="F17" i="184"/>
  <c r="F20" i="184"/>
  <c r="F23" i="184"/>
  <c r="F26" i="184"/>
  <c r="F27" i="184"/>
  <c r="F29" i="184"/>
  <c r="F30" i="184"/>
  <c r="F31" i="184"/>
  <c r="D33" i="184"/>
  <c r="E33" i="184"/>
  <c r="G33" i="184"/>
  <c r="H33" i="184"/>
  <c r="F34" i="184"/>
  <c r="F33" i="184" s="1"/>
  <c r="D35" i="184"/>
  <c r="E35" i="184"/>
  <c r="G35" i="184"/>
  <c r="H35" i="184"/>
  <c r="F36" i="184"/>
  <c r="F35" i="184" s="1"/>
  <c r="D37" i="184"/>
  <c r="E37" i="184"/>
  <c r="G37" i="184"/>
  <c r="H37" i="184"/>
  <c r="F38" i="184"/>
  <c r="F37" i="184" s="1"/>
  <c r="H10" i="186" l="1"/>
  <c r="H70" i="186" s="1"/>
  <c r="G39" i="184"/>
  <c r="E39" i="184"/>
  <c r="H39" i="184"/>
  <c r="D39" i="184"/>
  <c r="F13" i="184"/>
  <c r="F39" i="184" s="1"/>
  <c r="D16" i="183"/>
  <c r="E16" i="183"/>
  <c r="F18" i="183"/>
  <c r="F20" i="183"/>
  <c r="F21" i="183"/>
  <c r="H21" i="183"/>
  <c r="F22" i="183"/>
  <c r="H22" i="183"/>
  <c r="F23" i="183"/>
  <c r="F24" i="183"/>
  <c r="F26" i="183"/>
  <c r="F28" i="183"/>
  <c r="F29" i="183"/>
  <c r="F30" i="183"/>
  <c r="F31" i="183"/>
  <c r="G33" i="183"/>
  <c r="F34" i="183"/>
  <c r="F35" i="183"/>
  <c r="F36" i="183"/>
  <c r="F38" i="183"/>
  <c r="G39" i="183"/>
  <c r="D40" i="183"/>
  <c r="E40" i="183"/>
  <c r="G40" i="183"/>
  <c r="F41" i="183"/>
  <c r="F42" i="183"/>
  <c r="F43" i="183"/>
  <c r="F44" i="183"/>
  <c r="F45" i="183"/>
  <c r="F46" i="183"/>
  <c r="F47" i="183"/>
  <c r="F48" i="183"/>
  <c r="F49" i="183"/>
  <c r="F50" i="183"/>
  <c r="F51" i="183"/>
  <c r="F52" i="183"/>
  <c r="F54" i="183"/>
  <c r="F56" i="183"/>
  <c r="F58" i="183"/>
  <c r="F76" i="183"/>
  <c r="F78" i="183"/>
  <c r="D80" i="183"/>
  <c r="E80" i="183"/>
  <c r="F80" i="183"/>
  <c r="H80" i="183"/>
  <c r="H40" i="183" s="1"/>
  <c r="G81" i="183"/>
  <c r="G82" i="183"/>
  <c r="G83" i="183"/>
  <c r="I14" i="182"/>
  <c r="I19" i="182"/>
  <c r="I21" i="182"/>
  <c r="I24" i="182"/>
  <c r="I26" i="182"/>
  <c r="I28" i="182"/>
  <c r="H30" i="182"/>
  <c r="I30" i="182" s="1"/>
  <c r="I34" i="182"/>
  <c r="I36" i="182"/>
  <c r="I38" i="182"/>
  <c r="H40" i="182"/>
  <c r="I40" i="182" s="1"/>
  <c r="H42" i="182"/>
  <c r="I42" i="182" s="1"/>
  <c r="I44" i="182"/>
  <c r="H46" i="182"/>
  <c r="I46" i="182" s="1"/>
  <c r="H48" i="182"/>
  <c r="I48" i="182" s="1"/>
  <c r="H50" i="182"/>
  <c r="I50" i="182" s="1"/>
  <c r="I54" i="182"/>
  <c r="H58" i="182"/>
  <c r="I58" i="182" s="1"/>
  <c r="H63" i="182"/>
  <c r="I63" i="182" s="1"/>
  <c r="H65" i="182"/>
  <c r="I65" i="182" s="1"/>
  <c r="H67" i="182"/>
  <c r="I67" i="182" s="1"/>
  <c r="H69" i="182"/>
  <c r="I69" i="182" s="1"/>
  <c r="H73" i="182"/>
  <c r="I73" i="182" s="1"/>
  <c r="H75" i="182"/>
  <c r="I75" i="182" s="1"/>
  <c r="H77" i="182"/>
  <c r="I77" i="182" s="1"/>
  <c r="H81" i="182"/>
  <c r="I81" i="182" s="1"/>
  <c r="H85" i="182"/>
  <c r="I85" i="182" s="1"/>
  <c r="I87" i="182"/>
  <c r="H89" i="182"/>
  <c r="I89" i="182" s="1"/>
  <c r="H93" i="182"/>
  <c r="I93" i="182" s="1"/>
  <c r="I95" i="182"/>
  <c r="H99" i="182"/>
  <c r="I99" i="182" s="1"/>
  <c r="I103" i="182"/>
  <c r="I105" i="182"/>
  <c r="H107" i="182"/>
  <c r="I107" i="182" s="1"/>
  <c r="I109" i="182"/>
  <c r="H111" i="182"/>
  <c r="I111" i="182" s="1"/>
  <c r="H113" i="182"/>
  <c r="I113" i="182" s="1"/>
  <c r="H115" i="182"/>
  <c r="I115" i="182" s="1"/>
  <c r="H117" i="182"/>
  <c r="I117" i="182" s="1"/>
  <c r="F118" i="182"/>
  <c r="G16" i="183" l="1"/>
  <c r="E84" i="183"/>
  <c r="H118" i="182"/>
  <c r="H18" i="183" s="1"/>
  <c r="H24" i="183" s="1"/>
  <c r="G80" i="183"/>
  <c r="D84" i="183"/>
  <c r="F40" i="183"/>
  <c r="F16" i="183"/>
  <c r="I118" i="182"/>
  <c r="F84" i="183" l="1"/>
  <c r="G84" i="183"/>
  <c r="H26" i="183"/>
  <c r="H16" i="183" s="1"/>
  <c r="H84" i="183" s="1"/>
  <c r="D15" i="180"/>
  <c r="E15" i="180"/>
  <c r="G15" i="180"/>
  <c r="H15" i="180"/>
  <c r="F16" i="180"/>
  <c r="F17" i="180"/>
  <c r="F18" i="180"/>
  <c r="F20" i="180"/>
  <c r="F21" i="180"/>
  <c r="D29" i="180"/>
  <c r="E29" i="180"/>
  <c r="G29" i="180"/>
  <c r="H29" i="180"/>
  <c r="D15" i="179"/>
  <c r="E15" i="179"/>
  <c r="H15" i="179"/>
  <c r="F16" i="179"/>
  <c r="G16" i="179" s="1"/>
  <c r="F17" i="179"/>
  <c r="G17" i="179" s="1"/>
  <c r="F18" i="179"/>
  <c r="D29" i="179"/>
  <c r="E29" i="179"/>
  <c r="H29" i="179"/>
  <c r="D15" i="178"/>
  <c r="E15" i="178"/>
  <c r="G15" i="178"/>
  <c r="H15" i="178"/>
  <c r="F16" i="178"/>
  <c r="F17" i="178"/>
  <c r="D29" i="178"/>
  <c r="E29" i="178"/>
  <c r="G29" i="178"/>
  <c r="H29" i="178"/>
  <c r="D15" i="177"/>
  <c r="E15" i="177"/>
  <c r="G15" i="177"/>
  <c r="H15" i="177"/>
  <c r="F16" i="177"/>
  <c r="F17" i="177"/>
  <c r="F18" i="177"/>
  <c r="F20" i="177"/>
  <c r="F22" i="177"/>
  <c r="F23" i="177"/>
  <c r="D24" i="177"/>
  <c r="D29" i="177" s="1"/>
  <c r="E24" i="177"/>
  <c r="F24" i="177"/>
  <c r="H24" i="177"/>
  <c r="G25" i="177"/>
  <c r="G24" i="177" s="1"/>
  <c r="G29" i="177" s="1"/>
  <c r="E29" i="177"/>
  <c r="H29" i="177"/>
  <c r="D15" i="176"/>
  <c r="E15" i="176"/>
  <c r="G15" i="176"/>
  <c r="H15" i="176"/>
  <c r="F16" i="176"/>
  <c r="F17" i="176"/>
  <c r="D29" i="176"/>
  <c r="E29" i="176"/>
  <c r="G29" i="176"/>
  <c r="H29" i="176"/>
  <c r="D15" i="175"/>
  <c r="E15" i="175"/>
  <c r="G15" i="175"/>
  <c r="H15" i="175"/>
  <c r="F17" i="175"/>
  <c r="F18" i="175"/>
  <c r="D29" i="175"/>
  <c r="E29" i="175"/>
  <c r="G29" i="175"/>
  <c r="H29" i="175"/>
  <c r="D15" i="174"/>
  <c r="E15" i="174"/>
  <c r="E26" i="174" s="1"/>
  <c r="G15" i="174"/>
  <c r="G26" i="174" s="1"/>
  <c r="H15" i="174"/>
  <c r="H26" i="174" s="1"/>
  <c r="F16" i="174"/>
  <c r="F17" i="174"/>
  <c r="D26" i="174"/>
  <c r="D15" i="173"/>
  <c r="E15" i="173"/>
  <c r="G15" i="173"/>
  <c r="H15" i="173"/>
  <c r="F16" i="173"/>
  <c r="F17" i="173"/>
  <c r="F19" i="173"/>
  <c r="F20" i="173"/>
  <c r="D22" i="173"/>
  <c r="E22" i="173"/>
  <c r="F22" i="173"/>
  <c r="G22" i="173"/>
  <c r="H22" i="173"/>
  <c r="D15" i="172"/>
  <c r="E15" i="172"/>
  <c r="H15" i="172"/>
  <c r="F16" i="172"/>
  <c r="G17" i="172"/>
  <c r="G15" i="172" s="1"/>
  <c r="F18" i="172"/>
  <c r="D29" i="172"/>
  <c r="E29" i="172"/>
  <c r="G29" i="172"/>
  <c r="H29" i="172"/>
  <c r="D15" i="171"/>
  <c r="E15" i="171"/>
  <c r="H15" i="171"/>
  <c r="F16" i="171"/>
  <c r="F18" i="171"/>
  <c r="F20" i="171"/>
  <c r="F22" i="171"/>
  <c r="G23" i="171"/>
  <c r="F23" i="171" s="1"/>
  <c r="D27" i="171"/>
  <c r="D30" i="171" s="1"/>
  <c r="E27" i="171"/>
  <c r="E30" i="171" s="1"/>
  <c r="F27" i="171"/>
  <c r="G27" i="171"/>
  <c r="H27" i="171"/>
  <c r="H30" i="171" s="1"/>
  <c r="D15" i="170"/>
  <c r="E15" i="170"/>
  <c r="H15" i="170"/>
  <c r="F16" i="170"/>
  <c r="G17" i="170"/>
  <c r="G15" i="170" s="1"/>
  <c r="F19" i="170"/>
  <c r="F20" i="170"/>
  <c r="F21" i="170"/>
  <c r="D29" i="170"/>
  <c r="E29" i="170"/>
  <c r="H29" i="170"/>
  <c r="D15" i="169"/>
  <c r="E15" i="169"/>
  <c r="H15" i="169"/>
  <c r="F16" i="169"/>
  <c r="G17" i="169"/>
  <c r="G19" i="169"/>
  <c r="F22" i="169"/>
  <c r="D23" i="169"/>
  <c r="E23" i="169"/>
  <c r="F23" i="169"/>
  <c r="G23" i="169"/>
  <c r="H23" i="169"/>
  <c r="D29" i="169"/>
  <c r="E29" i="169"/>
  <c r="H29" i="169"/>
  <c r="D15" i="168"/>
  <c r="E15" i="168"/>
  <c r="G15" i="168"/>
  <c r="H15" i="168"/>
  <c r="F16" i="168"/>
  <c r="F18" i="168"/>
  <c r="F22" i="168"/>
  <c r="D29" i="168"/>
  <c r="E29" i="168"/>
  <c r="G29" i="168"/>
  <c r="H29" i="168"/>
  <c r="F29" i="178" l="1"/>
  <c r="D28" i="173"/>
  <c r="H28" i="173"/>
  <c r="F29" i="175"/>
  <c r="F17" i="170"/>
  <c r="F15" i="170" s="1"/>
  <c r="F15" i="175"/>
  <c r="E28" i="173"/>
  <c r="F15" i="176"/>
  <c r="F15" i="173"/>
  <c r="F28" i="173" s="1"/>
  <c r="F15" i="168"/>
  <c r="F15" i="179"/>
  <c r="F29" i="180"/>
  <c r="F17" i="172"/>
  <c r="F15" i="172" s="1"/>
  <c r="F15" i="174"/>
  <c r="F26" i="174" s="1"/>
  <c r="G29" i="170"/>
  <c r="G28" i="173"/>
  <c r="F29" i="168"/>
  <c r="G29" i="169"/>
  <c r="F15" i="177"/>
  <c r="F15" i="178"/>
  <c r="F15" i="180"/>
  <c r="G29" i="179"/>
  <c r="G15" i="179"/>
  <c r="F29" i="179"/>
  <c r="F29" i="177"/>
  <c r="F29" i="176"/>
  <c r="F15" i="171"/>
  <c r="F30" i="171"/>
  <c r="G30" i="171"/>
  <c r="G15" i="171"/>
  <c r="F19" i="169"/>
  <c r="F29" i="169" s="1"/>
  <c r="G15" i="169"/>
  <c r="F29" i="172" l="1"/>
  <c r="F29" i="170"/>
  <c r="F15" i="169"/>
  <c r="D12" i="160" l="1"/>
  <c r="E12" i="160"/>
  <c r="G12" i="160"/>
  <c r="F14" i="160"/>
  <c r="F16" i="160"/>
  <c r="H16" i="160"/>
  <c r="F17" i="160"/>
  <c r="H17" i="160"/>
  <c r="F18" i="160"/>
  <c r="H18" i="160"/>
  <c r="F19" i="160"/>
  <c r="H19" i="160"/>
  <c r="F20" i="160"/>
  <c r="F21" i="160"/>
  <c r="H21" i="160"/>
  <c r="F22" i="160"/>
  <c r="K23" i="160"/>
  <c r="F24" i="160"/>
  <c r="F25" i="160"/>
  <c r="H25" i="160"/>
  <c r="F26" i="160"/>
  <c r="F27" i="160"/>
  <c r="H27" i="160"/>
  <c r="F29" i="160"/>
  <c r="F30" i="160"/>
  <c r="F31" i="160"/>
  <c r="F32" i="160"/>
  <c r="F33" i="160"/>
  <c r="H33" i="160"/>
  <c r="F34" i="160"/>
  <c r="D35" i="160"/>
  <c r="E35" i="160"/>
  <c r="G35" i="160"/>
  <c r="F36" i="160"/>
  <c r="F37" i="160"/>
  <c r="N37" i="160"/>
  <c r="F38" i="160"/>
  <c r="N38" i="160"/>
  <c r="F40" i="160"/>
  <c r="F41" i="160"/>
  <c r="F42" i="160"/>
  <c r="F43" i="160"/>
  <c r="F44" i="160"/>
  <c r="F45" i="160"/>
  <c r="M45" i="160"/>
  <c r="H46" i="160" s="1"/>
  <c r="H35" i="160" s="1"/>
  <c r="F46" i="160"/>
  <c r="F48" i="160"/>
  <c r="F50" i="160"/>
  <c r="F52" i="160"/>
  <c r="F54" i="160"/>
  <c r="F55" i="160"/>
  <c r="F56" i="160"/>
  <c r="E57" i="160" l="1"/>
  <c r="G57" i="160"/>
  <c r="D57" i="160"/>
  <c r="N39" i="160"/>
  <c r="N40" i="160" s="1"/>
  <c r="F35" i="160"/>
  <c r="F12" i="160"/>
  <c r="H14" i="160"/>
  <c r="H26" i="160" l="1"/>
  <c r="J26" i="160" s="1"/>
  <c r="N27" i="160" s="1"/>
  <c r="F57" i="160"/>
  <c r="I14" i="160"/>
  <c r="I26" i="160"/>
  <c r="H20" i="160"/>
  <c r="J20" i="160" s="1"/>
  <c r="N25" i="160" s="1"/>
  <c r="J14" i="160"/>
  <c r="H22" i="160"/>
  <c r="J22" i="160" s="1"/>
  <c r="N28" i="160" s="1"/>
  <c r="H24" i="160"/>
  <c r="J24" i="160" s="1"/>
  <c r="N26" i="160" s="1"/>
  <c r="N24" i="160" l="1"/>
  <c r="N30" i="160" s="1"/>
  <c r="H30" i="160" s="1"/>
  <c r="H12" i="160" s="1"/>
  <c r="H57" i="160" s="1"/>
  <c r="J30" i="160"/>
  <c r="I22" i="160"/>
  <c r="I24" i="160"/>
  <c r="I20" i="160"/>
  <c r="G13" i="157"/>
  <c r="G27" i="157" s="1"/>
  <c r="H13" i="157"/>
  <c r="H27" i="157" s="1"/>
  <c r="I13" i="157"/>
  <c r="I27" i="157" s="1"/>
  <c r="K13" i="157"/>
  <c r="K27" i="157" s="1"/>
  <c r="J14" i="157"/>
  <c r="J15" i="157"/>
  <c r="J16" i="157"/>
  <c r="D14" i="156"/>
  <c r="D28" i="156" s="1"/>
  <c r="E14" i="156"/>
  <c r="E28" i="156" s="1"/>
  <c r="G14" i="156"/>
  <c r="G28" i="156" s="1"/>
  <c r="H14" i="156"/>
  <c r="H28" i="156" s="1"/>
  <c r="F15" i="156"/>
  <c r="F16" i="156"/>
  <c r="F17" i="156"/>
  <c r="F18" i="156"/>
  <c r="F19" i="156"/>
  <c r="G13" i="155"/>
  <c r="G27" i="155" s="1"/>
  <c r="H13" i="155"/>
  <c r="H27" i="155" s="1"/>
  <c r="D14" i="155"/>
  <c r="E14" i="155"/>
  <c r="F14" i="155" s="1"/>
  <c r="D15" i="155"/>
  <c r="E15" i="155"/>
  <c r="F15" i="155" s="1"/>
  <c r="D16" i="155"/>
  <c r="E16" i="155"/>
  <c r="F16" i="155" s="1"/>
  <c r="D17" i="155"/>
  <c r="E17" i="155"/>
  <c r="F17" i="155" s="1"/>
  <c r="D12" i="154"/>
  <c r="E12" i="154"/>
  <c r="G12" i="154"/>
  <c r="F14" i="154"/>
  <c r="F16" i="154"/>
  <c r="H16" i="154"/>
  <c r="F17" i="154"/>
  <c r="H17" i="154"/>
  <c r="F18" i="154"/>
  <c r="H18" i="154"/>
  <c r="F19" i="154"/>
  <c r="H19" i="154"/>
  <c r="F20" i="154"/>
  <c r="F21" i="154"/>
  <c r="F22" i="154"/>
  <c r="H22" i="154"/>
  <c r="F23" i="154"/>
  <c r="K24" i="154"/>
  <c r="F25" i="154"/>
  <c r="F26" i="154"/>
  <c r="H26" i="154"/>
  <c r="F27" i="154"/>
  <c r="F28" i="154"/>
  <c r="H28" i="154"/>
  <c r="F30" i="154"/>
  <c r="F31" i="154"/>
  <c r="F32" i="154"/>
  <c r="F33" i="154"/>
  <c r="F34" i="154"/>
  <c r="H34" i="154"/>
  <c r="F35" i="154"/>
  <c r="D36" i="154"/>
  <c r="E36" i="154"/>
  <c r="G36" i="154"/>
  <c r="H36" i="154"/>
  <c r="F37" i="154"/>
  <c r="F38" i="154"/>
  <c r="F40" i="154"/>
  <c r="F41" i="154"/>
  <c r="F43" i="154"/>
  <c r="F44" i="154"/>
  <c r="F45" i="154"/>
  <c r="L45" i="154"/>
  <c r="F46" i="154"/>
  <c r="L46" i="154"/>
  <c r="M46" i="154"/>
  <c r="F47" i="154"/>
  <c r="F48" i="154"/>
  <c r="L48" i="154"/>
  <c r="F49" i="154"/>
  <c r="F51" i="154"/>
  <c r="F53" i="154"/>
  <c r="F55" i="154"/>
  <c r="F56" i="154"/>
  <c r="G57" i="154" l="1"/>
  <c r="L47" i="154"/>
  <c r="E57" i="154"/>
  <c r="N46" i="154"/>
  <c r="N48" i="154" s="1"/>
  <c r="F14" i="156"/>
  <c r="F28" i="156" s="1"/>
  <c r="F36" i="154"/>
  <c r="D57" i="154"/>
  <c r="J13" i="157"/>
  <c r="J27" i="157" s="1"/>
  <c r="F12" i="154"/>
  <c r="F13" i="155"/>
  <c r="F27" i="155" s="1"/>
  <c r="I12" i="160"/>
  <c r="D13" i="155"/>
  <c r="D27" i="155" s="1"/>
  <c r="E13" i="155"/>
  <c r="E27" i="155" s="1"/>
  <c r="I27" i="154"/>
  <c r="H14" i="154"/>
  <c r="F57" i="154" l="1"/>
  <c r="H27" i="154"/>
  <c r="J27" i="154" s="1"/>
  <c r="N29" i="154" s="1"/>
  <c r="H21" i="154"/>
  <c r="J21" i="154" s="1"/>
  <c r="N27" i="154" s="1"/>
  <c r="J14" i="154"/>
  <c r="H23" i="154"/>
  <c r="J23" i="154" s="1"/>
  <c r="N30" i="154" s="1"/>
  <c r="H25" i="154"/>
  <c r="J25" i="154" s="1"/>
  <c r="N28" i="154" s="1"/>
  <c r="I14" i="154"/>
  <c r="N26" i="154" l="1"/>
  <c r="N31" i="154" s="1"/>
  <c r="H31" i="154" s="1"/>
  <c r="H12" i="154" s="1"/>
  <c r="H57" i="154" s="1"/>
  <c r="J31" i="154"/>
  <c r="I21" i="154"/>
  <c r="I23" i="154"/>
  <c r="I25" i="154"/>
  <c r="G13" i="152"/>
  <c r="D15" i="152"/>
  <c r="E15" i="152"/>
  <c r="D16" i="152"/>
  <c r="E16" i="152"/>
  <c r="F16" i="152" s="1"/>
  <c r="D17" i="152"/>
  <c r="E17" i="152"/>
  <c r="F17" i="152" s="1"/>
  <c r="D19" i="152"/>
  <c r="E19" i="152"/>
  <c r="F19" i="152"/>
  <c r="D20" i="152"/>
  <c r="E20" i="152"/>
  <c r="F20" i="152" s="1"/>
  <c r="D21" i="152"/>
  <c r="E21" i="152"/>
  <c r="F21" i="152" s="1"/>
  <c r="D22" i="152"/>
  <c r="E22" i="152"/>
  <c r="F22" i="152" s="1"/>
  <c r="M23" i="152"/>
  <c r="D24" i="152"/>
  <c r="E24" i="152"/>
  <c r="F24" i="152" s="1"/>
  <c r="M24" i="152"/>
  <c r="D26" i="152"/>
  <c r="E26" i="152"/>
  <c r="F26" i="152" s="1"/>
  <c r="G27" i="152"/>
  <c r="M25" i="152" l="1"/>
  <c r="M26" i="152" s="1"/>
  <c r="H22" i="152" s="1"/>
  <c r="H13" i="152" s="1"/>
  <c r="I12" i="154"/>
  <c r="E27" i="152"/>
  <c r="D27" i="152"/>
  <c r="E13" i="152"/>
  <c r="D13" i="152"/>
  <c r="F15" i="152"/>
  <c r="H27" i="152"/>
  <c r="D13" i="150"/>
  <c r="E13" i="150"/>
  <c r="G13" i="150"/>
  <c r="F15" i="150"/>
  <c r="F17" i="150"/>
  <c r="H17" i="150"/>
  <c r="F18" i="150"/>
  <c r="H18" i="150"/>
  <c r="F19" i="150"/>
  <c r="H19" i="150"/>
  <c r="F20" i="150"/>
  <c r="H20" i="150"/>
  <c r="F21" i="150"/>
  <c r="F22" i="150"/>
  <c r="H22" i="150"/>
  <c r="F23" i="150"/>
  <c r="F25" i="150"/>
  <c r="K25" i="150"/>
  <c r="F26" i="150"/>
  <c r="H26" i="150"/>
  <c r="F27" i="150"/>
  <c r="F28" i="150"/>
  <c r="H28" i="150"/>
  <c r="F30" i="150"/>
  <c r="F31" i="150"/>
  <c r="F32" i="150"/>
  <c r="F33" i="150"/>
  <c r="F34" i="150"/>
  <c r="H34" i="150"/>
  <c r="F35" i="150"/>
  <c r="D36" i="150"/>
  <c r="E36" i="150"/>
  <c r="G36" i="150"/>
  <c r="H36" i="150"/>
  <c r="F37" i="150"/>
  <c r="F38" i="150"/>
  <c r="F39" i="150"/>
  <c r="L39" i="150"/>
  <c r="L40" i="150"/>
  <c r="F41" i="150"/>
  <c r="F42" i="150"/>
  <c r="L42" i="150"/>
  <c r="F43" i="150"/>
  <c r="F44" i="150"/>
  <c r="F45" i="150"/>
  <c r="F47" i="150"/>
  <c r="F49" i="150"/>
  <c r="F50" i="150"/>
  <c r="F51" i="150"/>
  <c r="F52" i="150"/>
  <c r="F54" i="150"/>
  <c r="L41" i="150" l="1"/>
  <c r="D55" i="150"/>
  <c r="G55" i="150"/>
  <c r="E55" i="150"/>
  <c r="F13" i="150"/>
  <c r="F36" i="150"/>
  <c r="F27" i="152"/>
  <c r="F13" i="152"/>
  <c r="H15" i="150"/>
  <c r="F55" i="150" l="1"/>
  <c r="H27" i="150"/>
  <c r="J27" i="150" s="1"/>
  <c r="N30" i="150" s="1"/>
  <c r="I15" i="150"/>
  <c r="H25" i="150"/>
  <c r="J25" i="150" s="1"/>
  <c r="N29" i="150" s="1"/>
  <c r="J15" i="150"/>
  <c r="H23" i="150"/>
  <c r="J23" i="150" s="1"/>
  <c r="N31" i="150" s="1"/>
  <c r="H21" i="150"/>
  <c r="J21" i="150" s="1"/>
  <c r="N28" i="150" s="1"/>
  <c r="I27" i="150" l="1"/>
  <c r="N27" i="150"/>
  <c r="N33" i="150" s="1"/>
  <c r="H31" i="150" s="1"/>
  <c r="H13" i="150" s="1"/>
  <c r="H55" i="150" s="1"/>
  <c r="J32" i="150"/>
  <c r="I21" i="150"/>
  <c r="I25" i="150"/>
  <c r="I23" i="150"/>
  <c r="G15" i="148"/>
  <c r="H15" i="148"/>
  <c r="G16" i="148"/>
  <c r="H16" i="148"/>
  <c r="J16" i="148"/>
  <c r="G17" i="148"/>
  <c r="H17" i="148"/>
  <c r="G18" i="148"/>
  <c r="H18" i="148"/>
  <c r="J18" i="148"/>
  <c r="F19" i="148"/>
  <c r="G19" i="148"/>
  <c r="H19" i="148"/>
  <c r="J19" i="148"/>
  <c r="F21" i="148"/>
  <c r="G21" i="148"/>
  <c r="H21" i="148"/>
  <c r="J21" i="148"/>
  <c r="F23" i="148"/>
  <c r="G23" i="148"/>
  <c r="H23" i="148"/>
  <c r="J23" i="148"/>
  <c r="F25" i="148"/>
  <c r="G25" i="148"/>
  <c r="H25" i="148"/>
  <c r="F27" i="148"/>
  <c r="G27" i="148"/>
  <c r="H27" i="148"/>
  <c r="F29" i="148"/>
  <c r="I29" i="148"/>
  <c r="G31" i="148"/>
  <c r="H31" i="148"/>
  <c r="J31" i="148"/>
  <c r="I25" i="148" l="1"/>
  <c r="I18" i="148"/>
  <c r="I13" i="150"/>
  <c r="I23" i="148"/>
  <c r="I27" i="148"/>
  <c r="F13" i="148"/>
  <c r="F33" i="148" s="1"/>
  <c r="J13" i="148"/>
  <c r="J33" i="148" s="1"/>
  <c r="I21" i="148"/>
  <c r="I19" i="148"/>
  <c r="I15" i="148"/>
  <c r="I31" i="148"/>
  <c r="I16" i="148"/>
  <c r="I17" i="148"/>
  <c r="H13" i="148"/>
  <c r="H33" i="148" s="1"/>
  <c r="G13" i="148"/>
  <c r="G33" i="148" s="1"/>
  <c r="I13" i="148" l="1"/>
  <c r="I33" i="148" s="1"/>
  <c r="D12" i="141" l="1"/>
  <c r="E12" i="141"/>
  <c r="G12" i="141"/>
  <c r="F14" i="141"/>
  <c r="F16" i="141"/>
  <c r="H16" i="141"/>
  <c r="F17" i="141"/>
  <c r="H17" i="141"/>
  <c r="F18" i="141"/>
  <c r="H18" i="141"/>
  <c r="F19" i="141"/>
  <c r="H19" i="141"/>
  <c r="F20" i="141"/>
  <c r="F21" i="141"/>
  <c r="F22" i="141"/>
  <c r="H22" i="141"/>
  <c r="F23" i="141"/>
  <c r="F25" i="141"/>
  <c r="K25" i="141"/>
  <c r="F26" i="141"/>
  <c r="H26" i="141"/>
  <c r="F27" i="141"/>
  <c r="F28" i="141"/>
  <c r="H28" i="141"/>
  <c r="F30" i="141"/>
  <c r="F31" i="141"/>
  <c r="F32" i="141"/>
  <c r="F33" i="141"/>
  <c r="F34" i="141"/>
  <c r="H34" i="141"/>
  <c r="F35" i="141"/>
  <c r="D36" i="141"/>
  <c r="E36" i="141"/>
  <c r="G36" i="141"/>
  <c r="H36" i="141"/>
  <c r="F37" i="141"/>
  <c r="F38" i="141"/>
  <c r="F39" i="141"/>
  <c r="L40" i="141"/>
  <c r="F41" i="141"/>
  <c r="L41" i="141"/>
  <c r="M41" i="141"/>
  <c r="F42" i="141"/>
  <c r="F43" i="141"/>
  <c r="L43" i="141"/>
  <c r="F44" i="141"/>
  <c r="F45" i="141"/>
  <c r="F46" i="141"/>
  <c r="F47" i="141"/>
  <c r="F48" i="141"/>
  <c r="F49" i="141"/>
  <c r="F51" i="141"/>
  <c r="F53" i="141"/>
  <c r="F55" i="141"/>
  <c r="F57" i="141"/>
  <c r="F58" i="141"/>
  <c r="F59" i="141"/>
  <c r="E60" i="141" l="1"/>
  <c r="L42" i="141"/>
  <c r="N41" i="141"/>
  <c r="N43" i="141" s="1"/>
  <c r="D60" i="141"/>
  <c r="F36" i="141"/>
  <c r="F12" i="141"/>
  <c r="G60" i="141"/>
  <c r="H14" i="141"/>
  <c r="F60" i="141" l="1"/>
  <c r="I14" i="141"/>
  <c r="H23" i="141"/>
  <c r="J23" i="141" s="1"/>
  <c r="N31" i="141" s="1"/>
  <c r="H21" i="141"/>
  <c r="J21" i="141" s="1"/>
  <c r="N28" i="141" s="1"/>
  <c r="J14" i="141"/>
  <c r="N27" i="141" s="1"/>
  <c r="H25" i="141"/>
  <c r="J25" i="141" s="1"/>
  <c r="N29" i="141" s="1"/>
  <c r="H27" i="141" l="1"/>
  <c r="J27" i="141" s="1"/>
  <c r="N30" i="141" s="1"/>
  <c r="N33" i="141" s="1"/>
  <c r="H31" i="141" s="1"/>
  <c r="H12" i="141" s="1"/>
  <c r="H60" i="141" s="1"/>
  <c r="I27" i="141"/>
  <c r="I25" i="141"/>
  <c r="I23" i="141"/>
  <c r="I21" i="141"/>
  <c r="D14" i="139"/>
  <c r="D27" i="139" s="1"/>
  <c r="E14" i="139"/>
  <c r="E27" i="139" s="1"/>
  <c r="G14" i="139"/>
  <c r="H14" i="139"/>
  <c r="H27" i="139" s="1"/>
  <c r="F15" i="139"/>
  <c r="F16" i="139"/>
  <c r="F17" i="139"/>
  <c r="F18" i="139"/>
  <c r="F19" i="139"/>
  <c r="F20" i="139"/>
  <c r="G27" i="139"/>
  <c r="D14" i="138"/>
  <c r="D27" i="138" s="1"/>
  <c r="E14" i="138"/>
  <c r="E27" i="138" s="1"/>
  <c r="G14" i="138"/>
  <c r="G27" i="138" s="1"/>
  <c r="H14" i="138"/>
  <c r="H27" i="138" s="1"/>
  <c r="F15" i="138"/>
  <c r="F16" i="138"/>
  <c r="F17" i="138"/>
  <c r="F18" i="138"/>
  <c r="F19" i="138"/>
  <c r="F20" i="138"/>
  <c r="F22" i="138"/>
  <c r="F23" i="138"/>
  <c r="D13" i="137"/>
  <c r="E13" i="137"/>
  <c r="G13" i="137"/>
  <c r="H13" i="137"/>
  <c r="F14" i="137"/>
  <c r="F15" i="137"/>
  <c r="F16" i="137"/>
  <c r="F17" i="137"/>
  <c r="F18" i="137"/>
  <c r="D22" i="137"/>
  <c r="E22" i="137"/>
  <c r="G22" i="137"/>
  <c r="H22" i="137"/>
  <c r="F23" i="137"/>
  <c r="F22" i="137" s="1"/>
  <c r="D14" i="136"/>
  <c r="D27" i="136" s="1"/>
  <c r="E14" i="136"/>
  <c r="E27" i="136" s="1"/>
  <c r="G14" i="136"/>
  <c r="G27" i="136" s="1"/>
  <c r="H14" i="136"/>
  <c r="H27" i="136" s="1"/>
  <c r="F15" i="136"/>
  <c r="F16" i="136"/>
  <c r="F17" i="136"/>
  <c r="F18" i="136"/>
  <c r="F19" i="136"/>
  <c r="F20" i="136"/>
  <c r="D14" i="134"/>
  <c r="D27" i="134" s="1"/>
  <c r="E14" i="134"/>
  <c r="E27" i="134" s="1"/>
  <c r="G14" i="134"/>
  <c r="G27" i="134" s="1"/>
  <c r="H14" i="134"/>
  <c r="F15" i="134"/>
  <c r="F16" i="134"/>
  <c r="F17" i="134"/>
  <c r="H27" i="134"/>
  <c r="D13" i="133"/>
  <c r="D25" i="133" s="1"/>
  <c r="E13" i="133"/>
  <c r="E25" i="133" s="1"/>
  <c r="G13" i="133"/>
  <c r="G25" i="133" s="1"/>
  <c r="H13" i="133"/>
  <c r="H25" i="133" s="1"/>
  <c r="F14" i="133"/>
  <c r="F15" i="133"/>
  <c r="F16" i="133"/>
  <c r="D13" i="132"/>
  <c r="D25" i="132" s="1"/>
  <c r="E13" i="132"/>
  <c r="E25" i="132" s="1"/>
  <c r="G13" i="132"/>
  <c r="G25" i="132" s="1"/>
  <c r="H13" i="132"/>
  <c r="H25" i="132" s="1"/>
  <c r="F14" i="132"/>
  <c r="F15" i="132"/>
  <c r="F16" i="132"/>
  <c r="F17" i="132"/>
  <c r="F18" i="132"/>
  <c r="D13" i="131"/>
  <c r="E13" i="131"/>
  <c r="E26" i="131" s="1"/>
  <c r="G13" i="131"/>
  <c r="H13" i="131"/>
  <c r="F14" i="131"/>
  <c r="F15" i="131"/>
  <c r="F16" i="131"/>
  <c r="F17" i="131"/>
  <c r="D26" i="131"/>
  <c r="G26" i="131"/>
  <c r="H26" i="131"/>
  <c r="D14" i="130"/>
  <c r="D27" i="130" s="1"/>
  <c r="E14" i="130"/>
  <c r="E27" i="130" s="1"/>
  <c r="G14" i="130"/>
  <c r="G27" i="130" s="1"/>
  <c r="H14" i="130"/>
  <c r="H27" i="130" s="1"/>
  <c r="F16" i="130"/>
  <c r="F17" i="130"/>
  <c r="F18" i="130"/>
  <c r="D14" i="129"/>
  <c r="D27" i="129" s="1"/>
  <c r="E14" i="129"/>
  <c r="E27" i="129" s="1"/>
  <c r="G14" i="129"/>
  <c r="G27" i="129" s="1"/>
  <c r="H14" i="129"/>
  <c r="H27" i="129" s="1"/>
  <c r="F15" i="129"/>
  <c r="F16" i="129"/>
  <c r="F18" i="129"/>
  <c r="F19" i="129"/>
  <c r="F21" i="129"/>
  <c r="D14" i="128"/>
  <c r="D27" i="128" s="1"/>
  <c r="E14" i="128"/>
  <c r="E27" i="128" s="1"/>
  <c r="G14" i="128"/>
  <c r="H14" i="128"/>
  <c r="H27" i="128" s="1"/>
  <c r="F15" i="128"/>
  <c r="F16" i="128"/>
  <c r="F17" i="128"/>
  <c r="F18" i="128"/>
  <c r="F19" i="128"/>
  <c r="F20" i="128"/>
  <c r="F22" i="128"/>
  <c r="F23" i="128"/>
  <c r="F25" i="128"/>
  <c r="F26" i="128"/>
  <c r="G27" i="128"/>
  <c r="D14" i="127"/>
  <c r="D27" i="127" s="1"/>
  <c r="E14" i="127"/>
  <c r="E27" i="127" s="1"/>
  <c r="G14" i="127"/>
  <c r="G27" i="127" s="1"/>
  <c r="H14" i="127"/>
  <c r="H27" i="127" s="1"/>
  <c r="F15" i="127"/>
  <c r="F16" i="127"/>
  <c r="F17" i="127"/>
  <c r="D12" i="126"/>
  <c r="E12" i="126"/>
  <c r="G12" i="126"/>
  <c r="H12" i="126"/>
  <c r="F14" i="126"/>
  <c r="J14" i="126"/>
  <c r="N27" i="126" s="1"/>
  <c r="F16" i="126"/>
  <c r="F17" i="126"/>
  <c r="F18" i="126"/>
  <c r="F19" i="126"/>
  <c r="F20" i="126"/>
  <c r="J20" i="126"/>
  <c r="N31" i="126" s="1"/>
  <c r="F21" i="126"/>
  <c r="F22" i="126"/>
  <c r="J22" i="126"/>
  <c r="F24" i="126"/>
  <c r="J24" i="126"/>
  <c r="N29" i="126" s="1"/>
  <c r="F25" i="126"/>
  <c r="L25" i="126"/>
  <c r="F26" i="126"/>
  <c r="J26" i="126"/>
  <c r="N30" i="126" s="1"/>
  <c r="F27" i="126"/>
  <c r="F29" i="126"/>
  <c r="F30" i="126"/>
  <c r="F31" i="126"/>
  <c r="L31" i="126"/>
  <c r="F32" i="126"/>
  <c r="F33" i="126"/>
  <c r="F34" i="126"/>
  <c r="D35" i="126"/>
  <c r="E35" i="126"/>
  <c r="G35" i="126"/>
  <c r="F36" i="126"/>
  <c r="F37" i="126"/>
  <c r="F38" i="126"/>
  <c r="F40" i="126"/>
  <c r="F41" i="126"/>
  <c r="F42" i="126"/>
  <c r="F43" i="126"/>
  <c r="F44" i="126"/>
  <c r="F46" i="126"/>
  <c r="M46" i="126"/>
  <c r="M47" i="126"/>
  <c r="F48" i="126"/>
  <c r="F50" i="126"/>
  <c r="F52" i="126"/>
  <c r="F53" i="126"/>
  <c r="D54" i="126"/>
  <c r="E54" i="126"/>
  <c r="G54" i="126"/>
  <c r="F55" i="126"/>
  <c r="F56" i="126"/>
  <c r="F57" i="126"/>
  <c r="F15" i="125"/>
  <c r="H15" i="125"/>
  <c r="L15" i="125" s="1"/>
  <c r="M15" i="125" s="1"/>
  <c r="K15" i="125"/>
  <c r="O15" i="125" s="1"/>
  <c r="F18" i="125"/>
  <c r="H18" i="125"/>
  <c r="K18" i="125"/>
  <c r="O18" i="125" s="1"/>
  <c r="F20" i="125"/>
  <c r="H20" i="125"/>
  <c r="L20" i="125" s="1"/>
  <c r="M20" i="125" s="1"/>
  <c r="K20" i="125"/>
  <c r="O20" i="125" s="1"/>
  <c r="F22" i="125"/>
  <c r="H22" i="125"/>
  <c r="L22" i="125" s="1"/>
  <c r="M22" i="125" s="1"/>
  <c r="K22" i="125"/>
  <c r="O22" i="125" s="1"/>
  <c r="P22" i="125" s="1"/>
  <c r="F26" i="125"/>
  <c r="H26" i="125"/>
  <c r="L26" i="125" s="1"/>
  <c r="M26" i="125" s="1"/>
  <c r="K26" i="125"/>
  <c r="O26" i="125" s="1"/>
  <c r="F27" i="125"/>
  <c r="H27" i="125"/>
  <c r="K27" i="125"/>
  <c r="O27" i="125" s="1"/>
  <c r="F29" i="125"/>
  <c r="H29" i="125"/>
  <c r="L29" i="125" s="1"/>
  <c r="M29" i="125" s="1"/>
  <c r="K29" i="125"/>
  <c r="O29" i="125" s="1"/>
  <c r="F31" i="125"/>
  <c r="H31" i="125"/>
  <c r="L31" i="125" s="1"/>
  <c r="M31" i="125" s="1"/>
  <c r="K31" i="125"/>
  <c r="O31" i="125" s="1"/>
  <c r="P31" i="125" s="1"/>
  <c r="F32" i="125"/>
  <c r="H32" i="125"/>
  <c r="L32" i="125" s="1"/>
  <c r="K32" i="125"/>
  <c r="O32" i="125" s="1"/>
  <c r="P32" i="125" s="1"/>
  <c r="F34" i="125"/>
  <c r="H34" i="125"/>
  <c r="L34" i="125" s="1"/>
  <c r="M34" i="125" s="1"/>
  <c r="K34" i="125"/>
  <c r="O34" i="125" s="1"/>
  <c r="F35" i="125"/>
  <c r="H35" i="125"/>
  <c r="K35" i="125"/>
  <c r="O35" i="125" s="1"/>
  <c r="F39" i="125"/>
  <c r="H39" i="125"/>
  <c r="L39" i="125" s="1"/>
  <c r="M39" i="125" s="1"/>
  <c r="K39" i="125"/>
  <c r="O39" i="125" s="1"/>
  <c r="P39" i="125" s="1"/>
  <c r="F40" i="125"/>
  <c r="H40" i="125"/>
  <c r="L40" i="125" s="1"/>
  <c r="K40" i="125"/>
  <c r="O40" i="125" s="1"/>
  <c r="P40" i="125" s="1"/>
  <c r="F41" i="125"/>
  <c r="H41" i="125"/>
  <c r="K41" i="125"/>
  <c r="O41" i="125" s="1"/>
  <c r="F43" i="125"/>
  <c r="H43" i="125"/>
  <c r="L43" i="125" s="1"/>
  <c r="M43" i="125" s="1"/>
  <c r="K43" i="125"/>
  <c r="O43" i="125" s="1"/>
  <c r="F48" i="125"/>
  <c r="H48" i="125"/>
  <c r="L48" i="125" s="1"/>
  <c r="M48" i="125" s="1"/>
  <c r="K48" i="125"/>
  <c r="O48" i="125" s="1"/>
  <c r="P48" i="125" s="1"/>
  <c r="F49" i="125"/>
  <c r="H49" i="125"/>
  <c r="K49" i="125"/>
  <c r="O49" i="125" s="1"/>
  <c r="P49" i="125" s="1"/>
  <c r="F50" i="125"/>
  <c r="H50" i="125"/>
  <c r="L50" i="125" s="1"/>
  <c r="M50" i="125" s="1"/>
  <c r="K50" i="125"/>
  <c r="O50" i="125" s="1"/>
  <c r="F51" i="125"/>
  <c r="H51" i="125"/>
  <c r="L51" i="125" s="1"/>
  <c r="M51" i="125" s="1"/>
  <c r="K51" i="125"/>
  <c r="O51" i="125" s="1"/>
  <c r="F52" i="125"/>
  <c r="H52" i="125"/>
  <c r="L52" i="125" s="1"/>
  <c r="M52" i="125" s="1"/>
  <c r="K52" i="125"/>
  <c r="O52" i="125" s="1"/>
  <c r="P52" i="125" s="1"/>
  <c r="F54" i="125"/>
  <c r="H54" i="125"/>
  <c r="L54" i="125" s="1"/>
  <c r="K54" i="125"/>
  <c r="O54" i="125" s="1"/>
  <c r="P54" i="125" s="1"/>
  <c r="I43" i="125" l="1"/>
  <c r="I29" i="125"/>
  <c r="I41" i="125"/>
  <c r="I18" i="125"/>
  <c r="N28" i="126"/>
  <c r="E58" i="126"/>
  <c r="D24" i="137"/>
  <c r="E24" i="137"/>
  <c r="G58" i="126"/>
  <c r="F54" i="126"/>
  <c r="I51" i="125"/>
  <c r="H24" i="137"/>
  <c r="I24" i="137" s="1"/>
  <c r="I52" i="125"/>
  <c r="I35" i="125"/>
  <c r="J30" i="126"/>
  <c r="F14" i="127"/>
  <c r="F27" i="127" s="1"/>
  <c r="F55" i="125"/>
  <c r="I39" i="125"/>
  <c r="F14" i="129"/>
  <c r="F27" i="129" s="1"/>
  <c r="F13" i="133"/>
  <c r="F25" i="133" s="1"/>
  <c r="L35" i="125"/>
  <c r="M35" i="125" s="1"/>
  <c r="D58" i="126"/>
  <c r="F14" i="130"/>
  <c r="F27" i="130" s="1"/>
  <c r="F14" i="136"/>
  <c r="F27" i="136" s="1"/>
  <c r="G24" i="137"/>
  <c r="J31" i="141"/>
  <c r="I50" i="125"/>
  <c r="I49" i="125"/>
  <c r="I48" i="125"/>
  <c r="L41" i="125"/>
  <c r="M41" i="125" s="1"/>
  <c r="I34" i="125"/>
  <c r="I31" i="125"/>
  <c r="L18" i="125"/>
  <c r="M18" i="125" s="1"/>
  <c r="F13" i="131"/>
  <c r="F26" i="131" s="1"/>
  <c r="F13" i="132"/>
  <c r="F25" i="132" s="1"/>
  <c r="F14" i="139"/>
  <c r="F27" i="139" s="1"/>
  <c r="I27" i="125"/>
  <c r="I22" i="125"/>
  <c r="F14" i="128"/>
  <c r="F27" i="128" s="1"/>
  <c r="F14" i="138"/>
  <c r="F27" i="138" s="1"/>
  <c r="N32" i="126"/>
  <c r="F12" i="126"/>
  <c r="F14" i="134"/>
  <c r="F27" i="134" s="1"/>
  <c r="I12" i="141"/>
  <c r="L27" i="125"/>
  <c r="M27" i="125" s="1"/>
  <c r="I20" i="125"/>
  <c r="F35" i="126"/>
  <c r="F13" i="137"/>
  <c r="F24" i="137" s="1"/>
  <c r="M48" i="126"/>
  <c r="M49" i="126" s="1"/>
  <c r="P20" i="125"/>
  <c r="R20" i="125"/>
  <c r="R54" i="125"/>
  <c r="M54" i="125"/>
  <c r="R51" i="125"/>
  <c r="P51" i="125"/>
  <c r="R40" i="125"/>
  <c r="M40" i="125"/>
  <c r="P50" i="125"/>
  <c r="R50" i="125"/>
  <c r="P34" i="125"/>
  <c r="R34" i="125"/>
  <c r="R26" i="125"/>
  <c r="P43" i="125"/>
  <c r="R43" i="125"/>
  <c r="R32" i="125"/>
  <c r="M32" i="125"/>
  <c r="P29" i="125"/>
  <c r="R29" i="125"/>
  <c r="P27" i="125"/>
  <c r="R15" i="125"/>
  <c r="P15" i="125"/>
  <c r="P18" i="125"/>
  <c r="P41" i="125"/>
  <c r="P35" i="125"/>
  <c r="L49" i="125"/>
  <c r="R52" i="125"/>
  <c r="R48" i="125"/>
  <c r="R39" i="125"/>
  <c r="R31" i="125"/>
  <c r="P26" i="125"/>
  <c r="R22" i="125"/>
  <c r="H55" i="125"/>
  <c r="I54" i="125"/>
  <c r="I40" i="125"/>
  <c r="I32" i="125"/>
  <c r="I26" i="125"/>
  <c r="I15" i="125"/>
  <c r="K55" i="125"/>
  <c r="R41" i="125" l="1"/>
  <c r="R27" i="125"/>
  <c r="R35" i="125"/>
  <c r="R18" i="125"/>
  <c r="I55" i="125"/>
  <c r="I14" i="126"/>
  <c r="P55" i="125"/>
  <c r="P57" i="125" s="1"/>
  <c r="I26" i="126" s="1"/>
  <c r="F58" i="126"/>
  <c r="M49" i="125"/>
  <c r="M55" i="125" s="1"/>
  <c r="M57" i="125" s="1"/>
  <c r="R49" i="125"/>
  <c r="I24" i="126" l="1"/>
  <c r="I20" i="126"/>
  <c r="I22" i="126"/>
  <c r="D14" i="124"/>
  <c r="E14" i="124"/>
  <c r="G14" i="124"/>
  <c r="H14" i="124"/>
  <c r="F16" i="124"/>
  <c r="F17" i="124"/>
  <c r="F18" i="124"/>
  <c r="F19" i="124"/>
  <c r="F20" i="124"/>
  <c r="F21" i="124"/>
  <c r="F22" i="124"/>
  <c r="F23" i="124"/>
  <c r="F24" i="124"/>
  <c r="F26" i="124"/>
  <c r="F28" i="124"/>
  <c r="F29" i="124"/>
  <c r="D30" i="124"/>
  <c r="E30" i="124"/>
  <c r="G30" i="124"/>
  <c r="H30" i="124"/>
  <c r="I12" i="126" l="1"/>
  <c r="F30" i="124"/>
  <c r="F14" i="124"/>
  <c r="D13" i="121"/>
  <c r="E13" i="121"/>
  <c r="G15" i="121"/>
  <c r="F15" i="121" s="1"/>
  <c r="G17" i="121"/>
  <c r="F17" i="121" s="1"/>
  <c r="H17" i="121"/>
  <c r="G18" i="121"/>
  <c r="F18" i="121" s="1"/>
  <c r="H18" i="121"/>
  <c r="G19" i="121"/>
  <c r="F19" i="121" s="1"/>
  <c r="H19" i="121"/>
  <c r="G20" i="121"/>
  <c r="F20" i="121" s="1"/>
  <c r="H20" i="121"/>
  <c r="G21" i="121"/>
  <c r="F21" i="121" s="1"/>
  <c r="G22" i="121"/>
  <c r="F22" i="121" s="1"/>
  <c r="G23" i="121"/>
  <c r="F23" i="121" s="1"/>
  <c r="H23" i="121"/>
  <c r="G24" i="121"/>
  <c r="F24" i="121" s="1"/>
  <c r="G26" i="121"/>
  <c r="F26" i="121" s="1"/>
  <c r="G27" i="121"/>
  <c r="F27" i="121" s="1"/>
  <c r="H27" i="121"/>
  <c r="G28" i="121"/>
  <c r="F28" i="121" s="1"/>
  <c r="G29" i="121"/>
  <c r="F29" i="121" s="1"/>
  <c r="H29" i="121"/>
  <c r="K29" i="121"/>
  <c r="G31" i="121"/>
  <c r="F31" i="121" s="1"/>
  <c r="G32" i="121"/>
  <c r="F32" i="121" s="1"/>
  <c r="G33" i="121"/>
  <c r="F33" i="121" s="1"/>
  <c r="G34" i="121"/>
  <c r="F34" i="121" s="1"/>
  <c r="G35" i="121"/>
  <c r="F35" i="121" s="1"/>
  <c r="H35" i="121"/>
  <c r="G36" i="121"/>
  <c r="F36" i="121" s="1"/>
  <c r="D37" i="121"/>
  <c r="H37" i="121"/>
  <c r="E38" i="121"/>
  <c r="G38" i="121"/>
  <c r="E39" i="121"/>
  <c r="G39" i="121"/>
  <c r="E40" i="121"/>
  <c r="G40" i="121"/>
  <c r="E42" i="121"/>
  <c r="G42" i="121"/>
  <c r="E43" i="121"/>
  <c r="G43" i="121"/>
  <c r="E44" i="121"/>
  <c r="G44" i="121"/>
  <c r="E45" i="121"/>
  <c r="G45" i="121"/>
  <c r="L45" i="121"/>
  <c r="E46" i="121"/>
  <c r="G46" i="121"/>
  <c r="L46" i="121"/>
  <c r="E47" i="121"/>
  <c r="G47" i="121"/>
  <c r="E49" i="121"/>
  <c r="F49" i="121" s="1"/>
  <c r="E51" i="121"/>
  <c r="G51" i="121"/>
  <c r="E52" i="121"/>
  <c r="G52" i="121"/>
  <c r="K65" i="121"/>
  <c r="L65" i="121"/>
  <c r="M65" i="121"/>
  <c r="M74" i="121"/>
  <c r="M75" i="121"/>
  <c r="F14" i="120"/>
  <c r="H14" i="120"/>
  <c r="K14" i="120"/>
  <c r="O14" i="120" s="1"/>
  <c r="P14" i="120" s="1"/>
  <c r="F16" i="120"/>
  <c r="H16" i="120"/>
  <c r="K16" i="120"/>
  <c r="O16" i="120" s="1"/>
  <c r="P16" i="120" s="1"/>
  <c r="F18" i="120"/>
  <c r="H18" i="120"/>
  <c r="K18" i="120"/>
  <c r="O18" i="120" s="1"/>
  <c r="P18" i="120" s="1"/>
  <c r="F19" i="120"/>
  <c r="H19" i="120"/>
  <c r="K19" i="120"/>
  <c r="O19" i="120" s="1"/>
  <c r="P19" i="120" s="1"/>
  <c r="F20" i="120"/>
  <c r="H20" i="120"/>
  <c r="K20" i="120"/>
  <c r="O20" i="120" s="1"/>
  <c r="P20" i="120" s="1"/>
  <c r="F22" i="120"/>
  <c r="H22" i="120"/>
  <c r="L22" i="120" s="1"/>
  <c r="M22" i="120" s="1"/>
  <c r="K22" i="120"/>
  <c r="O22" i="120" s="1"/>
  <c r="P22" i="120" s="1"/>
  <c r="F25" i="120"/>
  <c r="H25" i="120"/>
  <c r="K25" i="120"/>
  <c r="O25" i="120" s="1"/>
  <c r="P25" i="120" s="1"/>
  <c r="F26" i="120"/>
  <c r="H26" i="120"/>
  <c r="K26" i="120"/>
  <c r="O26" i="120" s="1"/>
  <c r="P26" i="120" s="1"/>
  <c r="F28" i="120"/>
  <c r="H28" i="120"/>
  <c r="L28" i="120" s="1"/>
  <c r="M28" i="120" s="1"/>
  <c r="K28" i="120"/>
  <c r="O28" i="120" s="1"/>
  <c r="P28" i="120" s="1"/>
  <c r="F30" i="120"/>
  <c r="H30" i="120"/>
  <c r="K30" i="120"/>
  <c r="O30" i="120" s="1"/>
  <c r="P30" i="120" s="1"/>
  <c r="I16" i="120" l="1"/>
  <c r="F51" i="121"/>
  <c r="F44" i="121"/>
  <c r="D53" i="121"/>
  <c r="H32" i="120"/>
  <c r="H15" i="121" s="1"/>
  <c r="H26" i="121" s="1"/>
  <c r="J26" i="121" s="1"/>
  <c r="M33" i="121" s="1"/>
  <c r="I19" i="120"/>
  <c r="F52" i="121"/>
  <c r="F46" i="121"/>
  <c r="F43" i="121"/>
  <c r="L47" i="121"/>
  <c r="L48" i="121" s="1"/>
  <c r="F42" i="121"/>
  <c r="F39" i="121"/>
  <c r="I20" i="120"/>
  <c r="F38" i="121"/>
  <c r="I25" i="120"/>
  <c r="F32" i="120"/>
  <c r="I18" i="120"/>
  <c r="I26" i="120"/>
  <c r="I14" i="120"/>
  <c r="F47" i="121"/>
  <c r="F40" i="121"/>
  <c r="E37" i="121"/>
  <c r="E53" i="121" s="1"/>
  <c r="O34" i="121"/>
  <c r="K32" i="120"/>
  <c r="I30" i="120"/>
  <c r="L18" i="120"/>
  <c r="M18" i="120" s="1"/>
  <c r="L16" i="120"/>
  <c r="M16" i="120" s="1"/>
  <c r="L14" i="120"/>
  <c r="M14" i="120" s="1"/>
  <c r="K67" i="121"/>
  <c r="K69" i="121" s="1"/>
  <c r="F45" i="121"/>
  <c r="F13" i="121"/>
  <c r="G37" i="121"/>
  <c r="G13" i="121"/>
  <c r="J15" i="121"/>
  <c r="P32" i="120"/>
  <c r="P34" i="120" s="1"/>
  <c r="L30" i="120"/>
  <c r="M30" i="120" s="1"/>
  <c r="L26" i="120"/>
  <c r="M26" i="120" s="1"/>
  <c r="L25" i="120"/>
  <c r="L20" i="120"/>
  <c r="M20" i="120" s="1"/>
  <c r="L19" i="120"/>
  <c r="M19" i="120" s="1"/>
  <c r="I28" i="120"/>
  <c r="I22" i="120"/>
  <c r="F37" i="121" l="1"/>
  <c r="H22" i="121"/>
  <c r="J22" i="121" s="1"/>
  <c r="M32" i="121" s="1"/>
  <c r="H24" i="121"/>
  <c r="J24" i="121" s="1"/>
  <c r="M35" i="121" s="1"/>
  <c r="I32" i="120"/>
  <c r="I28" i="121"/>
  <c r="I15" i="121"/>
  <c r="F53" i="121"/>
  <c r="O38" i="121"/>
  <c r="M31" i="121"/>
  <c r="G53" i="121"/>
  <c r="L37" i="120"/>
  <c r="L38" i="120" s="1"/>
  <c r="M25" i="120"/>
  <c r="M32" i="120" s="1"/>
  <c r="M34" i="120" s="1"/>
  <c r="H28" i="121" s="1"/>
  <c r="J28" i="121" s="1"/>
  <c r="M34" i="121" l="1"/>
  <c r="M37" i="121" s="1"/>
  <c r="H32" i="121" s="1"/>
  <c r="H13" i="121" s="1"/>
  <c r="J32" i="121"/>
  <c r="I22" i="121"/>
  <c r="I26" i="121"/>
  <c r="I24" i="121"/>
  <c r="D14" i="119"/>
  <c r="E14" i="119"/>
  <c r="G14" i="119"/>
  <c r="H14" i="119"/>
  <c r="F16" i="119"/>
  <c r="F17" i="119"/>
  <c r="F18" i="119"/>
  <c r="F19" i="119"/>
  <c r="F21" i="119"/>
  <c r="F22" i="119"/>
  <c r="F23" i="119"/>
  <c r="F24" i="119"/>
  <c r="F25" i="119"/>
  <c r="F26" i="119"/>
  <c r="F27" i="119"/>
  <c r="F28" i="119"/>
  <c r="F29" i="119"/>
  <c r="F31" i="119"/>
  <c r="F33" i="119"/>
  <c r="K33" i="119"/>
  <c r="L33" i="119" s="1"/>
  <c r="F34" i="119"/>
  <c r="D35" i="119"/>
  <c r="E35" i="119"/>
  <c r="G35" i="119"/>
  <c r="H35" i="119"/>
  <c r="H53" i="121" l="1"/>
  <c r="I13" i="121"/>
  <c r="F35" i="119"/>
  <c r="F14" i="119"/>
  <c r="D15" i="118"/>
  <c r="E15" i="118"/>
  <c r="G15" i="118"/>
  <c r="H15" i="118"/>
  <c r="F17" i="118"/>
  <c r="F18" i="118"/>
  <c r="F19" i="118"/>
  <c r="F21" i="118"/>
  <c r="F22" i="118"/>
  <c r="F23" i="118"/>
  <c r="F24" i="118"/>
  <c r="F25" i="118"/>
  <c r="F27" i="118"/>
  <c r="F29" i="118"/>
  <c r="F31" i="118"/>
  <c r="F33" i="118"/>
  <c r="F35" i="118"/>
  <c r="F36" i="118"/>
  <c r="D37" i="118"/>
  <c r="E37" i="118"/>
  <c r="G37" i="118"/>
  <c r="H37" i="118"/>
  <c r="F37" i="118" l="1"/>
  <c r="F15" i="118"/>
  <c r="D13" i="116"/>
  <c r="E13" i="116"/>
  <c r="G13" i="116"/>
  <c r="H13" i="116"/>
  <c r="F15" i="116"/>
  <c r="F13" i="116" s="1"/>
  <c r="D17" i="116"/>
  <c r="E17" i="116"/>
  <c r="G17" i="116"/>
  <c r="H17" i="116"/>
  <c r="F18" i="116"/>
  <c r="F20" i="116"/>
  <c r="F21" i="116"/>
  <c r="F22" i="116"/>
  <c r="F23" i="116"/>
  <c r="D12" i="115"/>
  <c r="E12" i="115"/>
  <c r="G12" i="115"/>
  <c r="F14" i="115"/>
  <c r="F16" i="115"/>
  <c r="H16" i="115"/>
  <c r="F17" i="115"/>
  <c r="H17" i="115"/>
  <c r="F18" i="115"/>
  <c r="H18" i="115"/>
  <c r="F19" i="115"/>
  <c r="H19" i="115"/>
  <c r="F20" i="115"/>
  <c r="F21" i="115"/>
  <c r="H21" i="115"/>
  <c r="F22" i="115"/>
  <c r="K22" i="115"/>
  <c r="F24" i="115"/>
  <c r="F25" i="115"/>
  <c r="H25" i="115"/>
  <c r="F26" i="115"/>
  <c r="F27" i="115"/>
  <c r="H27" i="115"/>
  <c r="F29" i="115"/>
  <c r="F30" i="115"/>
  <c r="F31" i="115"/>
  <c r="F32" i="115"/>
  <c r="F33" i="115"/>
  <c r="H33" i="115"/>
  <c r="D35" i="115"/>
  <c r="E35" i="115"/>
  <c r="G35" i="115"/>
  <c r="H35" i="115"/>
  <c r="F36" i="115"/>
  <c r="F37" i="115"/>
  <c r="F38" i="115"/>
  <c r="L38" i="115"/>
  <c r="L39" i="115"/>
  <c r="F40" i="115"/>
  <c r="F41" i="115"/>
  <c r="L41" i="115"/>
  <c r="F42" i="115"/>
  <c r="F43" i="115"/>
  <c r="F44" i="115"/>
  <c r="F45" i="115"/>
  <c r="F47" i="115"/>
  <c r="F49" i="115"/>
  <c r="F51" i="115"/>
  <c r="F53" i="115"/>
  <c r="F55" i="115"/>
  <c r="F56" i="115"/>
  <c r="F14" i="114"/>
  <c r="H14" i="114"/>
  <c r="L14" i="114" s="1"/>
  <c r="M14" i="114" s="1"/>
  <c r="K14" i="114"/>
  <c r="O14" i="114" s="1"/>
  <c r="P14" i="114" s="1"/>
  <c r="F15" i="114"/>
  <c r="H15" i="114"/>
  <c r="L15" i="114" s="1"/>
  <c r="M15" i="114" s="1"/>
  <c r="K15" i="114"/>
  <c r="O15" i="114" s="1"/>
  <c r="P15" i="114" s="1"/>
  <c r="F17" i="114"/>
  <c r="H17" i="114"/>
  <c r="L17" i="114" s="1"/>
  <c r="M17" i="114" s="1"/>
  <c r="K17" i="114"/>
  <c r="O17" i="114" s="1"/>
  <c r="P17" i="114" s="1"/>
  <c r="F18" i="114"/>
  <c r="H18" i="114"/>
  <c r="L18" i="114" s="1"/>
  <c r="M18" i="114" s="1"/>
  <c r="K18" i="114"/>
  <c r="O18" i="114" s="1"/>
  <c r="P18" i="114" s="1"/>
  <c r="F19" i="114"/>
  <c r="H19" i="114"/>
  <c r="L19" i="114" s="1"/>
  <c r="M19" i="114" s="1"/>
  <c r="K19" i="114"/>
  <c r="O19" i="114" s="1"/>
  <c r="P19" i="114" s="1"/>
  <c r="F20" i="114"/>
  <c r="H20" i="114"/>
  <c r="L20" i="114" s="1"/>
  <c r="M20" i="114" s="1"/>
  <c r="K20" i="114"/>
  <c r="O20" i="114" s="1"/>
  <c r="P20" i="114" s="1"/>
  <c r="F21" i="114"/>
  <c r="H21" i="114"/>
  <c r="L21" i="114" s="1"/>
  <c r="M21" i="114" s="1"/>
  <c r="K21" i="114"/>
  <c r="O21" i="114" s="1"/>
  <c r="P21" i="114" s="1"/>
  <c r="F23" i="114"/>
  <c r="H23" i="114"/>
  <c r="L23" i="114" s="1"/>
  <c r="M23" i="114" s="1"/>
  <c r="K23" i="114"/>
  <c r="H24" i="114"/>
  <c r="L24" i="114" s="1"/>
  <c r="M24" i="114" s="1"/>
  <c r="K24" i="114"/>
  <c r="O24" i="114" s="1"/>
  <c r="P24" i="114" s="1"/>
  <c r="H25" i="114"/>
  <c r="I25" i="114" s="1"/>
  <c r="K25" i="114"/>
  <c r="O25" i="114" s="1"/>
  <c r="P25" i="114" s="1"/>
  <c r="F26" i="114"/>
  <c r="H26" i="114"/>
  <c r="K26" i="114"/>
  <c r="O26" i="114" s="1"/>
  <c r="P26" i="114" s="1"/>
  <c r="H27" i="114"/>
  <c r="I27" i="114" s="1"/>
  <c r="K27" i="114"/>
  <c r="O27" i="114" s="1"/>
  <c r="P27" i="114" s="1"/>
  <c r="F28" i="114"/>
  <c r="H28" i="114"/>
  <c r="L28" i="114" s="1"/>
  <c r="M28" i="114" s="1"/>
  <c r="K28" i="114"/>
  <c r="O28" i="114" s="1"/>
  <c r="P28" i="114" s="1"/>
  <c r="F29" i="114"/>
  <c r="H29" i="114"/>
  <c r="K29" i="114"/>
  <c r="O29" i="114" s="1"/>
  <c r="P29" i="114" s="1"/>
  <c r="F31" i="114"/>
  <c r="H31" i="114"/>
  <c r="L31" i="114" s="1"/>
  <c r="M31" i="114" s="1"/>
  <c r="K31" i="114"/>
  <c r="O31" i="114" s="1"/>
  <c r="P31" i="114" s="1"/>
  <c r="F32" i="114"/>
  <c r="H32" i="114"/>
  <c r="K32" i="114"/>
  <c r="O32" i="114" s="1"/>
  <c r="P32" i="114" s="1"/>
  <c r="F33" i="114"/>
  <c r="H33" i="114"/>
  <c r="L33" i="114" s="1"/>
  <c r="M33" i="114" s="1"/>
  <c r="K33" i="114"/>
  <c r="O33" i="114" s="1"/>
  <c r="P33" i="114" s="1"/>
  <c r="F34" i="114"/>
  <c r="H34" i="114"/>
  <c r="K34" i="114"/>
  <c r="O34" i="114" s="1"/>
  <c r="P34" i="114" s="1"/>
  <c r="F35" i="114"/>
  <c r="H35" i="114"/>
  <c r="L35" i="114" s="1"/>
  <c r="M35" i="114" s="1"/>
  <c r="K35" i="114"/>
  <c r="O35" i="114" s="1"/>
  <c r="P35" i="114" s="1"/>
  <c r="F36" i="114"/>
  <c r="H36" i="114"/>
  <c r="K36" i="114"/>
  <c r="O36" i="114" s="1"/>
  <c r="P36" i="114" s="1"/>
  <c r="G29" i="116" l="1"/>
  <c r="G57" i="115"/>
  <c r="E57" i="115"/>
  <c r="I32" i="114"/>
  <c r="E29" i="116"/>
  <c r="I34" i="114"/>
  <c r="I29" i="114"/>
  <c r="I36" i="114"/>
  <c r="I26" i="114"/>
  <c r="L40" i="115"/>
  <c r="D57" i="115"/>
  <c r="D29" i="116"/>
  <c r="F37" i="114"/>
  <c r="L36" i="114"/>
  <c r="M36" i="114" s="1"/>
  <c r="I35" i="114"/>
  <c r="L34" i="114"/>
  <c r="M34" i="114" s="1"/>
  <c r="I33" i="114"/>
  <c r="L32" i="114"/>
  <c r="M32" i="114" s="1"/>
  <c r="I31" i="114"/>
  <c r="L29" i="114"/>
  <c r="M29" i="114" s="1"/>
  <c r="I28" i="114"/>
  <c r="L27" i="114"/>
  <c r="M27" i="114" s="1"/>
  <c r="I24" i="114"/>
  <c r="H29" i="116"/>
  <c r="F12" i="115"/>
  <c r="K37" i="114"/>
  <c r="F35" i="115"/>
  <c r="F17" i="116"/>
  <c r="F29" i="116" s="1"/>
  <c r="H37" i="114"/>
  <c r="H14" i="115" s="1"/>
  <c r="L26" i="114"/>
  <c r="M26" i="114" s="1"/>
  <c r="L25" i="114"/>
  <c r="M25" i="114" s="1"/>
  <c r="O23" i="114"/>
  <c r="P23" i="114" s="1"/>
  <c r="P37" i="114" s="1"/>
  <c r="P39" i="114" s="1"/>
  <c r="I26" i="115" s="1"/>
  <c r="I23" i="114"/>
  <c r="I21" i="114"/>
  <c r="I20" i="114"/>
  <c r="I19" i="114"/>
  <c r="I18" i="114"/>
  <c r="I17" i="114"/>
  <c r="I15" i="114"/>
  <c r="I14" i="114"/>
  <c r="M37" i="114" l="1"/>
  <c r="M39" i="114" s="1"/>
  <c r="H26" i="115" s="1"/>
  <c r="J26" i="115" s="1"/>
  <c r="N27" i="115" s="1"/>
  <c r="I37" i="114"/>
  <c r="J14" i="115"/>
  <c r="H22" i="115"/>
  <c r="J22" i="115" s="1"/>
  <c r="N28" i="115" s="1"/>
  <c r="H24" i="115"/>
  <c r="J24" i="115" s="1"/>
  <c r="N26" i="115" s="1"/>
  <c r="H20" i="115"/>
  <c r="J20" i="115" s="1"/>
  <c r="N25" i="115" s="1"/>
  <c r="F57" i="115"/>
  <c r="I14" i="115"/>
  <c r="H16" i="112"/>
  <c r="J16" i="112" s="1"/>
  <c r="H17" i="112"/>
  <c r="J17" i="112" s="1"/>
  <c r="H18" i="112"/>
  <c r="J18" i="112" s="1"/>
  <c r="H20" i="112"/>
  <c r="J20" i="112" s="1"/>
  <c r="H21" i="112"/>
  <c r="J21" i="112" s="1"/>
  <c r="H22" i="112"/>
  <c r="J22" i="112" s="1"/>
  <c r="H23" i="112"/>
  <c r="J23" i="112" s="1"/>
  <c r="H24" i="112"/>
  <c r="J24" i="112" s="1"/>
  <c r="H25" i="112"/>
  <c r="J25" i="112" s="1"/>
  <c r="H26" i="112"/>
  <c r="J26" i="112" s="1"/>
  <c r="H28" i="112"/>
  <c r="J28" i="112" s="1"/>
  <c r="J29" i="112"/>
  <c r="H30" i="112"/>
  <c r="J30" i="112" s="1"/>
  <c r="H31" i="112"/>
  <c r="J31" i="112" s="1"/>
  <c r="H33" i="112"/>
  <c r="J33" i="112" s="1"/>
  <c r="D34" i="112"/>
  <c r="E34" i="112"/>
  <c r="F34" i="112"/>
  <c r="G34" i="112"/>
  <c r="I34" i="112"/>
  <c r="D12" i="111"/>
  <c r="E12" i="111"/>
  <c r="G12" i="111"/>
  <c r="F14" i="111"/>
  <c r="F16" i="111"/>
  <c r="H16" i="111"/>
  <c r="F17" i="111"/>
  <c r="H17" i="111"/>
  <c r="F18" i="111"/>
  <c r="H18" i="111"/>
  <c r="F19" i="111"/>
  <c r="H19" i="111"/>
  <c r="F20" i="111"/>
  <c r="F21" i="111"/>
  <c r="F22" i="111"/>
  <c r="H22" i="111"/>
  <c r="F23" i="111"/>
  <c r="F25" i="111"/>
  <c r="F26" i="111"/>
  <c r="H26" i="111"/>
  <c r="F27" i="111"/>
  <c r="F28" i="111"/>
  <c r="H28" i="111"/>
  <c r="F30" i="111"/>
  <c r="F31" i="111"/>
  <c r="F32" i="111"/>
  <c r="F33" i="111"/>
  <c r="F34" i="111"/>
  <c r="H34" i="111"/>
  <c r="F35" i="111"/>
  <c r="D36" i="111"/>
  <c r="E36" i="111"/>
  <c r="E55" i="111" s="1"/>
  <c r="G36" i="111"/>
  <c r="G55" i="111" s="1"/>
  <c r="H36" i="111"/>
  <c r="F37" i="111"/>
  <c r="F38" i="111"/>
  <c r="F39" i="111"/>
  <c r="F41" i="111"/>
  <c r="F42" i="111"/>
  <c r="F43" i="111"/>
  <c r="F44" i="111"/>
  <c r="F45" i="111"/>
  <c r="F46" i="111"/>
  <c r="F47" i="111"/>
  <c r="F49" i="111"/>
  <c r="F51" i="111"/>
  <c r="F52" i="111"/>
  <c r="F54" i="111"/>
  <c r="F13" i="110"/>
  <c r="H13" i="110"/>
  <c r="L13" i="110" s="1"/>
  <c r="M13" i="110" s="1"/>
  <c r="K13" i="110"/>
  <c r="O13" i="110" s="1"/>
  <c r="F14" i="110"/>
  <c r="H14" i="110"/>
  <c r="K14" i="110"/>
  <c r="O14" i="110" s="1"/>
  <c r="F17" i="110"/>
  <c r="H17" i="110"/>
  <c r="L17" i="110" s="1"/>
  <c r="M17" i="110" s="1"/>
  <c r="K17" i="110"/>
  <c r="O17" i="110" s="1"/>
  <c r="F18" i="110"/>
  <c r="H18" i="110"/>
  <c r="L18" i="110" s="1"/>
  <c r="M18" i="110" s="1"/>
  <c r="K18" i="110"/>
  <c r="O18" i="110" s="1"/>
  <c r="P18" i="110" s="1"/>
  <c r="F19" i="110"/>
  <c r="H19" i="110"/>
  <c r="L19" i="110" s="1"/>
  <c r="M19" i="110" s="1"/>
  <c r="K19" i="110"/>
  <c r="O19" i="110" s="1"/>
  <c r="F20" i="110"/>
  <c r="H20" i="110"/>
  <c r="K20" i="110"/>
  <c r="O20" i="110" s="1"/>
  <c r="F21" i="110"/>
  <c r="H21" i="110"/>
  <c r="L21" i="110" s="1"/>
  <c r="M21" i="110" s="1"/>
  <c r="K21" i="110"/>
  <c r="O21" i="110" s="1"/>
  <c r="F22" i="110"/>
  <c r="H22" i="110"/>
  <c r="L22" i="110" s="1"/>
  <c r="M22" i="110" s="1"/>
  <c r="K22" i="110"/>
  <c r="O22" i="110" s="1"/>
  <c r="P22" i="110" s="1"/>
  <c r="F24" i="110"/>
  <c r="H24" i="110"/>
  <c r="L24" i="110" s="1"/>
  <c r="M24" i="110" s="1"/>
  <c r="K24" i="110"/>
  <c r="O24" i="110" s="1"/>
  <c r="F25" i="110"/>
  <c r="H25" i="110"/>
  <c r="L25" i="110" s="1"/>
  <c r="M25" i="110" s="1"/>
  <c r="K25" i="110"/>
  <c r="O25" i="110" s="1"/>
  <c r="F26" i="110"/>
  <c r="H26" i="110"/>
  <c r="L26" i="110" s="1"/>
  <c r="M26" i="110" s="1"/>
  <c r="K26" i="110"/>
  <c r="O26" i="110" s="1"/>
  <c r="F27" i="110"/>
  <c r="H27" i="110"/>
  <c r="L27" i="110" s="1"/>
  <c r="M27" i="110" s="1"/>
  <c r="K27" i="110"/>
  <c r="O27" i="110" s="1"/>
  <c r="P27" i="110" s="1"/>
  <c r="F28" i="110"/>
  <c r="H28" i="110"/>
  <c r="L28" i="110" s="1"/>
  <c r="M28" i="110" s="1"/>
  <c r="K28" i="110"/>
  <c r="O28" i="110" s="1"/>
  <c r="F30" i="110"/>
  <c r="H30" i="110"/>
  <c r="L30" i="110" s="1"/>
  <c r="M30" i="110" s="1"/>
  <c r="K30" i="110"/>
  <c r="O30" i="110" s="1"/>
  <c r="F33" i="110"/>
  <c r="H33" i="110"/>
  <c r="L33" i="110" s="1"/>
  <c r="M33" i="110" s="1"/>
  <c r="K33" i="110"/>
  <c r="O33" i="110" s="1"/>
  <c r="F34" i="110"/>
  <c r="H34" i="110"/>
  <c r="L34" i="110" s="1"/>
  <c r="M34" i="110" s="1"/>
  <c r="K34" i="110"/>
  <c r="O34" i="110" s="1"/>
  <c r="P34" i="110" s="1"/>
  <c r="F35" i="110"/>
  <c r="H35" i="110"/>
  <c r="L35" i="110" s="1"/>
  <c r="M35" i="110" s="1"/>
  <c r="K35" i="110"/>
  <c r="O35" i="110" s="1"/>
  <c r="F36" i="110"/>
  <c r="H36" i="110"/>
  <c r="K36" i="110"/>
  <c r="O36" i="110" s="1"/>
  <c r="F37" i="110"/>
  <c r="H37" i="110"/>
  <c r="L37" i="110" s="1"/>
  <c r="M37" i="110" s="1"/>
  <c r="K37" i="110"/>
  <c r="O37" i="110" s="1"/>
  <c r="F38" i="110"/>
  <c r="H38" i="110"/>
  <c r="L38" i="110" s="1"/>
  <c r="M38" i="110" s="1"/>
  <c r="K38" i="110"/>
  <c r="O38" i="110" s="1"/>
  <c r="P38" i="110" s="1"/>
  <c r="F39" i="110"/>
  <c r="H39" i="110"/>
  <c r="L39" i="110" s="1"/>
  <c r="M39" i="110" s="1"/>
  <c r="K39" i="110"/>
  <c r="O39" i="110" s="1"/>
  <c r="F40" i="110"/>
  <c r="H40" i="110"/>
  <c r="K40" i="110"/>
  <c r="O40" i="110" s="1"/>
  <c r="F41" i="110"/>
  <c r="H41" i="110"/>
  <c r="L41" i="110" s="1"/>
  <c r="M41" i="110" s="1"/>
  <c r="K41" i="110"/>
  <c r="O41" i="110" s="1"/>
  <c r="F42" i="110"/>
  <c r="H42" i="110"/>
  <c r="L42" i="110" s="1"/>
  <c r="M42" i="110" s="1"/>
  <c r="K42" i="110"/>
  <c r="O42" i="110" s="1"/>
  <c r="P42" i="110" s="1"/>
  <c r="F43" i="110"/>
  <c r="H43" i="110"/>
  <c r="L43" i="110" s="1"/>
  <c r="M43" i="110" s="1"/>
  <c r="K43" i="110"/>
  <c r="O43" i="110" s="1"/>
  <c r="F44" i="110"/>
  <c r="H44" i="110"/>
  <c r="K44" i="110"/>
  <c r="O44" i="110" s="1"/>
  <c r="F45" i="110"/>
  <c r="H45" i="110"/>
  <c r="L45" i="110" s="1"/>
  <c r="M45" i="110" s="1"/>
  <c r="K45" i="110"/>
  <c r="O45" i="110" s="1"/>
  <c r="F47" i="110"/>
  <c r="H47" i="110"/>
  <c r="L47" i="110" s="1"/>
  <c r="M47" i="110" s="1"/>
  <c r="K47" i="110"/>
  <c r="O47" i="110" s="1"/>
  <c r="P47" i="110" s="1"/>
  <c r="F48" i="110"/>
  <c r="H48" i="110"/>
  <c r="L48" i="110" s="1"/>
  <c r="M48" i="110" s="1"/>
  <c r="K48" i="110"/>
  <c r="O48" i="110" s="1"/>
  <c r="F49" i="110"/>
  <c r="H49" i="110"/>
  <c r="K49" i="110"/>
  <c r="O49" i="110" s="1"/>
  <c r="F52" i="110"/>
  <c r="H52" i="110"/>
  <c r="L52" i="110" s="1"/>
  <c r="M52" i="110" s="1"/>
  <c r="K52" i="110"/>
  <c r="O52" i="110" s="1"/>
  <c r="F53" i="110"/>
  <c r="H53" i="110"/>
  <c r="L53" i="110" s="1"/>
  <c r="M53" i="110" s="1"/>
  <c r="K53" i="110"/>
  <c r="O53" i="110" s="1"/>
  <c r="F56" i="110"/>
  <c r="H56" i="110"/>
  <c r="L56" i="110" s="1"/>
  <c r="M56" i="110" s="1"/>
  <c r="K56" i="110"/>
  <c r="O56" i="110" s="1"/>
  <c r="R56" i="110" s="1"/>
  <c r="F57" i="110"/>
  <c r="H57" i="110"/>
  <c r="L57" i="110" s="1"/>
  <c r="K57" i="110"/>
  <c r="O57" i="110" s="1"/>
  <c r="P57" i="110" s="1"/>
  <c r="F59" i="110"/>
  <c r="H59" i="110"/>
  <c r="K59" i="110"/>
  <c r="O59" i="110" s="1"/>
  <c r="F60" i="110"/>
  <c r="H60" i="110"/>
  <c r="L60" i="110" s="1"/>
  <c r="M60" i="110" s="1"/>
  <c r="K60" i="110"/>
  <c r="F61" i="110"/>
  <c r="H61" i="110"/>
  <c r="L61" i="110" s="1"/>
  <c r="M61" i="110" s="1"/>
  <c r="K61" i="110"/>
  <c r="O61" i="110" s="1"/>
  <c r="F62" i="110"/>
  <c r="H62" i="110"/>
  <c r="L62" i="110" s="1"/>
  <c r="K62" i="110"/>
  <c r="O62" i="110" s="1"/>
  <c r="P62" i="110" s="1"/>
  <c r="I14" i="110" l="1"/>
  <c r="I61" i="110"/>
  <c r="I60" i="110"/>
  <c r="I59" i="110"/>
  <c r="I44" i="110"/>
  <c r="I47" i="110"/>
  <c r="R28" i="110"/>
  <c r="I49" i="110"/>
  <c r="I36" i="110"/>
  <c r="D55" i="111"/>
  <c r="I38" i="110"/>
  <c r="I21" i="110"/>
  <c r="I53" i="110"/>
  <c r="I34" i="110"/>
  <c r="I26" i="110"/>
  <c r="I42" i="110"/>
  <c r="K66" i="110"/>
  <c r="L59" i="110"/>
  <c r="M59" i="110" s="1"/>
  <c r="I40" i="110"/>
  <c r="P44" i="110"/>
  <c r="P36" i="110"/>
  <c r="P49" i="110"/>
  <c r="P40" i="110"/>
  <c r="I20" i="110"/>
  <c r="I18" i="110"/>
  <c r="H34" i="112"/>
  <c r="F36" i="111"/>
  <c r="F66" i="110"/>
  <c r="I52" i="110"/>
  <c r="L49" i="110"/>
  <c r="M49" i="110" s="1"/>
  <c r="I45" i="110"/>
  <c r="L44" i="110"/>
  <c r="M44" i="110" s="1"/>
  <c r="I41" i="110"/>
  <c r="L40" i="110"/>
  <c r="M40" i="110" s="1"/>
  <c r="I37" i="110"/>
  <c r="L36" i="110"/>
  <c r="M36" i="110" s="1"/>
  <c r="I33" i="110"/>
  <c r="I30" i="110"/>
  <c r="I27" i="110"/>
  <c r="L20" i="110"/>
  <c r="M20" i="110" s="1"/>
  <c r="I17" i="110"/>
  <c r="I24" i="115"/>
  <c r="I20" i="115"/>
  <c r="I22" i="115"/>
  <c r="I25" i="110"/>
  <c r="I22" i="110"/>
  <c r="L14" i="110"/>
  <c r="M14" i="110" s="1"/>
  <c r="F12" i="111"/>
  <c r="N24" i="115"/>
  <c r="N30" i="115" s="1"/>
  <c r="H30" i="115" s="1"/>
  <c r="H12" i="115" s="1"/>
  <c r="H57" i="115" s="1"/>
  <c r="J30" i="115"/>
  <c r="J34" i="112"/>
  <c r="P20" i="110"/>
  <c r="R13" i="110"/>
  <c r="P13" i="110"/>
  <c r="P53" i="110"/>
  <c r="R53" i="110"/>
  <c r="R61" i="110"/>
  <c r="R57" i="110"/>
  <c r="M57" i="110"/>
  <c r="P52" i="110"/>
  <c r="R52" i="110"/>
  <c r="R48" i="110"/>
  <c r="R43" i="110"/>
  <c r="R39" i="110"/>
  <c r="R35" i="110"/>
  <c r="P26" i="110"/>
  <c r="R26" i="110"/>
  <c r="P25" i="110"/>
  <c r="R25" i="110"/>
  <c r="R19" i="110"/>
  <c r="R62" i="110"/>
  <c r="M62" i="110"/>
  <c r="P21" i="110"/>
  <c r="R21" i="110"/>
  <c r="P59" i="110"/>
  <c r="P17" i="110"/>
  <c r="R17" i="110"/>
  <c r="P14" i="110"/>
  <c r="P45" i="110"/>
  <c r="R45" i="110"/>
  <c r="P41" i="110"/>
  <c r="R41" i="110"/>
  <c r="P37" i="110"/>
  <c r="R37" i="110"/>
  <c r="P33" i="110"/>
  <c r="R33" i="110"/>
  <c r="P30" i="110"/>
  <c r="R30" i="110"/>
  <c r="R24" i="110"/>
  <c r="O60" i="110"/>
  <c r="H66" i="110"/>
  <c r="H14" i="111" s="1"/>
  <c r="I62" i="110"/>
  <c r="P61" i="110"/>
  <c r="I57" i="110"/>
  <c r="P56" i="110"/>
  <c r="P48" i="110"/>
  <c r="R47" i="110"/>
  <c r="P43" i="110"/>
  <c r="R42" i="110"/>
  <c r="P39" i="110"/>
  <c r="R38" i="110"/>
  <c r="P35" i="110"/>
  <c r="R34" i="110"/>
  <c r="P28" i="110"/>
  <c r="R27" i="110"/>
  <c r="P24" i="110"/>
  <c r="R22" i="110"/>
  <c r="P19" i="110"/>
  <c r="R18" i="110"/>
  <c r="I56" i="110"/>
  <c r="I48" i="110"/>
  <c r="I43" i="110"/>
  <c r="I39" i="110"/>
  <c r="I35" i="110"/>
  <c r="I28" i="110"/>
  <c r="I24" i="110"/>
  <c r="I19" i="110"/>
  <c r="I13" i="110"/>
  <c r="R59" i="110" l="1"/>
  <c r="F55" i="111"/>
  <c r="R49" i="110"/>
  <c r="I66" i="110"/>
  <c r="R14" i="110"/>
  <c r="M66" i="110"/>
  <c r="M68" i="110" s="1"/>
  <c r="H27" i="111" s="1"/>
  <c r="R20" i="110"/>
  <c r="R40" i="110"/>
  <c r="I12" i="115"/>
  <c r="H23" i="111"/>
  <c r="H25" i="111"/>
  <c r="H21" i="111"/>
  <c r="R36" i="110"/>
  <c r="R44" i="110"/>
  <c r="P60" i="110"/>
  <c r="P66" i="110" s="1"/>
  <c r="P68" i="110" s="1"/>
  <c r="R60" i="110"/>
  <c r="H16" i="109" l="1"/>
  <c r="H17" i="109"/>
  <c r="H18" i="109"/>
  <c r="H19" i="109"/>
  <c r="H22" i="109"/>
  <c r="H26" i="109"/>
  <c r="J27" i="109"/>
  <c r="H28" i="109"/>
  <c r="H35" i="109"/>
  <c r="D13" i="108"/>
  <c r="E13" i="108"/>
  <c r="G13" i="108"/>
  <c r="D15" i="108"/>
  <c r="E15" i="108"/>
  <c r="G15" i="108"/>
  <c r="D16" i="108"/>
  <c r="E16" i="108"/>
  <c r="G16" i="108"/>
  <c r="H16" i="108"/>
  <c r="D17" i="108"/>
  <c r="E17" i="108"/>
  <c r="G17" i="108"/>
  <c r="H17" i="108"/>
  <c r="D18" i="108"/>
  <c r="E18" i="108"/>
  <c r="G18" i="108"/>
  <c r="E19" i="108"/>
  <c r="G19" i="108"/>
  <c r="D20" i="108"/>
  <c r="E20" i="108"/>
  <c r="G20" i="108"/>
  <c r="D21" i="108"/>
  <c r="E21" i="108"/>
  <c r="G21" i="108"/>
  <c r="D22" i="108"/>
  <c r="E22" i="108"/>
  <c r="G22" i="108"/>
  <c r="D24" i="108"/>
  <c r="E24" i="108"/>
  <c r="G24" i="108"/>
  <c r="D25" i="108"/>
  <c r="E25" i="108"/>
  <c r="G25" i="108"/>
  <c r="K25" i="108"/>
  <c r="D26" i="108"/>
  <c r="E26" i="108"/>
  <c r="G26" i="108"/>
  <c r="D27" i="108"/>
  <c r="E27" i="108"/>
  <c r="G27" i="108"/>
  <c r="D29" i="108"/>
  <c r="E29" i="108"/>
  <c r="G29" i="108"/>
  <c r="D30" i="108"/>
  <c r="E30" i="108"/>
  <c r="G30" i="108"/>
  <c r="D31" i="108"/>
  <c r="E31" i="108"/>
  <c r="G31" i="108"/>
  <c r="D32" i="108"/>
  <c r="E32" i="108"/>
  <c r="G32" i="108"/>
  <c r="D33" i="108"/>
  <c r="E33" i="108"/>
  <c r="G33" i="108"/>
  <c r="E34" i="108"/>
  <c r="G34" i="108"/>
  <c r="H35" i="108"/>
  <c r="D36" i="108"/>
  <c r="E36" i="108"/>
  <c r="G36" i="108"/>
  <c r="D37" i="108"/>
  <c r="E37" i="108"/>
  <c r="G37" i="108"/>
  <c r="D38" i="108"/>
  <c r="E38" i="108"/>
  <c r="G38" i="108"/>
  <c r="D40" i="108"/>
  <c r="E40" i="108"/>
  <c r="G40" i="108"/>
  <c r="D41" i="108"/>
  <c r="E41" i="108"/>
  <c r="G41" i="108"/>
  <c r="D42" i="108"/>
  <c r="E42" i="108"/>
  <c r="G42" i="108"/>
  <c r="D43" i="108"/>
  <c r="E43" i="108"/>
  <c r="G43" i="108"/>
  <c r="D44" i="108"/>
  <c r="E44" i="108"/>
  <c r="G44" i="108"/>
  <c r="D45" i="108"/>
  <c r="E45" i="108"/>
  <c r="G45" i="108"/>
  <c r="L46" i="108"/>
  <c r="D47" i="108"/>
  <c r="E47" i="108"/>
  <c r="G47" i="108"/>
  <c r="L47" i="108"/>
  <c r="D49" i="108"/>
  <c r="E49" i="108"/>
  <c r="G49" i="108"/>
  <c r="L49" i="108"/>
  <c r="D51" i="108"/>
  <c r="E51" i="108"/>
  <c r="G51" i="108"/>
  <c r="D53" i="108"/>
  <c r="E53" i="108"/>
  <c r="G53" i="108"/>
  <c r="D55" i="108"/>
  <c r="E55" i="108"/>
  <c r="G55" i="108"/>
  <c r="E56" i="108"/>
  <c r="G56" i="108"/>
  <c r="D57" i="108"/>
  <c r="E57" i="108"/>
  <c r="G57" i="108"/>
  <c r="F13" i="107"/>
  <c r="K13" i="107"/>
  <c r="F17" i="107"/>
  <c r="K17" i="107"/>
  <c r="F18" i="107"/>
  <c r="K18" i="107"/>
  <c r="F19" i="107"/>
  <c r="K19" i="107"/>
  <c r="F21" i="107"/>
  <c r="K21" i="107"/>
  <c r="F22" i="107"/>
  <c r="K22" i="107"/>
  <c r="F23" i="107"/>
  <c r="K23" i="107"/>
  <c r="F24" i="107"/>
  <c r="K24" i="107"/>
  <c r="F25" i="107"/>
  <c r="K25" i="107"/>
  <c r="F28" i="107"/>
  <c r="K28" i="107"/>
  <c r="F30" i="107"/>
  <c r="K30" i="107"/>
  <c r="F31" i="107"/>
  <c r="K31" i="107"/>
  <c r="F32" i="107"/>
  <c r="K32" i="107"/>
  <c r="F34" i="107"/>
  <c r="K34" i="107"/>
  <c r="F35" i="107"/>
  <c r="K35" i="107"/>
  <c r="F36" i="107"/>
  <c r="K36" i="107"/>
  <c r="F38" i="107"/>
  <c r="K38" i="107"/>
  <c r="F39" i="107"/>
  <c r="K39" i="107"/>
  <c r="F41" i="107"/>
  <c r="K41" i="107"/>
  <c r="F42" i="107"/>
  <c r="K42" i="107"/>
  <c r="F44" i="107"/>
  <c r="K44" i="107"/>
  <c r="F45" i="107"/>
  <c r="K45" i="107"/>
  <c r="F46" i="107"/>
  <c r="K46" i="107"/>
  <c r="F47" i="107"/>
  <c r="K47" i="107"/>
  <c r="B49" i="107"/>
  <c r="H27" i="108" s="1"/>
  <c r="B58" i="107"/>
  <c r="B59" i="107"/>
  <c r="B60" i="107"/>
  <c r="B61" i="107"/>
  <c r="B62" i="107"/>
  <c r="B63" i="107"/>
  <c r="B64" i="107"/>
  <c r="B65" i="107"/>
  <c r="B66" i="107"/>
  <c r="H47" i="107" s="1"/>
  <c r="B67" i="107"/>
  <c r="H19" i="107" s="1"/>
  <c r="B68" i="107"/>
  <c r="B69" i="107"/>
  <c r="H22" i="107" s="1"/>
  <c r="B70" i="107"/>
  <c r="B71" i="107"/>
  <c r="B72" i="107"/>
  <c r="B73" i="107"/>
  <c r="B74" i="107"/>
  <c r="H24" i="107" s="1"/>
  <c r="B75" i="107"/>
  <c r="B76" i="107"/>
  <c r="B77" i="107"/>
  <c r="B78" i="107"/>
  <c r="B79" i="107"/>
  <c r="B80" i="107"/>
  <c r="B81" i="107"/>
  <c r="B82" i="107"/>
  <c r="H45" i="107" s="1"/>
  <c r="B83" i="107"/>
  <c r="B84" i="107"/>
  <c r="B85" i="107"/>
  <c r="B86" i="107"/>
  <c r="B87" i="107"/>
  <c r="B88" i="107"/>
  <c r="B89" i="107"/>
  <c r="B90" i="107"/>
  <c r="B91" i="107"/>
  <c r="B92" i="107"/>
  <c r="B93" i="107"/>
  <c r="B94" i="107"/>
  <c r="B95" i="107"/>
  <c r="B96" i="107"/>
  <c r="B97" i="107"/>
  <c r="B98" i="107"/>
  <c r="B99" i="107"/>
  <c r="H36" i="107" s="1"/>
  <c r="B100" i="107"/>
  <c r="B101" i="107"/>
  <c r="B102" i="107"/>
  <c r="B103" i="107"/>
  <c r="B104" i="107"/>
  <c r="B105" i="107"/>
  <c r="B106" i="107"/>
  <c r="H44" i="107" s="1"/>
  <c r="B107" i="107"/>
  <c r="H41" i="107" s="1"/>
  <c r="B108" i="107"/>
  <c r="B109" i="107"/>
  <c r="B110" i="107"/>
  <c r="B111" i="107"/>
  <c r="B112" i="107"/>
  <c r="B113" i="107"/>
  <c r="B114" i="107"/>
  <c r="B115" i="107"/>
  <c r="B116" i="107"/>
  <c r="B117" i="107"/>
  <c r="B118" i="107"/>
  <c r="B119" i="107"/>
  <c r="B120" i="107"/>
  <c r="B121" i="107"/>
  <c r="B122" i="107"/>
  <c r="H21" i="107" s="1"/>
  <c r="B123" i="107"/>
  <c r="H18" i="107" s="1"/>
  <c r="B124" i="107"/>
  <c r="B125" i="107"/>
  <c r="B126" i="107"/>
  <c r="B127" i="107"/>
  <c r="B128" i="107"/>
  <c r="B129" i="107"/>
  <c r="B130" i="107"/>
  <c r="B131" i="107"/>
  <c r="B132" i="107"/>
  <c r="B133" i="107"/>
  <c r="B134" i="107"/>
  <c r="B135" i="107"/>
  <c r="B136" i="107"/>
  <c r="B137" i="107"/>
  <c r="B138" i="107"/>
  <c r="B139" i="107"/>
  <c r="B140" i="107"/>
  <c r="B141" i="107"/>
  <c r="B142" i="107"/>
  <c r="B143" i="107"/>
  <c r="B144" i="107"/>
  <c r="B145" i="107"/>
  <c r="B146" i="107"/>
  <c r="B147" i="107"/>
  <c r="H35" i="107" s="1"/>
  <c r="B148" i="107"/>
  <c r="B149" i="107"/>
  <c r="B150" i="107"/>
  <c r="B151" i="107"/>
  <c r="B152" i="107"/>
  <c r="B153" i="107"/>
  <c r="B154" i="107"/>
  <c r="B155" i="107"/>
  <c r="B156" i="107"/>
  <c r="B157" i="107"/>
  <c r="B158" i="107"/>
  <c r="B159" i="107"/>
  <c r="B160" i="107"/>
  <c r="B161" i="107"/>
  <c r="B162" i="107"/>
  <c r="B163" i="107"/>
  <c r="B164" i="107"/>
  <c r="H31" i="107" s="1"/>
  <c r="B165" i="107"/>
  <c r="B166" i="107"/>
  <c r="B167" i="107"/>
  <c r="B168" i="107"/>
  <c r="B169" i="107"/>
  <c r="B170" i="107"/>
  <c r="B171" i="107"/>
  <c r="H17" i="107" s="1"/>
  <c r="B172" i="107"/>
  <c r="B173" i="107"/>
  <c r="B174" i="107"/>
  <c r="B175" i="107"/>
  <c r="B176" i="107"/>
  <c r="B177" i="107"/>
  <c r="B178" i="107"/>
  <c r="B179" i="107"/>
  <c r="B180" i="107"/>
  <c r="B181" i="107"/>
  <c r="B182" i="107"/>
  <c r="B183" i="107"/>
  <c r="B184" i="107"/>
  <c r="B185" i="107"/>
  <c r="B186" i="107"/>
  <c r="B187" i="107"/>
  <c r="B188" i="107"/>
  <c r="H38" i="107" s="1"/>
  <c r="B189" i="107"/>
  <c r="B190" i="107"/>
  <c r="B191" i="107"/>
  <c r="B192" i="107"/>
  <c r="B193" i="107"/>
  <c r="B194" i="107"/>
  <c r="B195" i="107"/>
  <c r="B196" i="107"/>
  <c r="B197" i="107"/>
  <c r="B198" i="107"/>
  <c r="B199" i="107"/>
  <c r="B200" i="107"/>
  <c r="B201" i="107"/>
  <c r="B202" i="107"/>
  <c r="B203" i="107"/>
  <c r="B204" i="107"/>
  <c r="B205" i="107"/>
  <c r="B206" i="107"/>
  <c r="H30" i="107" s="1"/>
  <c r="B207" i="107"/>
  <c r="B208" i="107"/>
  <c r="B209" i="107"/>
  <c r="B210" i="107"/>
  <c r="B211" i="107"/>
  <c r="B212" i="107"/>
  <c r="B213" i="107"/>
  <c r="B214" i="107"/>
  <c r="B215" i="107"/>
  <c r="B216" i="107"/>
  <c r="B217" i="107"/>
  <c r="B218" i="107"/>
  <c r="B219" i="107"/>
  <c r="B220" i="107"/>
  <c r="B221" i="107"/>
  <c r="B222" i="107"/>
  <c r="B223" i="107"/>
  <c r="B224" i="107"/>
  <c r="B225" i="107"/>
  <c r="B226" i="107"/>
  <c r="B227" i="107"/>
  <c r="B228" i="107"/>
  <c r="B229" i="107"/>
  <c r="B230" i="107"/>
  <c r="H28" i="107" s="1"/>
  <c r="B231" i="107"/>
  <c r="B232" i="107"/>
  <c r="B233" i="107"/>
  <c r="B234" i="107"/>
  <c r="B235" i="107"/>
  <c r="B236" i="107"/>
  <c r="B237" i="107"/>
  <c r="B238" i="107"/>
  <c r="B239" i="107"/>
  <c r="B240" i="107"/>
  <c r="B241" i="107"/>
  <c r="B242" i="107"/>
  <c r="B243" i="107"/>
  <c r="B244" i="107"/>
  <c r="B245" i="107"/>
  <c r="B246" i="107"/>
  <c r="B247" i="107"/>
  <c r="B248" i="107"/>
  <c r="B249" i="107"/>
  <c r="B250" i="107"/>
  <c r="H13" i="107" s="1"/>
  <c r="B251" i="107"/>
  <c r="B252" i="107"/>
  <c r="B253" i="107"/>
  <c r="B254" i="107"/>
  <c r="B255" i="107"/>
  <c r="B256" i="107"/>
  <c r="B257" i="107"/>
  <c r="B258" i="107"/>
  <c r="B259" i="107"/>
  <c r="B260" i="107"/>
  <c r="B261" i="107"/>
  <c r="B262" i="107"/>
  <c r="B263" i="107"/>
  <c r="B264" i="107"/>
  <c r="B265" i="107"/>
  <c r="B266" i="107"/>
  <c r="B267" i="107"/>
  <c r="B268" i="107"/>
  <c r="B269" i="107"/>
  <c r="B270" i="107"/>
  <c r="B271" i="107"/>
  <c r="B272" i="107"/>
  <c r="B273" i="107"/>
  <c r="B274" i="107"/>
  <c r="B275" i="107"/>
  <c r="B276" i="107"/>
  <c r="B277" i="107"/>
  <c r="B278" i="107"/>
  <c r="B279" i="107"/>
  <c r="B280" i="107"/>
  <c r="B281" i="107"/>
  <c r="B282" i="107"/>
  <c r="B283" i="107"/>
  <c r="B284" i="107"/>
  <c r="B285" i="107"/>
  <c r="B286" i="107"/>
  <c r="B287" i="107"/>
  <c r="B288" i="107"/>
  <c r="B289" i="107"/>
  <c r="B290" i="107"/>
  <c r="B291" i="107"/>
  <c r="B292" i="107"/>
  <c r="B293" i="107"/>
  <c r="B294" i="107"/>
  <c r="B295" i="107"/>
  <c r="B296" i="107"/>
  <c r="B297" i="107"/>
  <c r="F57" i="108" l="1"/>
  <c r="F32" i="108"/>
  <c r="F17" i="108"/>
  <c r="F16" i="108"/>
  <c r="F24" i="108"/>
  <c r="F13" i="108"/>
  <c r="F56" i="108"/>
  <c r="F47" i="108"/>
  <c r="F45" i="108"/>
  <c r="F41" i="108"/>
  <c r="F34" i="108"/>
  <c r="F25" i="108"/>
  <c r="F49" i="107"/>
  <c r="F33" i="108"/>
  <c r="F27" i="108"/>
  <c r="F20" i="108"/>
  <c r="F42" i="108"/>
  <c r="F37" i="108"/>
  <c r="H18" i="108"/>
  <c r="M47" i="108"/>
  <c r="N47" i="108" s="1"/>
  <c r="N49" i="108" s="1"/>
  <c r="H33" i="108"/>
  <c r="H25" i="108"/>
  <c r="H21" i="108"/>
  <c r="H15" i="108"/>
  <c r="L48" i="108"/>
  <c r="F30" i="108"/>
  <c r="F18" i="108"/>
  <c r="H31" i="111"/>
  <c r="H12" i="111" s="1"/>
  <c r="H55" i="111" s="1"/>
  <c r="F53" i="108"/>
  <c r="F22" i="108"/>
  <c r="D35" i="108"/>
  <c r="D11" i="108"/>
  <c r="F55" i="108"/>
  <c r="F26" i="108"/>
  <c r="E11" i="108"/>
  <c r="G35" i="108"/>
  <c r="F49" i="108"/>
  <c r="F43" i="108"/>
  <c r="F38" i="108"/>
  <c r="F29" i="108"/>
  <c r="E35" i="108"/>
  <c r="F44" i="108"/>
  <c r="F40" i="108"/>
  <c r="F31" i="108"/>
  <c r="F21" i="108"/>
  <c r="F51" i="108"/>
  <c r="F15" i="108"/>
  <c r="G11" i="108"/>
  <c r="F36" i="108"/>
  <c r="I38" i="107"/>
  <c r="I17" i="107"/>
  <c r="I35" i="107"/>
  <c r="I18" i="107"/>
  <c r="I41" i="107"/>
  <c r="I36" i="107"/>
  <c r="I19" i="107"/>
  <c r="I30" i="107"/>
  <c r="I45" i="107"/>
  <c r="I24" i="107"/>
  <c r="I47" i="107"/>
  <c r="I13" i="107"/>
  <c r="I21" i="107"/>
  <c r="I22" i="107"/>
  <c r="I28" i="107"/>
  <c r="I31" i="107"/>
  <c r="K49" i="107"/>
  <c r="H46" i="107"/>
  <c r="H23" i="107"/>
  <c r="I44" i="107"/>
  <c r="H39" i="107"/>
  <c r="H34" i="107"/>
  <c r="H32" i="107"/>
  <c r="H25" i="107"/>
  <c r="H42" i="107"/>
  <c r="D58" i="108" l="1"/>
  <c r="E58" i="108"/>
  <c r="H14" i="109"/>
  <c r="I13" i="108"/>
  <c r="F11" i="108"/>
  <c r="H49" i="107"/>
  <c r="H13" i="108" s="1"/>
  <c r="F35" i="108"/>
  <c r="G58" i="108"/>
  <c r="I42" i="107"/>
  <c r="I25" i="107"/>
  <c r="I34" i="107"/>
  <c r="I39" i="107"/>
  <c r="I46" i="107"/>
  <c r="I23" i="107"/>
  <c r="I32" i="107"/>
  <c r="I26" i="108"/>
  <c r="F58" i="108" l="1"/>
  <c r="I49" i="107"/>
  <c r="H20" i="108"/>
  <c r="J20" i="108" s="1"/>
  <c r="M28" i="108" s="1"/>
  <c r="J13" i="108"/>
  <c r="H24" i="108"/>
  <c r="J24" i="108" s="1"/>
  <c r="M29" i="108" s="1"/>
  <c r="H22" i="108"/>
  <c r="J22" i="108" s="1"/>
  <c r="M31" i="108" s="1"/>
  <c r="J25" i="109"/>
  <c r="H31" i="109"/>
  <c r="H21" i="109"/>
  <c r="H23" i="109"/>
  <c r="I20" i="108"/>
  <c r="I22" i="108"/>
  <c r="I24" i="108"/>
  <c r="K16" i="108"/>
  <c r="H12" i="109" l="1"/>
  <c r="H58" i="109" s="1"/>
  <c r="I11" i="108"/>
  <c r="M27" i="108"/>
  <c r="H26" i="108" l="1"/>
  <c r="D16" i="106"/>
  <c r="D31" i="106" s="1"/>
  <c r="E16" i="106"/>
  <c r="E31" i="106" s="1"/>
  <c r="G16" i="106"/>
  <c r="G31" i="106" s="1"/>
  <c r="H16" i="106"/>
  <c r="H31" i="106" s="1"/>
  <c r="F17" i="106"/>
  <c r="F18" i="106"/>
  <c r="F19" i="106"/>
  <c r="F20" i="106"/>
  <c r="F21" i="106"/>
  <c r="D16" i="105"/>
  <c r="D28" i="105" s="1"/>
  <c r="E16" i="105"/>
  <c r="E28" i="105" s="1"/>
  <c r="G16" i="105"/>
  <c r="G28" i="105" s="1"/>
  <c r="H16" i="105"/>
  <c r="H28" i="105" s="1"/>
  <c r="F17" i="105"/>
  <c r="F18" i="105"/>
  <c r="F19" i="105"/>
  <c r="F20" i="105"/>
  <c r="F21" i="105"/>
  <c r="F22" i="105"/>
  <c r="F23" i="105"/>
  <c r="D16" i="104"/>
  <c r="D30" i="104" s="1"/>
  <c r="E16" i="104"/>
  <c r="E30" i="104" s="1"/>
  <c r="G16" i="104"/>
  <c r="G30" i="104" s="1"/>
  <c r="H16" i="104"/>
  <c r="H30" i="104" s="1"/>
  <c r="F17" i="104"/>
  <c r="F18" i="104"/>
  <c r="F19" i="104"/>
  <c r="F20" i="104"/>
  <c r="F21" i="104"/>
  <c r="D16" i="103"/>
  <c r="D33" i="103" s="1"/>
  <c r="E16" i="103"/>
  <c r="E33" i="103" s="1"/>
  <c r="G16" i="103"/>
  <c r="G33" i="103" s="1"/>
  <c r="H16" i="103"/>
  <c r="H33" i="103" s="1"/>
  <c r="F17" i="103"/>
  <c r="F18" i="103"/>
  <c r="F19" i="103"/>
  <c r="D16" i="102"/>
  <c r="D31" i="102" s="1"/>
  <c r="E16" i="102"/>
  <c r="E31" i="102" s="1"/>
  <c r="G16" i="102"/>
  <c r="G31" i="102" s="1"/>
  <c r="H16" i="102"/>
  <c r="H31" i="102" s="1"/>
  <c r="F17" i="102"/>
  <c r="F18" i="102"/>
  <c r="F19" i="102"/>
  <c r="F20" i="102"/>
  <c r="F21" i="102"/>
  <c r="D16" i="101"/>
  <c r="D28" i="101" s="1"/>
  <c r="E16" i="101"/>
  <c r="E28" i="101" s="1"/>
  <c r="G16" i="101"/>
  <c r="G28" i="101" s="1"/>
  <c r="H16" i="101"/>
  <c r="H28" i="101" s="1"/>
  <c r="F17" i="101"/>
  <c r="F18" i="101"/>
  <c r="F19" i="101"/>
  <c r="D16" i="100"/>
  <c r="D30" i="100" s="1"/>
  <c r="E16" i="100"/>
  <c r="E30" i="100" s="1"/>
  <c r="G16" i="100"/>
  <c r="G30" i="100" s="1"/>
  <c r="H16" i="100"/>
  <c r="H30" i="100" s="1"/>
  <c r="F17" i="100"/>
  <c r="F18" i="100"/>
  <c r="F19" i="100"/>
  <c r="F20" i="100"/>
  <c r="F21" i="100"/>
  <c r="D16" i="99"/>
  <c r="D29" i="99" s="1"/>
  <c r="E16" i="99"/>
  <c r="E29" i="99" s="1"/>
  <c r="G16" i="99"/>
  <c r="G29" i="99" s="1"/>
  <c r="H16" i="99"/>
  <c r="H29" i="99" s="1"/>
  <c r="F17" i="99"/>
  <c r="F18" i="99"/>
  <c r="F19" i="99"/>
  <c r="F20" i="99"/>
  <c r="F21" i="99"/>
  <c r="F23" i="99"/>
  <c r="F24" i="99"/>
  <c r="D16" i="98"/>
  <c r="D31" i="98" s="1"/>
  <c r="E16" i="98"/>
  <c r="E31" i="98" s="1"/>
  <c r="G16" i="98"/>
  <c r="H16" i="98"/>
  <c r="H31" i="98" s="1"/>
  <c r="F17" i="98"/>
  <c r="F18" i="98"/>
  <c r="G31" i="98"/>
  <c r="D16" i="97"/>
  <c r="D31" i="97" s="1"/>
  <c r="E16" i="97"/>
  <c r="E31" i="97" s="1"/>
  <c r="G16" i="97"/>
  <c r="G31" i="97" s="1"/>
  <c r="H16" i="97"/>
  <c r="H31" i="97" s="1"/>
  <c r="F17" i="97"/>
  <c r="F18" i="97"/>
  <c r="F19" i="97"/>
  <c r="F20" i="97"/>
  <c r="F21" i="97"/>
  <c r="D16" i="96"/>
  <c r="E16" i="96"/>
  <c r="E30" i="96" s="1"/>
  <c r="G16" i="96"/>
  <c r="G30" i="96" s="1"/>
  <c r="H16" i="96"/>
  <c r="H30" i="96" s="1"/>
  <c r="F17" i="96"/>
  <c r="F18" i="96"/>
  <c r="F19" i="96"/>
  <c r="F20" i="96"/>
  <c r="D30" i="96"/>
  <c r="D16" i="95"/>
  <c r="D28" i="95" s="1"/>
  <c r="E16" i="95"/>
  <c r="E28" i="95" s="1"/>
  <c r="G16" i="95"/>
  <c r="G28" i="95" s="1"/>
  <c r="H16" i="95"/>
  <c r="H28" i="95" s="1"/>
  <c r="F17" i="95"/>
  <c r="F18" i="95"/>
  <c r="F19" i="95"/>
  <c r="D16" i="94"/>
  <c r="D32" i="94" s="1"/>
  <c r="E16" i="94"/>
  <c r="E32" i="94" s="1"/>
  <c r="G16" i="94"/>
  <c r="G32" i="94" s="1"/>
  <c r="H16" i="94"/>
  <c r="H32" i="94" s="1"/>
  <c r="F17" i="94"/>
  <c r="F16" i="94" s="1"/>
  <c r="F32" i="94" s="1"/>
  <c r="D16" i="93"/>
  <c r="D31" i="93" s="1"/>
  <c r="E16" i="93"/>
  <c r="E31" i="93" s="1"/>
  <c r="G16" i="93"/>
  <c r="G31" i="93" s="1"/>
  <c r="H16" i="93"/>
  <c r="H31" i="93" s="1"/>
  <c r="F17" i="93"/>
  <c r="F16" i="93" s="1"/>
  <c r="F31" i="93" s="1"/>
  <c r="D16" i="92"/>
  <c r="D33" i="92" s="1"/>
  <c r="E16" i="92"/>
  <c r="E33" i="92" s="1"/>
  <c r="G16" i="92"/>
  <c r="G33" i="92" s="1"/>
  <c r="H16" i="92"/>
  <c r="H33" i="92" s="1"/>
  <c r="F17" i="92"/>
  <c r="F18" i="92"/>
  <c r="F19" i="92"/>
  <c r="D16" i="91"/>
  <c r="D31" i="91" s="1"/>
  <c r="E16" i="91"/>
  <c r="E31" i="91" s="1"/>
  <c r="G16" i="91"/>
  <c r="G31" i="91" s="1"/>
  <c r="H16" i="91"/>
  <c r="H31" i="91" s="1"/>
  <c r="F17" i="91"/>
  <c r="F18" i="91"/>
  <c r="F19" i="91"/>
  <c r="D16" i="90"/>
  <c r="D30" i="90" s="1"/>
  <c r="E16" i="90"/>
  <c r="E30" i="90" s="1"/>
  <c r="G16" i="90"/>
  <c r="G30" i="90" s="1"/>
  <c r="H16" i="90"/>
  <c r="H30" i="90" s="1"/>
  <c r="F17" i="90"/>
  <c r="F18" i="90"/>
  <c r="F19" i="90"/>
  <c r="F20" i="90"/>
  <c r="F21" i="90"/>
  <c r="D16" i="89"/>
  <c r="D33" i="89" s="1"/>
  <c r="E16" i="89"/>
  <c r="E33" i="89" s="1"/>
  <c r="G16" i="89"/>
  <c r="G33" i="89" s="1"/>
  <c r="H16" i="89"/>
  <c r="H33" i="89" s="1"/>
  <c r="F17" i="89"/>
  <c r="F18" i="89"/>
  <c r="F19" i="89"/>
  <c r="D15" i="88"/>
  <c r="E15" i="88"/>
  <c r="G15" i="88"/>
  <c r="H15" i="88"/>
  <c r="F16" i="88"/>
  <c r="F15" i="88" s="1"/>
  <c r="D19" i="88"/>
  <c r="E19" i="88"/>
  <c r="G19" i="88"/>
  <c r="H19" i="88"/>
  <c r="F20" i="88"/>
  <c r="F21" i="88"/>
  <c r="F22" i="88"/>
  <c r="D16" i="87"/>
  <c r="E16" i="87"/>
  <c r="E31" i="87" s="1"/>
  <c r="G16" i="87"/>
  <c r="G31" i="87" s="1"/>
  <c r="H16" i="87"/>
  <c r="H31" i="87" s="1"/>
  <c r="F17" i="87"/>
  <c r="F16" i="87" s="1"/>
  <c r="F31" i="87" s="1"/>
  <c r="D16" i="86"/>
  <c r="D28" i="86" s="1"/>
  <c r="E16" i="86"/>
  <c r="E28" i="86" s="1"/>
  <c r="G16" i="86"/>
  <c r="G28" i="86" s="1"/>
  <c r="H16" i="86"/>
  <c r="H28" i="86" s="1"/>
  <c r="F17" i="86"/>
  <c r="F18" i="86"/>
  <c r="K19" i="86"/>
  <c r="D16" i="85"/>
  <c r="D30" i="85" s="1"/>
  <c r="E16" i="85"/>
  <c r="E30" i="85" s="1"/>
  <c r="G16" i="85"/>
  <c r="G30" i="85" s="1"/>
  <c r="H16" i="85"/>
  <c r="H30" i="85" s="1"/>
  <c r="F17" i="85"/>
  <c r="F18" i="85"/>
  <c r="F19" i="85"/>
  <c r="F20" i="85"/>
  <c r="F21" i="85"/>
  <c r="G30" i="88" l="1"/>
  <c r="F16" i="92"/>
  <c r="F33" i="92" s="1"/>
  <c r="F16" i="98"/>
  <c r="F31" i="98" s="1"/>
  <c r="H30" i="88"/>
  <c r="F16" i="97"/>
  <c r="F31" i="97" s="1"/>
  <c r="F16" i="101"/>
  <c r="F28" i="101" s="1"/>
  <c r="F16" i="102"/>
  <c r="F31" i="102" s="1"/>
  <c r="F16" i="86"/>
  <c r="F28" i="86" s="1"/>
  <c r="D30" i="88"/>
  <c r="F16" i="104"/>
  <c r="F30" i="104" s="1"/>
  <c r="F16" i="89"/>
  <c r="F33" i="89" s="1"/>
  <c r="F16" i="91"/>
  <c r="F31" i="91" s="1"/>
  <c r="F16" i="85"/>
  <c r="F30" i="85" s="1"/>
  <c r="E30" i="88"/>
  <c r="F16" i="90"/>
  <c r="F30" i="90" s="1"/>
  <c r="F16" i="99"/>
  <c r="F29" i="99" s="1"/>
  <c r="F16" i="103"/>
  <c r="F33" i="103" s="1"/>
  <c r="F16" i="105"/>
  <c r="F28" i="105" s="1"/>
  <c r="N22" i="108"/>
  <c r="J26" i="108"/>
  <c r="F19" i="88"/>
  <c r="F30" i="88" s="1"/>
  <c r="F16" i="95"/>
  <c r="F28" i="95" s="1"/>
  <c r="F16" i="96"/>
  <c r="F30" i="96" s="1"/>
  <c r="F16" i="100"/>
  <c r="F30" i="100" s="1"/>
  <c r="F16" i="106"/>
  <c r="F31" i="106" s="1"/>
  <c r="M30" i="108" l="1"/>
  <c r="M33" i="108" s="1"/>
  <c r="H30" i="108" s="1"/>
  <c r="H11" i="108" s="1"/>
  <c r="H58" i="108" s="1"/>
  <c r="J30" i="108"/>
  <c r="K15" i="62" l="1"/>
  <c r="G18" i="62"/>
  <c r="H18" i="62"/>
  <c r="J18" i="62"/>
  <c r="G20" i="62"/>
  <c r="H20" i="62"/>
  <c r="J20" i="62"/>
  <c r="G23" i="62"/>
  <c r="H23" i="62"/>
  <c r="J23" i="62"/>
  <c r="K24" i="62"/>
  <c r="G26" i="62"/>
  <c r="G24" i="62" s="1"/>
  <c r="J26" i="62"/>
  <c r="H28" i="62"/>
  <c r="H24" i="62" s="1"/>
  <c r="J28" i="62"/>
  <c r="G29" i="62"/>
  <c r="H29" i="62"/>
  <c r="J29" i="62"/>
  <c r="K29" i="62"/>
  <c r="I30" i="62"/>
  <c r="I31" i="62"/>
  <c r="I32" i="62"/>
  <c r="D11" i="61"/>
  <c r="E11" i="61"/>
  <c r="G11" i="61"/>
  <c r="H13" i="61"/>
  <c r="D14" i="61"/>
  <c r="E14" i="61"/>
  <c r="G14" i="61"/>
  <c r="D15" i="61"/>
  <c r="E15" i="61"/>
  <c r="G15" i="61"/>
  <c r="D16" i="61"/>
  <c r="E16" i="61"/>
  <c r="G16" i="61"/>
  <c r="D17" i="61"/>
  <c r="E17" i="61"/>
  <c r="G17" i="61"/>
  <c r="D18" i="61"/>
  <c r="E18" i="61"/>
  <c r="G18" i="61"/>
  <c r="D19" i="61"/>
  <c r="E19" i="61"/>
  <c r="G19" i="61"/>
  <c r="D20" i="61"/>
  <c r="E20" i="61"/>
  <c r="G20" i="61"/>
  <c r="D21" i="61"/>
  <c r="E21" i="61"/>
  <c r="G21" i="61"/>
  <c r="F21" i="61" s="1"/>
  <c r="D22" i="61"/>
  <c r="E22" i="61"/>
  <c r="G22" i="61"/>
  <c r="D23" i="61"/>
  <c r="E23" i="61"/>
  <c r="G23" i="61"/>
  <c r="D24" i="61"/>
  <c r="E24" i="61"/>
  <c r="G24" i="61"/>
  <c r="D25" i="61"/>
  <c r="E25" i="61"/>
  <c r="G25" i="61"/>
  <c r="F25" i="61" s="1"/>
  <c r="D26" i="61"/>
  <c r="E26" i="61"/>
  <c r="G26" i="61"/>
  <c r="D27" i="61"/>
  <c r="E27" i="61"/>
  <c r="G27" i="61"/>
  <c r="D28" i="61"/>
  <c r="E28" i="61"/>
  <c r="G28" i="61"/>
  <c r="D29" i="61"/>
  <c r="E29" i="61"/>
  <c r="G29" i="61"/>
  <c r="F29" i="61" s="1"/>
  <c r="D30" i="61"/>
  <c r="E30" i="61"/>
  <c r="G30" i="61"/>
  <c r="D31" i="61"/>
  <c r="E31" i="61"/>
  <c r="G31" i="61"/>
  <c r="D33" i="61"/>
  <c r="E33" i="61"/>
  <c r="G33" i="61"/>
  <c r="D35" i="61"/>
  <c r="E35" i="61"/>
  <c r="G35" i="61"/>
  <c r="F35" i="61" s="1"/>
  <c r="D37" i="61"/>
  <c r="E37" i="61"/>
  <c r="G37" i="61"/>
  <c r="D39" i="61"/>
  <c r="E39" i="61"/>
  <c r="G39" i="61"/>
  <c r="D41" i="61"/>
  <c r="E41" i="61"/>
  <c r="G41" i="61"/>
  <c r="D43" i="61"/>
  <c r="E43" i="61"/>
  <c r="G43" i="61"/>
  <c r="F43" i="61" s="1"/>
  <c r="D45" i="61"/>
  <c r="E45" i="61"/>
  <c r="G45" i="61"/>
  <c r="D47" i="61"/>
  <c r="E47" i="61"/>
  <c r="G47" i="61"/>
  <c r="D49" i="61"/>
  <c r="E49" i="61"/>
  <c r="G49" i="61"/>
  <c r="D51" i="61"/>
  <c r="E51" i="61"/>
  <c r="G51" i="61"/>
  <c r="F51" i="61" s="1"/>
  <c r="D52" i="61"/>
  <c r="E52" i="61"/>
  <c r="G52" i="61"/>
  <c r="D54" i="61"/>
  <c r="E54" i="61"/>
  <c r="G54" i="61"/>
  <c r="D55" i="61"/>
  <c r="E55" i="61"/>
  <c r="G55" i="61"/>
  <c r="D56" i="61"/>
  <c r="E56" i="61"/>
  <c r="G56" i="61"/>
  <c r="F56" i="61" s="1"/>
  <c r="E72" i="61"/>
  <c r="H72" i="61"/>
  <c r="D73" i="61"/>
  <c r="G73" i="61"/>
  <c r="D74" i="61"/>
  <c r="G74" i="61"/>
  <c r="F74" i="61" s="1"/>
  <c r="D75" i="61"/>
  <c r="G75" i="61"/>
  <c r="F75" i="61" s="1"/>
  <c r="D76" i="61"/>
  <c r="G76" i="61"/>
  <c r="F76" i="61" s="1"/>
  <c r="D78" i="61"/>
  <c r="G78" i="61"/>
  <c r="F78" i="61" s="1"/>
  <c r="D80" i="61"/>
  <c r="G80" i="61"/>
  <c r="F80" i="61" s="1"/>
  <c r="D81" i="61"/>
  <c r="G81" i="61"/>
  <c r="F81" i="61" s="1"/>
  <c r="D82" i="61"/>
  <c r="G82" i="61"/>
  <c r="F82" i="61" s="1"/>
  <c r="D83" i="61"/>
  <c r="G83" i="61"/>
  <c r="F83" i="61" s="1"/>
  <c r="D84" i="61"/>
  <c r="G84" i="61"/>
  <c r="F84" i="61" s="1"/>
  <c r="D85" i="61"/>
  <c r="G85" i="61"/>
  <c r="F85" i="61" s="1"/>
  <c r="D86" i="61"/>
  <c r="G86" i="61"/>
  <c r="F86" i="61" s="1"/>
  <c r="D87" i="61"/>
  <c r="G87" i="61"/>
  <c r="F87" i="61" s="1"/>
  <c r="G13" i="60"/>
  <c r="H15" i="60"/>
  <c r="F17" i="60"/>
  <c r="H17" i="60"/>
  <c r="F18" i="60"/>
  <c r="F19" i="60"/>
  <c r="F20" i="60"/>
  <c r="H20" i="60"/>
  <c r="F21" i="60"/>
  <c r="F22" i="60"/>
  <c r="H22" i="60"/>
  <c r="F23" i="60"/>
  <c r="F25" i="60"/>
  <c r="F26" i="60"/>
  <c r="H26" i="60"/>
  <c r="H28" i="60" s="1"/>
  <c r="F27" i="60"/>
  <c r="F28" i="60"/>
  <c r="F30" i="60"/>
  <c r="F31" i="60"/>
  <c r="D32" i="60"/>
  <c r="D13" i="60" s="1"/>
  <c r="F32" i="60"/>
  <c r="E34" i="60"/>
  <c r="F34" i="60" s="1"/>
  <c r="H34" i="60"/>
  <c r="F35" i="60"/>
  <c r="G14" i="59"/>
  <c r="H16" i="59"/>
  <c r="F18" i="59"/>
  <c r="H18" i="59"/>
  <c r="F19" i="59"/>
  <c r="F20" i="59"/>
  <c r="F21" i="59"/>
  <c r="H21" i="59"/>
  <c r="F22" i="59"/>
  <c r="F23" i="59"/>
  <c r="H23" i="59"/>
  <c r="F24" i="59"/>
  <c r="F26" i="59"/>
  <c r="F27" i="59"/>
  <c r="H27" i="59"/>
  <c r="H29" i="59" s="1"/>
  <c r="F28" i="59"/>
  <c r="F29" i="59"/>
  <c r="F31" i="59"/>
  <c r="F32" i="59"/>
  <c r="D33" i="59"/>
  <c r="D14" i="59" s="1"/>
  <c r="F33" i="59"/>
  <c r="E35" i="59"/>
  <c r="F35" i="59" s="1"/>
  <c r="H35" i="59"/>
  <c r="F36" i="59"/>
  <c r="D37" i="59"/>
  <c r="E37" i="59"/>
  <c r="G37" i="59"/>
  <c r="H39" i="59"/>
  <c r="D40" i="59"/>
  <c r="E40" i="59"/>
  <c r="G40" i="59"/>
  <c r="D41" i="59"/>
  <c r="E41" i="59"/>
  <c r="G41" i="59"/>
  <c r="D42" i="59"/>
  <c r="E42" i="59"/>
  <c r="G42" i="59"/>
  <c r="D43" i="59"/>
  <c r="E43" i="59"/>
  <c r="G43" i="59"/>
  <c r="D44" i="59"/>
  <c r="E44" i="59"/>
  <c r="G44" i="59"/>
  <c r="D45" i="59"/>
  <c r="E45" i="59"/>
  <c r="G45" i="59"/>
  <c r="D46" i="59"/>
  <c r="E46" i="59"/>
  <c r="G46" i="59"/>
  <c r="D47" i="59"/>
  <c r="E47" i="59"/>
  <c r="G47" i="59"/>
  <c r="D48" i="59"/>
  <c r="E48" i="59"/>
  <c r="G48" i="59"/>
  <c r="D49" i="59"/>
  <c r="E49" i="59"/>
  <c r="G49" i="59"/>
  <c r="D50" i="59"/>
  <c r="E50" i="59"/>
  <c r="G50" i="59"/>
  <c r="D51" i="59"/>
  <c r="E51" i="59"/>
  <c r="G51" i="59"/>
  <c r="D52" i="59"/>
  <c r="E52" i="59"/>
  <c r="G52" i="59"/>
  <c r="D53" i="59"/>
  <c r="E53" i="59"/>
  <c r="G53" i="59"/>
  <c r="D54" i="59"/>
  <c r="E54" i="59"/>
  <c r="G54" i="59"/>
  <c r="D55" i="59"/>
  <c r="E55" i="59"/>
  <c r="G55" i="59"/>
  <c r="D56" i="59"/>
  <c r="E56" i="59"/>
  <c r="G56" i="59"/>
  <c r="D57" i="59"/>
  <c r="E57" i="59"/>
  <c r="G57" i="59"/>
  <c r="D59" i="59"/>
  <c r="E59" i="59"/>
  <c r="G59" i="59"/>
  <c r="D79" i="59"/>
  <c r="E79" i="59"/>
  <c r="G79" i="59"/>
  <c r="D81" i="59"/>
  <c r="E81" i="59"/>
  <c r="G81" i="59"/>
  <c r="D83" i="59"/>
  <c r="E83" i="59"/>
  <c r="G83" i="59"/>
  <c r="D85" i="59"/>
  <c r="E85" i="59"/>
  <c r="G85" i="59"/>
  <c r="D87" i="59"/>
  <c r="E87" i="59"/>
  <c r="G87" i="59"/>
  <c r="D89" i="59"/>
  <c r="E89" i="59"/>
  <c r="G89" i="59"/>
  <c r="D91" i="59"/>
  <c r="E91" i="59"/>
  <c r="G91" i="59"/>
  <c r="D93" i="59"/>
  <c r="E93" i="59"/>
  <c r="G93" i="59"/>
  <c r="D95" i="59"/>
  <c r="E95" i="59"/>
  <c r="G95" i="59"/>
  <c r="D96" i="59"/>
  <c r="E96" i="59"/>
  <c r="G96" i="59"/>
  <c r="D98" i="59"/>
  <c r="E98" i="59"/>
  <c r="G98" i="59"/>
  <c r="D99" i="59"/>
  <c r="E99" i="59"/>
  <c r="G99" i="59"/>
  <c r="D100" i="59"/>
  <c r="E100" i="59"/>
  <c r="G100" i="59"/>
  <c r="F100" i="59" s="1"/>
  <c r="E101" i="59"/>
  <c r="H101" i="59"/>
  <c r="D102" i="59"/>
  <c r="G102" i="59"/>
  <c r="F102" i="59" s="1"/>
  <c r="D103" i="59"/>
  <c r="G103" i="59"/>
  <c r="F103" i="59" s="1"/>
  <c r="D104" i="59"/>
  <c r="G104" i="59"/>
  <c r="F104" i="59" s="1"/>
  <c r="D105" i="59"/>
  <c r="G105" i="59"/>
  <c r="F105" i="59" s="1"/>
  <c r="D107" i="59"/>
  <c r="G107" i="59"/>
  <c r="F107" i="59" s="1"/>
  <c r="D109" i="59"/>
  <c r="G109" i="59"/>
  <c r="F109" i="59" s="1"/>
  <c r="D110" i="59"/>
  <c r="G110" i="59"/>
  <c r="F110" i="59" s="1"/>
  <c r="D111" i="59"/>
  <c r="G111" i="59"/>
  <c r="F111" i="59" s="1"/>
  <c r="D112" i="59"/>
  <c r="G112" i="59"/>
  <c r="F112" i="59" s="1"/>
  <c r="D113" i="59"/>
  <c r="G113" i="59"/>
  <c r="F113" i="59" s="1"/>
  <c r="D114" i="59"/>
  <c r="G114" i="59"/>
  <c r="F114" i="59" s="1"/>
  <c r="D115" i="59"/>
  <c r="G115" i="59"/>
  <c r="F115" i="59" s="1"/>
  <c r="D116" i="59"/>
  <c r="G116" i="59"/>
  <c r="F116" i="59" s="1"/>
  <c r="H15" i="58"/>
  <c r="D16" i="58"/>
  <c r="E16" i="58"/>
  <c r="G16" i="58"/>
  <c r="D17" i="58"/>
  <c r="E17" i="58"/>
  <c r="G17" i="58"/>
  <c r="D18" i="58"/>
  <c r="E18" i="58"/>
  <c r="G18" i="58"/>
  <c r="D20" i="58"/>
  <c r="E20" i="58"/>
  <c r="G20" i="58"/>
  <c r="D21" i="58"/>
  <c r="E21" i="58"/>
  <c r="G21" i="58"/>
  <c r="D22" i="58"/>
  <c r="E22" i="58"/>
  <c r="G22" i="58"/>
  <c r="D24" i="58"/>
  <c r="E24" i="58"/>
  <c r="G24" i="58"/>
  <c r="D26" i="58"/>
  <c r="E26" i="58"/>
  <c r="G26" i="58"/>
  <c r="H27" i="58"/>
  <c r="D18" i="57"/>
  <c r="E18" i="57"/>
  <c r="G18" i="57"/>
  <c r="H18" i="57"/>
  <c r="H25" i="57" s="1"/>
  <c r="H27" i="57" s="1"/>
  <c r="I27" i="57" s="1"/>
  <c r="D20" i="57"/>
  <c r="E20" i="57"/>
  <c r="G20" i="57"/>
  <c r="H20" i="57"/>
  <c r="D21" i="57"/>
  <c r="E21" i="57"/>
  <c r="G21" i="57"/>
  <c r="D22" i="57"/>
  <c r="E22" i="57"/>
  <c r="G22" i="57"/>
  <c r="D23" i="57"/>
  <c r="E23" i="57"/>
  <c r="G23" i="57"/>
  <c r="H23" i="57"/>
  <c r="D24" i="57"/>
  <c r="E24" i="57"/>
  <c r="G24" i="57"/>
  <c r="D25" i="57"/>
  <c r="E25" i="57"/>
  <c r="G25" i="57"/>
  <c r="D26" i="57"/>
  <c r="E26" i="57"/>
  <c r="G26" i="57"/>
  <c r="H26" i="57"/>
  <c r="D27" i="57"/>
  <c r="E27" i="57"/>
  <c r="G27" i="57"/>
  <c r="D29" i="57"/>
  <c r="E29" i="57"/>
  <c r="G29" i="57"/>
  <c r="I29" i="57"/>
  <c r="D30" i="57"/>
  <c r="E30" i="57"/>
  <c r="G30" i="57"/>
  <c r="H30" i="57"/>
  <c r="H32" i="57" s="1"/>
  <c r="D31" i="57"/>
  <c r="E31" i="57"/>
  <c r="G31" i="57"/>
  <c r="F31" i="57" s="1"/>
  <c r="I31" i="57"/>
  <c r="D32" i="57"/>
  <c r="E32" i="57"/>
  <c r="G32" i="57"/>
  <c r="F32" i="57" s="1"/>
  <c r="D34" i="57"/>
  <c r="E34" i="57"/>
  <c r="G34" i="57"/>
  <c r="D35" i="57"/>
  <c r="E35" i="57"/>
  <c r="G35" i="57"/>
  <c r="D36" i="57"/>
  <c r="E36" i="57"/>
  <c r="G36" i="57"/>
  <c r="D37" i="57"/>
  <c r="E37" i="57"/>
  <c r="G37" i="57"/>
  <c r="D39" i="57"/>
  <c r="E39" i="57"/>
  <c r="G39" i="57"/>
  <c r="E40" i="57"/>
  <c r="G40" i="57"/>
  <c r="D71" i="57"/>
  <c r="E71" i="57"/>
  <c r="G71" i="57"/>
  <c r="D72" i="57"/>
  <c r="E72" i="57"/>
  <c r="G72" i="57"/>
  <c r="D73" i="57"/>
  <c r="E73" i="57"/>
  <c r="G73" i="57"/>
  <c r="D75" i="57"/>
  <c r="E75" i="57"/>
  <c r="G75" i="57"/>
  <c r="D76" i="57"/>
  <c r="E76" i="57"/>
  <c r="G76" i="57"/>
  <c r="D77" i="57"/>
  <c r="E77" i="57"/>
  <c r="G77" i="57"/>
  <c r="D78" i="57"/>
  <c r="E78" i="57"/>
  <c r="G78" i="57"/>
  <c r="D80" i="57"/>
  <c r="E80" i="57"/>
  <c r="G80" i="57"/>
  <c r="D81" i="57"/>
  <c r="E81" i="57"/>
  <c r="G81" i="57"/>
  <c r="D82" i="57"/>
  <c r="E82" i="57"/>
  <c r="G82" i="57"/>
  <c r="D83" i="57"/>
  <c r="E83" i="57"/>
  <c r="G83" i="57"/>
  <c r="D84" i="57"/>
  <c r="E84" i="57"/>
  <c r="G84" i="57"/>
  <c r="D85" i="57"/>
  <c r="E85" i="57"/>
  <c r="G85" i="57"/>
  <c r="H85" i="57"/>
  <c r="D87" i="57"/>
  <c r="E87" i="57"/>
  <c r="G87" i="57"/>
  <c r="D89" i="57"/>
  <c r="E89" i="57"/>
  <c r="G89" i="57"/>
  <c r="D91" i="57"/>
  <c r="E91" i="57"/>
  <c r="G91" i="57"/>
  <c r="D93" i="57"/>
  <c r="E93" i="57"/>
  <c r="G93" i="57"/>
  <c r="D95" i="57"/>
  <c r="E95" i="57"/>
  <c r="G95" i="57"/>
  <c r="D97" i="57"/>
  <c r="E97" i="57"/>
  <c r="G97" i="57"/>
  <c r="D99" i="57"/>
  <c r="E99" i="57"/>
  <c r="G99" i="57"/>
  <c r="D101" i="57"/>
  <c r="E101" i="57"/>
  <c r="G101" i="57"/>
  <c r="D103" i="57"/>
  <c r="E103" i="57"/>
  <c r="G103" i="57"/>
  <c r="D105" i="57"/>
  <c r="E105" i="57"/>
  <c r="G105" i="57"/>
  <c r="D107" i="57"/>
  <c r="E107" i="57"/>
  <c r="G107" i="57"/>
  <c r="D109" i="57"/>
  <c r="E109" i="57"/>
  <c r="G109" i="57"/>
  <c r="H109" i="57"/>
  <c r="D111" i="57"/>
  <c r="E111" i="57"/>
  <c r="G111" i="57"/>
  <c r="D113" i="57"/>
  <c r="E113" i="57"/>
  <c r="G113" i="57"/>
  <c r="D114" i="57"/>
  <c r="E114" i="57"/>
  <c r="G114" i="57"/>
  <c r="D115" i="57"/>
  <c r="E115" i="57"/>
  <c r="G115" i="57"/>
  <c r="D116" i="57"/>
  <c r="E116" i="57"/>
  <c r="G116" i="57"/>
  <c r="D118" i="57"/>
  <c r="E118" i="57"/>
  <c r="G118" i="57"/>
  <c r="D120" i="57"/>
  <c r="E120" i="57"/>
  <c r="G120" i="57"/>
  <c r="H121" i="57"/>
  <c r="D122" i="57"/>
  <c r="D121" i="57" s="1"/>
  <c r="E122" i="57"/>
  <c r="E121" i="57" s="1"/>
  <c r="G122" i="57"/>
  <c r="G121" i="57" s="1"/>
  <c r="F123" i="57"/>
  <c r="D14" i="56"/>
  <c r="E14" i="56"/>
  <c r="G14" i="56"/>
  <c r="H14" i="56"/>
  <c r="D16" i="56"/>
  <c r="E16" i="56"/>
  <c r="G16" i="56"/>
  <c r="H16" i="56"/>
  <c r="D17" i="56"/>
  <c r="E17" i="56"/>
  <c r="G17" i="56"/>
  <c r="H17" i="56"/>
  <c r="D18" i="56"/>
  <c r="E18" i="56"/>
  <c r="G18" i="56"/>
  <c r="H18" i="56"/>
  <c r="D19" i="56"/>
  <c r="E19" i="56"/>
  <c r="G19" i="56"/>
  <c r="H19" i="56"/>
  <c r="D20" i="56"/>
  <c r="E20" i="56"/>
  <c r="G20" i="56"/>
  <c r="D21" i="56"/>
  <c r="E21" i="56"/>
  <c r="G21" i="56"/>
  <c r="D22" i="56"/>
  <c r="E22" i="56"/>
  <c r="G22" i="56"/>
  <c r="D23" i="56"/>
  <c r="E23" i="56"/>
  <c r="G23" i="56"/>
  <c r="D24" i="56"/>
  <c r="E24" i="56"/>
  <c r="G24" i="56"/>
  <c r="H24" i="56"/>
  <c r="D25" i="56"/>
  <c r="E25" i="56"/>
  <c r="G25" i="56"/>
  <c r="D27" i="56"/>
  <c r="E27" i="56"/>
  <c r="G27" i="56"/>
  <c r="D28" i="56"/>
  <c r="E28" i="56"/>
  <c r="G28" i="56"/>
  <c r="H28" i="56"/>
  <c r="H30" i="56" s="1"/>
  <c r="D29" i="56"/>
  <c r="E29" i="56"/>
  <c r="G29" i="56"/>
  <c r="D30" i="56"/>
  <c r="E30" i="56"/>
  <c r="G30" i="56"/>
  <c r="D32" i="56"/>
  <c r="E32" i="56"/>
  <c r="G32" i="56"/>
  <c r="D33" i="56"/>
  <c r="E33" i="56"/>
  <c r="G33" i="56"/>
  <c r="D34" i="56"/>
  <c r="E34" i="56"/>
  <c r="G34" i="56"/>
  <c r="D35" i="56"/>
  <c r="E35" i="56"/>
  <c r="G35" i="56"/>
  <c r="D37" i="56"/>
  <c r="E37" i="56"/>
  <c r="G37" i="56"/>
  <c r="H37" i="56"/>
  <c r="E38" i="56"/>
  <c r="G38" i="56"/>
  <c r="D40" i="56"/>
  <c r="E40" i="56"/>
  <c r="G40" i="56"/>
  <c r="D41" i="56"/>
  <c r="E41" i="56"/>
  <c r="G41" i="56"/>
  <c r="H41" i="56"/>
  <c r="D42" i="56"/>
  <c r="E42" i="56"/>
  <c r="G42" i="56"/>
  <c r="H42" i="56"/>
  <c r="D44" i="56"/>
  <c r="E44" i="56"/>
  <c r="G44" i="56"/>
  <c r="H44" i="56"/>
  <c r="D45" i="56"/>
  <c r="E45" i="56"/>
  <c r="G45" i="56"/>
  <c r="D46" i="56"/>
  <c r="E46" i="56"/>
  <c r="G46" i="56"/>
  <c r="H46" i="56"/>
  <c r="D47" i="56"/>
  <c r="E47" i="56"/>
  <c r="G47" i="56"/>
  <c r="H47" i="56"/>
  <c r="D48" i="56"/>
  <c r="E48" i="56"/>
  <c r="G48" i="56"/>
  <c r="H48" i="56"/>
  <c r="D49" i="56"/>
  <c r="E49" i="56"/>
  <c r="G49" i="56"/>
  <c r="D50" i="56"/>
  <c r="E50" i="56"/>
  <c r="G50" i="56"/>
  <c r="D52" i="56"/>
  <c r="E52" i="56"/>
  <c r="G52" i="56"/>
  <c r="H52" i="56"/>
  <c r="D54" i="56"/>
  <c r="E54" i="56"/>
  <c r="G54" i="56"/>
  <c r="H54" i="56"/>
  <c r="D56" i="56"/>
  <c r="E56" i="56"/>
  <c r="G56" i="56"/>
  <c r="H56" i="56"/>
  <c r="D58" i="56"/>
  <c r="E58" i="56"/>
  <c r="G58" i="56"/>
  <c r="H58" i="56"/>
  <c r="D59" i="56"/>
  <c r="E59" i="56"/>
  <c r="G59" i="56"/>
  <c r="H59" i="56"/>
  <c r="D60" i="56"/>
  <c r="E60" i="56"/>
  <c r="G60" i="56"/>
  <c r="D61" i="56"/>
  <c r="E61" i="56"/>
  <c r="G61" i="56"/>
  <c r="E62" i="56"/>
  <c r="G62" i="56"/>
  <c r="H62" i="56"/>
  <c r="D63" i="56"/>
  <c r="D62" i="56" s="1"/>
  <c r="F63" i="56"/>
  <c r="F62" i="56" s="1"/>
  <c r="D18" i="55"/>
  <c r="E18" i="55"/>
  <c r="G18" i="55"/>
  <c r="H18" i="55"/>
  <c r="D20" i="55"/>
  <c r="E20" i="55"/>
  <c r="G20" i="55"/>
  <c r="H20" i="55"/>
  <c r="D21" i="55"/>
  <c r="E21" i="55"/>
  <c r="G21" i="55"/>
  <c r="H21" i="55"/>
  <c r="D22" i="55"/>
  <c r="E22" i="55"/>
  <c r="G22" i="55"/>
  <c r="H22" i="55"/>
  <c r="D23" i="55"/>
  <c r="E23" i="55"/>
  <c r="G23" i="55"/>
  <c r="H23" i="55"/>
  <c r="D24" i="55"/>
  <c r="E24" i="55"/>
  <c r="G24" i="55"/>
  <c r="D26" i="55"/>
  <c r="E26" i="55"/>
  <c r="G26" i="55"/>
  <c r="D27" i="55"/>
  <c r="E27" i="55"/>
  <c r="G27" i="55"/>
  <c r="H27" i="55"/>
  <c r="D28" i="55"/>
  <c r="E28" i="55"/>
  <c r="G28" i="55"/>
  <c r="D29" i="55"/>
  <c r="E29" i="55"/>
  <c r="G29" i="55"/>
  <c r="H29" i="55"/>
  <c r="D31" i="55"/>
  <c r="E31" i="55"/>
  <c r="G31" i="55"/>
  <c r="D32" i="55"/>
  <c r="E32" i="55"/>
  <c r="G32" i="55"/>
  <c r="D33" i="55"/>
  <c r="E33" i="55"/>
  <c r="G33" i="55"/>
  <c r="D34" i="55"/>
  <c r="E34" i="55"/>
  <c r="G34" i="55"/>
  <c r="D36" i="55"/>
  <c r="E36" i="55"/>
  <c r="G36" i="55"/>
  <c r="E37" i="55"/>
  <c r="G37" i="55"/>
  <c r="D39" i="55"/>
  <c r="E39" i="55"/>
  <c r="G39" i="55"/>
  <c r="H39" i="55"/>
  <c r="D40" i="55"/>
  <c r="E40" i="55"/>
  <c r="G40" i="55"/>
  <c r="H40" i="55"/>
  <c r="D41" i="55"/>
  <c r="E41" i="55"/>
  <c r="G41" i="55"/>
  <c r="H41" i="55"/>
  <c r="D42" i="55"/>
  <c r="E42" i="55"/>
  <c r="G42" i="55"/>
  <c r="H42" i="55"/>
  <c r="D43" i="55"/>
  <c r="E43" i="55"/>
  <c r="G43" i="55"/>
  <c r="H43" i="55"/>
  <c r="D44" i="55"/>
  <c r="E44" i="55"/>
  <c r="G44" i="55"/>
  <c r="D45" i="55"/>
  <c r="E45" i="55"/>
  <c r="G45" i="55"/>
  <c r="H45" i="55"/>
  <c r="D46" i="55"/>
  <c r="E46" i="55"/>
  <c r="G46" i="55"/>
  <c r="H15" i="54"/>
  <c r="C16" i="54"/>
  <c r="D16" i="54"/>
  <c r="E16" i="54"/>
  <c r="G16" i="54"/>
  <c r="D18" i="54"/>
  <c r="E18" i="54"/>
  <c r="G18" i="54"/>
  <c r="C19" i="54"/>
  <c r="D19" i="54"/>
  <c r="E19" i="54"/>
  <c r="G19" i="54"/>
  <c r="D20" i="54"/>
  <c r="E20" i="54"/>
  <c r="G20" i="54"/>
  <c r="D21" i="54"/>
  <c r="E21" i="54"/>
  <c r="G21" i="54"/>
  <c r="D22" i="54"/>
  <c r="E22" i="54"/>
  <c r="G22" i="54"/>
  <c r="D23" i="54"/>
  <c r="E23" i="54"/>
  <c r="G23" i="54"/>
  <c r="D24" i="54"/>
  <c r="E24" i="54"/>
  <c r="G24" i="54"/>
  <c r="C25" i="54"/>
  <c r="D25" i="54"/>
  <c r="E25" i="54"/>
  <c r="G25" i="54"/>
  <c r="D26" i="54"/>
  <c r="E26" i="54"/>
  <c r="F26" i="54"/>
  <c r="G26" i="54"/>
  <c r="H26" i="54"/>
  <c r="D14" i="53"/>
  <c r="E14" i="53"/>
  <c r="G14" i="53"/>
  <c r="H14" i="53"/>
  <c r="H27" i="53" s="1"/>
  <c r="D16" i="53"/>
  <c r="E16" i="53"/>
  <c r="G16" i="53"/>
  <c r="H16" i="53"/>
  <c r="D17" i="53"/>
  <c r="E17" i="53"/>
  <c r="G17" i="53"/>
  <c r="D18" i="53"/>
  <c r="E18" i="53"/>
  <c r="G18" i="53"/>
  <c r="D19" i="53"/>
  <c r="E19" i="53"/>
  <c r="G19" i="53"/>
  <c r="H19" i="53"/>
  <c r="D20" i="53"/>
  <c r="E20" i="53"/>
  <c r="G20" i="53"/>
  <c r="H20" i="53"/>
  <c r="D21" i="53"/>
  <c r="E21" i="53"/>
  <c r="G21" i="53"/>
  <c r="H21" i="53"/>
  <c r="D22" i="53"/>
  <c r="E22" i="53"/>
  <c r="G22" i="53"/>
  <c r="D23" i="53"/>
  <c r="E23" i="53"/>
  <c r="G23" i="53"/>
  <c r="D24" i="53"/>
  <c r="E24" i="53"/>
  <c r="G24" i="53"/>
  <c r="D25" i="53"/>
  <c r="E25" i="53"/>
  <c r="G25" i="53"/>
  <c r="D26" i="53"/>
  <c r="E26" i="53"/>
  <c r="G26" i="53"/>
  <c r="H26" i="53"/>
  <c r="D27" i="53"/>
  <c r="E27" i="53"/>
  <c r="G27" i="53"/>
  <c r="D29" i="53"/>
  <c r="E29" i="53"/>
  <c r="G29" i="53"/>
  <c r="D30" i="53"/>
  <c r="E30" i="53"/>
  <c r="G30" i="53"/>
  <c r="H30" i="53"/>
  <c r="H32" i="53" s="1"/>
  <c r="D31" i="53"/>
  <c r="E31" i="53"/>
  <c r="G31" i="53"/>
  <c r="D32" i="53"/>
  <c r="E32" i="53"/>
  <c r="G32" i="53"/>
  <c r="F33" i="53"/>
  <c r="D34" i="53"/>
  <c r="E34" i="53"/>
  <c r="G34" i="53"/>
  <c r="D35" i="53"/>
  <c r="E35" i="53"/>
  <c r="G35" i="53"/>
  <c r="D36" i="53"/>
  <c r="E36" i="53"/>
  <c r="G36" i="53"/>
  <c r="D37" i="53"/>
  <c r="E37" i="53"/>
  <c r="G37" i="53"/>
  <c r="F38" i="53"/>
  <c r="D39" i="53"/>
  <c r="E39" i="53"/>
  <c r="G39" i="53"/>
  <c r="H39" i="53"/>
  <c r="E40" i="53"/>
  <c r="G40" i="53"/>
  <c r="D41" i="53"/>
  <c r="E41" i="53"/>
  <c r="G41" i="53"/>
  <c r="D43" i="53"/>
  <c r="E43" i="53"/>
  <c r="G43" i="53"/>
  <c r="D44" i="53"/>
  <c r="E44" i="53"/>
  <c r="G44" i="53"/>
  <c r="D45" i="53"/>
  <c r="E45" i="53"/>
  <c r="G45" i="53"/>
  <c r="D46" i="53"/>
  <c r="E46" i="53"/>
  <c r="G46" i="53"/>
  <c r="D48" i="53"/>
  <c r="E48" i="53"/>
  <c r="G48" i="53"/>
  <c r="D49" i="53"/>
  <c r="E49" i="53"/>
  <c r="G49" i="53"/>
  <c r="F50" i="53"/>
  <c r="D51" i="53"/>
  <c r="E51" i="53"/>
  <c r="G51" i="53"/>
  <c r="D52" i="53"/>
  <c r="E52" i="53"/>
  <c r="G52" i="53"/>
  <c r="D53" i="53"/>
  <c r="E53" i="53"/>
  <c r="G53" i="53"/>
  <c r="H53" i="53"/>
  <c r="D54" i="53"/>
  <c r="E54" i="53"/>
  <c r="G54" i="53"/>
  <c r="D55" i="53"/>
  <c r="E55" i="53"/>
  <c r="G55" i="53"/>
  <c r="D57" i="53"/>
  <c r="E57" i="53"/>
  <c r="G57" i="53"/>
  <c r="D59" i="53"/>
  <c r="E59" i="53"/>
  <c r="G59" i="53"/>
  <c r="D71" i="53"/>
  <c r="E71" i="53"/>
  <c r="G71" i="53"/>
  <c r="D72" i="53"/>
  <c r="E72" i="53"/>
  <c r="G72" i="53"/>
  <c r="D73" i="53"/>
  <c r="E73" i="53"/>
  <c r="G73" i="53"/>
  <c r="D74" i="53"/>
  <c r="E74" i="53"/>
  <c r="G74" i="53"/>
  <c r="D75" i="53"/>
  <c r="E75" i="53"/>
  <c r="G75" i="53"/>
  <c r="H75" i="53"/>
  <c r="D76" i="53"/>
  <c r="E76" i="53"/>
  <c r="G76" i="53"/>
  <c r="H76" i="53"/>
  <c r="D77" i="53"/>
  <c r="E77" i="53"/>
  <c r="G77" i="53"/>
  <c r="D78" i="53"/>
  <c r="E78" i="53"/>
  <c r="G78" i="53"/>
  <c r="D79" i="53"/>
  <c r="E79" i="53"/>
  <c r="G79" i="53"/>
  <c r="D80" i="53"/>
  <c r="E80" i="53"/>
  <c r="G80" i="53"/>
  <c r="D82" i="53"/>
  <c r="E82" i="53"/>
  <c r="G82" i="53"/>
  <c r="H82" i="53"/>
  <c r="D84" i="53"/>
  <c r="E84" i="53"/>
  <c r="G84" i="53"/>
  <c r="D86" i="53"/>
  <c r="E86" i="53"/>
  <c r="G86" i="53"/>
  <c r="H86" i="53"/>
  <c r="D88" i="53"/>
  <c r="E88" i="53"/>
  <c r="G88" i="53"/>
  <c r="H88" i="53"/>
  <c r="D90" i="53"/>
  <c r="E90" i="53"/>
  <c r="G90" i="53"/>
  <c r="D92" i="53"/>
  <c r="E92" i="53"/>
  <c r="G92" i="53"/>
  <c r="D93" i="53"/>
  <c r="E93" i="53"/>
  <c r="G93" i="53"/>
  <c r="D95" i="53"/>
  <c r="E95" i="53"/>
  <c r="G95" i="53"/>
  <c r="D97" i="53"/>
  <c r="E97" i="53"/>
  <c r="G97" i="53"/>
  <c r="D98" i="53"/>
  <c r="E98" i="53"/>
  <c r="G98" i="53"/>
  <c r="H98" i="53"/>
  <c r="D99" i="53"/>
  <c r="E99" i="53"/>
  <c r="G99" i="53"/>
  <c r="H99" i="53"/>
  <c r="D100" i="53"/>
  <c r="E100" i="53"/>
  <c r="G100" i="53"/>
  <c r="D101" i="53"/>
  <c r="E101" i="53"/>
  <c r="G101" i="53"/>
  <c r="D102" i="53"/>
  <c r="E102" i="53"/>
  <c r="G102" i="53"/>
  <c r="D104" i="53"/>
  <c r="E104" i="53"/>
  <c r="G104" i="53"/>
  <c r="D105" i="53"/>
  <c r="E105" i="53"/>
  <c r="G105" i="53"/>
  <c r="D106" i="53"/>
  <c r="E106" i="53"/>
  <c r="G106" i="53"/>
  <c r="H107" i="53"/>
  <c r="D108" i="53"/>
  <c r="G108" i="53"/>
  <c r="D109" i="53"/>
  <c r="E109" i="53"/>
  <c r="E107" i="53" s="1"/>
  <c r="G109" i="53"/>
  <c r="D14" i="52"/>
  <c r="E14" i="52"/>
  <c r="G14" i="52"/>
  <c r="H14" i="52"/>
  <c r="D16" i="52"/>
  <c r="E16" i="52"/>
  <c r="G16" i="52"/>
  <c r="H16" i="52"/>
  <c r="D17" i="52"/>
  <c r="E17" i="52"/>
  <c r="G17" i="52"/>
  <c r="D18" i="52"/>
  <c r="E18" i="52"/>
  <c r="G18" i="52"/>
  <c r="D19" i="52"/>
  <c r="E19" i="52"/>
  <c r="G19" i="52"/>
  <c r="H19" i="52"/>
  <c r="D20" i="52"/>
  <c r="E20" i="52"/>
  <c r="G20" i="52"/>
  <c r="H20" i="52"/>
  <c r="D21" i="52"/>
  <c r="E21" i="52"/>
  <c r="G21" i="52"/>
  <c r="H21" i="52"/>
  <c r="D22" i="52"/>
  <c r="E22" i="52"/>
  <c r="G22" i="52"/>
  <c r="D23" i="52"/>
  <c r="E23" i="52"/>
  <c r="G23" i="52"/>
  <c r="D24" i="52"/>
  <c r="E24" i="52"/>
  <c r="G24" i="52"/>
  <c r="D25" i="52"/>
  <c r="E25" i="52"/>
  <c r="G25" i="52"/>
  <c r="D26" i="52"/>
  <c r="E26" i="52"/>
  <c r="G26" i="52"/>
  <c r="H26" i="52"/>
  <c r="D27" i="52"/>
  <c r="E27" i="52"/>
  <c r="G27" i="52"/>
  <c r="D29" i="52"/>
  <c r="E29" i="52"/>
  <c r="G29" i="52"/>
  <c r="D30" i="52"/>
  <c r="E30" i="52"/>
  <c r="G30" i="52"/>
  <c r="H30" i="52"/>
  <c r="H32" i="52" s="1"/>
  <c r="D31" i="52"/>
  <c r="E31" i="52"/>
  <c r="G31" i="52"/>
  <c r="D32" i="52"/>
  <c r="E32" i="52"/>
  <c r="G32" i="52"/>
  <c r="F33" i="52"/>
  <c r="D34" i="52"/>
  <c r="E34" i="52"/>
  <c r="G34" i="52"/>
  <c r="D35" i="52"/>
  <c r="E35" i="52"/>
  <c r="G35" i="52"/>
  <c r="D36" i="52"/>
  <c r="E36" i="52"/>
  <c r="G36" i="52"/>
  <c r="D37" i="52"/>
  <c r="E37" i="52"/>
  <c r="G37" i="52"/>
  <c r="F38" i="52"/>
  <c r="D39" i="52"/>
  <c r="E39" i="52"/>
  <c r="G39" i="52"/>
  <c r="H39" i="52"/>
  <c r="E40" i="52"/>
  <c r="G40" i="52"/>
  <c r="D41" i="52"/>
  <c r="E41" i="52"/>
  <c r="G41" i="52"/>
  <c r="D43" i="52"/>
  <c r="E43" i="52"/>
  <c r="G43" i="52"/>
  <c r="D44" i="52"/>
  <c r="E44" i="52"/>
  <c r="G44" i="52"/>
  <c r="D45" i="52"/>
  <c r="E45" i="52"/>
  <c r="G45" i="52"/>
  <c r="H45" i="52"/>
  <c r="D46" i="52"/>
  <c r="E46" i="52"/>
  <c r="G46" i="52"/>
  <c r="D48" i="52"/>
  <c r="E48" i="52"/>
  <c r="G48" i="52"/>
  <c r="D49" i="52"/>
  <c r="E49" i="52"/>
  <c r="G49" i="52"/>
  <c r="D50" i="52"/>
  <c r="E50" i="52"/>
  <c r="G50" i="52"/>
  <c r="D51" i="52"/>
  <c r="E51" i="52"/>
  <c r="G51" i="52"/>
  <c r="D52" i="52"/>
  <c r="E52" i="52"/>
  <c r="G52" i="52"/>
  <c r="H52" i="52"/>
  <c r="D53" i="52"/>
  <c r="E53" i="52"/>
  <c r="G53" i="52"/>
  <c r="D54" i="52"/>
  <c r="E54" i="52"/>
  <c r="G54" i="52"/>
  <c r="D56" i="52"/>
  <c r="E56" i="52"/>
  <c r="G56" i="52"/>
  <c r="D58" i="52"/>
  <c r="E58" i="52"/>
  <c r="G58" i="52"/>
  <c r="D70" i="52"/>
  <c r="E70" i="52"/>
  <c r="G70" i="52"/>
  <c r="H70" i="52"/>
  <c r="D71" i="52"/>
  <c r="E71" i="52"/>
  <c r="G71" i="52"/>
  <c r="D72" i="52"/>
  <c r="E72" i="52"/>
  <c r="G72" i="52"/>
  <c r="D73" i="52"/>
  <c r="E73" i="52"/>
  <c r="G73" i="52"/>
  <c r="D74" i="52"/>
  <c r="E74" i="52"/>
  <c r="G74" i="52"/>
  <c r="H74" i="52"/>
  <c r="D75" i="52"/>
  <c r="E75" i="52"/>
  <c r="G75" i="52"/>
  <c r="H75" i="52"/>
  <c r="D76" i="52"/>
  <c r="E76" i="52"/>
  <c r="G76" i="52"/>
  <c r="H76" i="52"/>
  <c r="D77" i="52"/>
  <c r="E77" i="52"/>
  <c r="G77" i="52"/>
  <c r="H77" i="52"/>
  <c r="D78" i="52"/>
  <c r="E78" i="52"/>
  <c r="G78" i="52"/>
  <c r="H78" i="52"/>
  <c r="D79" i="52"/>
  <c r="E79" i="52"/>
  <c r="G79" i="52"/>
  <c r="D81" i="52"/>
  <c r="E81" i="52"/>
  <c r="G81" i="52"/>
  <c r="H81" i="52"/>
  <c r="D83" i="52"/>
  <c r="E83" i="52"/>
  <c r="G83" i="52"/>
  <c r="H83" i="52"/>
  <c r="D85" i="52"/>
  <c r="E85" i="52"/>
  <c r="G85" i="52"/>
  <c r="H85" i="52"/>
  <c r="D87" i="52"/>
  <c r="E87" i="52"/>
  <c r="G87" i="52"/>
  <c r="H87" i="52"/>
  <c r="D89" i="52"/>
  <c r="E89" i="52"/>
  <c r="G89" i="52"/>
  <c r="D91" i="52"/>
  <c r="E91" i="52"/>
  <c r="G91" i="52"/>
  <c r="D92" i="52"/>
  <c r="E92" i="52"/>
  <c r="G92" i="52"/>
  <c r="D94" i="52"/>
  <c r="E94" i="52"/>
  <c r="G94" i="52"/>
  <c r="D96" i="52"/>
  <c r="E96" i="52"/>
  <c r="G96" i="52"/>
  <c r="D97" i="52"/>
  <c r="E97" i="52"/>
  <c r="G97" i="52"/>
  <c r="H97" i="52"/>
  <c r="D98" i="52"/>
  <c r="E98" i="52"/>
  <c r="G98" i="52"/>
  <c r="H98" i="52"/>
  <c r="D99" i="52"/>
  <c r="E99" i="52"/>
  <c r="G99" i="52"/>
  <c r="H99" i="52"/>
  <c r="D100" i="52"/>
  <c r="E100" i="52"/>
  <c r="G100" i="52"/>
  <c r="H100" i="52"/>
  <c r="D101" i="52"/>
  <c r="E101" i="52"/>
  <c r="G101" i="52"/>
  <c r="H101" i="52"/>
  <c r="D103" i="52"/>
  <c r="E103" i="52"/>
  <c r="G103" i="52"/>
  <c r="D104" i="52"/>
  <c r="E104" i="52"/>
  <c r="G104" i="52"/>
  <c r="H104" i="52"/>
  <c r="D105" i="52"/>
  <c r="E105" i="52"/>
  <c r="G105" i="52"/>
  <c r="H106" i="52"/>
  <c r="D107" i="52"/>
  <c r="G107" i="52"/>
  <c r="D108" i="52"/>
  <c r="E108" i="52"/>
  <c r="E106" i="52" s="1"/>
  <c r="G108" i="52"/>
  <c r="D15" i="51"/>
  <c r="E15" i="51"/>
  <c r="G15" i="51"/>
  <c r="H15" i="51"/>
  <c r="H22" i="51" s="1"/>
  <c r="H24" i="51" s="1"/>
  <c r="D17" i="51"/>
  <c r="E17" i="51"/>
  <c r="G17" i="51"/>
  <c r="H17" i="51"/>
  <c r="D18" i="51"/>
  <c r="E18" i="51"/>
  <c r="G18" i="51"/>
  <c r="D19" i="51"/>
  <c r="E19" i="51"/>
  <c r="G19" i="51"/>
  <c r="D20" i="51"/>
  <c r="E20" i="51"/>
  <c r="G20" i="51"/>
  <c r="H20" i="51"/>
  <c r="D21" i="51"/>
  <c r="E21" i="51"/>
  <c r="G21" i="51"/>
  <c r="D22" i="51"/>
  <c r="E22" i="51"/>
  <c r="G22" i="51"/>
  <c r="D23" i="51"/>
  <c r="E23" i="51"/>
  <c r="G23" i="51"/>
  <c r="H23" i="51"/>
  <c r="D24" i="51"/>
  <c r="E24" i="51"/>
  <c r="G24" i="51"/>
  <c r="D26" i="51"/>
  <c r="E26" i="51"/>
  <c r="G26" i="51"/>
  <c r="D27" i="51"/>
  <c r="E27" i="51"/>
  <c r="G27" i="51"/>
  <c r="H27" i="51"/>
  <c r="H29" i="51" s="1"/>
  <c r="D28" i="51"/>
  <c r="E28" i="51"/>
  <c r="G28" i="51"/>
  <c r="D29" i="51"/>
  <c r="E29" i="51"/>
  <c r="G29" i="51"/>
  <c r="E31" i="51"/>
  <c r="G31" i="51"/>
  <c r="D32" i="51"/>
  <c r="E32" i="51"/>
  <c r="G32" i="51"/>
  <c r="D33" i="51"/>
  <c r="E33" i="51"/>
  <c r="G33" i="51"/>
  <c r="D34" i="51"/>
  <c r="E34" i="51"/>
  <c r="G34" i="51"/>
  <c r="D36" i="51"/>
  <c r="E36" i="51"/>
  <c r="G36" i="51"/>
  <c r="H36" i="51"/>
  <c r="E37" i="51"/>
  <c r="G37" i="51"/>
  <c r="H69" i="51"/>
  <c r="D70" i="51"/>
  <c r="E70" i="51"/>
  <c r="G70" i="51"/>
  <c r="D71" i="51"/>
  <c r="E71" i="51"/>
  <c r="G71" i="51"/>
  <c r="D72" i="51"/>
  <c r="E72" i="51"/>
  <c r="G72" i="51"/>
  <c r="D73" i="51"/>
  <c r="E73" i="51"/>
  <c r="G73" i="51"/>
  <c r="D75" i="51"/>
  <c r="E75" i="51"/>
  <c r="G75" i="51"/>
  <c r="D76" i="51"/>
  <c r="E76" i="51"/>
  <c r="G76" i="51"/>
  <c r="D78" i="51"/>
  <c r="E78" i="51"/>
  <c r="G78" i="51"/>
  <c r="D80" i="51"/>
  <c r="E80" i="51"/>
  <c r="G80" i="51"/>
  <c r="D81" i="51"/>
  <c r="E81" i="51"/>
  <c r="G81" i="51"/>
  <c r="D82" i="51"/>
  <c r="E82" i="51"/>
  <c r="G82" i="51"/>
  <c r="D83" i="51"/>
  <c r="E83" i="51"/>
  <c r="G83" i="51"/>
  <c r="D84" i="51"/>
  <c r="E84" i="51"/>
  <c r="G84" i="51"/>
  <c r="D86" i="51"/>
  <c r="E86" i="51"/>
  <c r="G86" i="51"/>
  <c r="D88" i="51"/>
  <c r="E88" i="51"/>
  <c r="G88" i="51"/>
  <c r="D90" i="51"/>
  <c r="E90" i="51"/>
  <c r="G90" i="51"/>
  <c r="D91" i="51"/>
  <c r="E91" i="51"/>
  <c r="G91" i="51"/>
  <c r="D92" i="51"/>
  <c r="E92" i="51"/>
  <c r="G92" i="51"/>
  <c r="D93" i="51"/>
  <c r="E93" i="51"/>
  <c r="G93" i="51"/>
  <c r="D94" i="51"/>
  <c r="E94" i="51"/>
  <c r="G94" i="51"/>
  <c r="D96" i="51"/>
  <c r="E96" i="51"/>
  <c r="G96" i="51"/>
  <c r="D98" i="51"/>
  <c r="E98" i="51"/>
  <c r="G98" i="51"/>
  <c r="D99" i="51"/>
  <c r="E99" i="51"/>
  <c r="H99" i="51"/>
  <c r="G100" i="51"/>
  <c r="F100" i="51" s="1"/>
  <c r="G101" i="51"/>
  <c r="F101" i="51" s="1"/>
  <c r="D14" i="50"/>
  <c r="E14" i="50"/>
  <c r="G14" i="50"/>
  <c r="H14" i="50"/>
  <c r="H21" i="50" s="1"/>
  <c r="H23" i="50" s="1"/>
  <c r="D16" i="50"/>
  <c r="E16" i="50"/>
  <c r="G16" i="50"/>
  <c r="H16" i="50"/>
  <c r="D17" i="50"/>
  <c r="E17" i="50"/>
  <c r="G17" i="50"/>
  <c r="D18" i="50"/>
  <c r="E18" i="50"/>
  <c r="G18" i="50"/>
  <c r="D19" i="50"/>
  <c r="E19" i="50"/>
  <c r="G19" i="50"/>
  <c r="H19" i="50"/>
  <c r="D20" i="50"/>
  <c r="E20" i="50"/>
  <c r="G20" i="50"/>
  <c r="D21" i="50"/>
  <c r="E21" i="50"/>
  <c r="G21" i="50"/>
  <c r="D22" i="50"/>
  <c r="E22" i="50"/>
  <c r="G22" i="50"/>
  <c r="H22" i="50"/>
  <c r="D23" i="50"/>
  <c r="E23" i="50"/>
  <c r="G23" i="50"/>
  <c r="D25" i="50"/>
  <c r="E25" i="50"/>
  <c r="G25" i="50"/>
  <c r="D26" i="50"/>
  <c r="E26" i="50"/>
  <c r="G26" i="50"/>
  <c r="H26" i="50"/>
  <c r="H28" i="50" s="1"/>
  <c r="D27" i="50"/>
  <c r="E27" i="50"/>
  <c r="G27" i="50"/>
  <c r="D28" i="50"/>
  <c r="E28" i="50"/>
  <c r="G28" i="50"/>
  <c r="D30" i="50"/>
  <c r="E30" i="50"/>
  <c r="G30" i="50"/>
  <c r="D31" i="50"/>
  <c r="E31" i="50"/>
  <c r="G31" i="50"/>
  <c r="D32" i="50"/>
  <c r="E32" i="50"/>
  <c r="G32" i="50"/>
  <c r="D33" i="50"/>
  <c r="E33" i="50"/>
  <c r="G33" i="50"/>
  <c r="D34" i="50"/>
  <c r="E34" i="50"/>
  <c r="G34" i="50"/>
  <c r="D36" i="50"/>
  <c r="E36" i="50"/>
  <c r="G36" i="50"/>
  <c r="D38" i="50"/>
  <c r="E38" i="50"/>
  <c r="G38" i="50"/>
  <c r="E39" i="50"/>
  <c r="G39" i="50"/>
  <c r="D41" i="50"/>
  <c r="E41" i="50"/>
  <c r="G41" i="50"/>
  <c r="D42" i="50"/>
  <c r="E42" i="50"/>
  <c r="G42" i="50"/>
  <c r="H42" i="50"/>
  <c r="D43" i="50"/>
  <c r="E43" i="50"/>
  <c r="G43" i="50"/>
  <c r="D44" i="50"/>
  <c r="E44" i="50"/>
  <c r="G44" i="50"/>
  <c r="D46" i="50"/>
  <c r="E46" i="50"/>
  <c r="G46" i="50"/>
  <c r="E47" i="50"/>
  <c r="G47" i="50"/>
  <c r="D48" i="50"/>
  <c r="E48" i="50"/>
  <c r="G48" i="50"/>
  <c r="D49" i="50"/>
  <c r="E49" i="50"/>
  <c r="G49" i="50"/>
  <c r="D50" i="50"/>
  <c r="E50" i="50"/>
  <c r="G50" i="50"/>
  <c r="H50" i="50"/>
  <c r="D51" i="50"/>
  <c r="E51" i="50"/>
  <c r="G51" i="50"/>
  <c r="D52" i="50"/>
  <c r="E52" i="50"/>
  <c r="G52" i="50"/>
  <c r="H52" i="50"/>
  <c r="D53" i="50"/>
  <c r="E53" i="50"/>
  <c r="G53" i="50"/>
  <c r="H53" i="50"/>
  <c r="D54" i="50"/>
  <c r="E54" i="50"/>
  <c r="G54" i="50"/>
  <c r="D56" i="50"/>
  <c r="E56" i="50"/>
  <c r="G56" i="50"/>
  <c r="D58" i="50"/>
  <c r="E58" i="50"/>
  <c r="G58" i="50"/>
  <c r="H58" i="50"/>
  <c r="D60" i="50"/>
  <c r="E60" i="50"/>
  <c r="G60" i="50"/>
  <c r="D87" i="50"/>
  <c r="E87" i="50"/>
  <c r="G87" i="50"/>
  <c r="D89" i="50"/>
  <c r="E89" i="50"/>
  <c r="G89" i="50"/>
  <c r="D90" i="50"/>
  <c r="E90" i="50"/>
  <c r="G90" i="50"/>
  <c r="H90" i="50"/>
  <c r="D91" i="50"/>
  <c r="E91" i="50"/>
  <c r="G91" i="50"/>
  <c r="H91" i="50"/>
  <c r="D92" i="50"/>
  <c r="E92" i="50"/>
  <c r="G92" i="50"/>
  <c r="D94" i="50"/>
  <c r="E94" i="50"/>
  <c r="G94" i="50"/>
  <c r="H94" i="50"/>
  <c r="D96" i="50"/>
  <c r="E96" i="50"/>
  <c r="G96" i="50"/>
  <c r="H96" i="50"/>
  <c r="D98" i="50"/>
  <c r="E98" i="50"/>
  <c r="G98" i="50"/>
  <c r="H98" i="50"/>
  <c r="D100" i="50"/>
  <c r="E100" i="50"/>
  <c r="G100" i="50"/>
  <c r="H100" i="50"/>
  <c r="D101" i="50"/>
  <c r="E101" i="50"/>
  <c r="G101" i="50"/>
  <c r="D103" i="50"/>
  <c r="E103" i="50"/>
  <c r="G103" i="50"/>
  <c r="D104" i="50"/>
  <c r="E104" i="50"/>
  <c r="G104" i="50"/>
  <c r="H104" i="50"/>
  <c r="D105" i="50"/>
  <c r="E105" i="50"/>
  <c r="G105" i="50"/>
  <c r="D106" i="50"/>
  <c r="E106" i="50"/>
  <c r="G106" i="50"/>
  <c r="H106" i="50"/>
  <c r="D109" i="50"/>
  <c r="E109" i="50"/>
  <c r="G109" i="50"/>
  <c r="D111" i="50"/>
  <c r="E111" i="50"/>
  <c r="G111" i="50"/>
  <c r="H111" i="50"/>
  <c r="D113" i="50"/>
  <c r="E113" i="50"/>
  <c r="G113" i="50"/>
  <c r="D114" i="50"/>
  <c r="E114" i="50"/>
  <c r="G114" i="50"/>
  <c r="D115" i="50"/>
  <c r="E115" i="50"/>
  <c r="G115" i="50"/>
  <c r="H115" i="50"/>
  <c r="D118" i="50"/>
  <c r="E118" i="50"/>
  <c r="G118" i="50"/>
  <c r="H118" i="50"/>
  <c r="D119" i="50"/>
  <c r="E119" i="50"/>
  <c r="G119" i="50"/>
  <c r="H119" i="50"/>
  <c r="D120" i="50"/>
  <c r="E120" i="50"/>
  <c r="G120" i="50"/>
  <c r="H120" i="50"/>
  <c r="D122" i="50"/>
  <c r="E122" i="50"/>
  <c r="G122" i="50"/>
  <c r="H122" i="50"/>
  <c r="D123" i="50"/>
  <c r="E123" i="50"/>
  <c r="G123" i="50"/>
  <c r="H123" i="50"/>
  <c r="D124" i="50"/>
  <c r="E124" i="50"/>
  <c r="G124" i="50"/>
  <c r="H124" i="50"/>
  <c r="D126" i="50"/>
  <c r="E126" i="50"/>
  <c r="G126" i="50"/>
  <c r="D127" i="50"/>
  <c r="E127" i="50"/>
  <c r="G127" i="50"/>
  <c r="H127" i="50"/>
  <c r="D128" i="50"/>
  <c r="E128" i="50"/>
  <c r="G128" i="50"/>
  <c r="H128" i="50"/>
  <c r="D130" i="50"/>
  <c r="E130" i="50"/>
  <c r="G130" i="50"/>
  <c r="H130" i="50"/>
  <c r="D131" i="50"/>
  <c r="E131" i="50"/>
  <c r="G131" i="50"/>
  <c r="H131" i="50"/>
  <c r="E133" i="50"/>
  <c r="F133" i="50" s="1"/>
  <c r="D135" i="50"/>
  <c r="E135" i="50"/>
  <c r="G135" i="50"/>
  <c r="H135" i="50"/>
  <c r="D136" i="50"/>
  <c r="E136" i="50"/>
  <c r="G136" i="50"/>
  <c r="H136" i="50"/>
  <c r="D137" i="50"/>
  <c r="E137" i="50"/>
  <c r="G137" i="50"/>
  <c r="H137" i="50"/>
  <c r="D138" i="50"/>
  <c r="E138" i="50"/>
  <c r="G138" i="50"/>
  <c r="H138" i="50"/>
  <c r="D139" i="50"/>
  <c r="E139" i="50"/>
  <c r="G139" i="50"/>
  <c r="H139" i="50"/>
  <c r="D141" i="50"/>
  <c r="E141" i="50"/>
  <c r="G141" i="50"/>
  <c r="E143" i="50"/>
  <c r="G143" i="50"/>
  <c r="E144" i="50"/>
  <c r="G144" i="50"/>
  <c r="E145" i="50"/>
  <c r="G145" i="50"/>
  <c r="H146" i="50"/>
  <c r="E147" i="50"/>
  <c r="G147" i="50"/>
  <c r="F148" i="50"/>
  <c r="G149" i="50"/>
  <c r="F149" i="50" s="1"/>
  <c r="B150" i="50"/>
  <c r="D150" i="50"/>
  <c r="D146" i="50" s="1"/>
  <c r="G152" i="50"/>
  <c r="F152" i="50" s="1"/>
  <c r="E153" i="50"/>
  <c r="G153" i="50"/>
  <c r="F27" i="52" l="1"/>
  <c r="F26" i="52"/>
  <c r="F22" i="54"/>
  <c r="F120" i="57"/>
  <c r="F114" i="57"/>
  <c r="F105" i="57"/>
  <c r="F82" i="57"/>
  <c r="F77" i="57"/>
  <c r="F72" i="57"/>
  <c r="F105" i="52"/>
  <c r="F17" i="61"/>
  <c r="F114" i="50"/>
  <c r="F23" i="55"/>
  <c r="F22" i="55"/>
  <c r="F20" i="55"/>
  <c r="F87" i="52"/>
  <c r="F85" i="52"/>
  <c r="F16" i="54"/>
  <c r="F95" i="59"/>
  <c r="F87" i="59"/>
  <c r="F79" i="59"/>
  <c r="F55" i="59"/>
  <c r="F51" i="59"/>
  <c r="F47" i="59"/>
  <c r="F43" i="59"/>
  <c r="F96" i="50"/>
  <c r="F16" i="50"/>
  <c r="F100" i="52"/>
  <c r="F99" i="52"/>
  <c r="F36" i="50"/>
  <c r="F78" i="52"/>
  <c r="F27" i="51"/>
  <c r="F20" i="51"/>
  <c r="F104" i="52"/>
  <c r="F98" i="52"/>
  <c r="F97" i="52"/>
  <c r="F91" i="52"/>
  <c r="F83" i="52"/>
  <c r="F81" i="52"/>
  <c r="F53" i="52"/>
  <c r="F74" i="53"/>
  <c r="F59" i="53"/>
  <c r="F52" i="53"/>
  <c r="F45" i="53"/>
  <c r="F48" i="52"/>
  <c r="F23" i="57"/>
  <c r="I20" i="62"/>
  <c r="F23" i="56"/>
  <c r="F22" i="56"/>
  <c r="F28" i="50"/>
  <c r="F27" i="50"/>
  <c r="F25" i="50"/>
  <c r="F93" i="51"/>
  <c r="F88" i="51"/>
  <c r="F82" i="51"/>
  <c r="F76" i="51"/>
  <c r="F71" i="51"/>
  <c r="F33" i="51"/>
  <c r="F35" i="53"/>
  <c r="F52" i="61"/>
  <c r="F45" i="61"/>
  <c r="F11" i="61"/>
  <c r="F31" i="50"/>
  <c r="F26" i="51"/>
  <c r="K33" i="62"/>
  <c r="F23" i="54"/>
  <c r="F108" i="52"/>
  <c r="F92" i="52"/>
  <c r="F19" i="54"/>
  <c r="F46" i="55"/>
  <c r="F45" i="55"/>
  <c r="F54" i="52"/>
  <c r="F104" i="53"/>
  <c r="F32" i="53"/>
  <c r="F18" i="51"/>
  <c r="F17" i="56"/>
  <c r="F94" i="50"/>
  <c r="F60" i="50"/>
  <c r="F22" i="58"/>
  <c r="F37" i="61"/>
  <c r="F49" i="50"/>
  <c r="F103" i="50"/>
  <c r="F19" i="61"/>
  <c r="F98" i="50"/>
  <c r="F90" i="50"/>
  <c r="F33" i="50"/>
  <c r="H28" i="54"/>
  <c r="F40" i="57"/>
  <c r="I88" i="61"/>
  <c r="F131" i="50"/>
  <c r="F130" i="50"/>
  <c r="F106" i="50"/>
  <c r="F54" i="50"/>
  <c r="F53" i="50"/>
  <c r="F52" i="50"/>
  <c r="F47" i="50"/>
  <c r="F43" i="50"/>
  <c r="F16" i="52"/>
  <c r="F51" i="53"/>
  <c r="F49" i="53"/>
  <c r="F44" i="53"/>
  <c r="F60" i="56"/>
  <c r="F59" i="56"/>
  <c r="F58" i="56"/>
  <c r="F56" i="56"/>
  <c r="F40" i="56"/>
  <c r="F34" i="56"/>
  <c r="F21" i="56"/>
  <c r="F16" i="56"/>
  <c r="F26" i="57"/>
  <c r="F26" i="58"/>
  <c r="E27" i="58"/>
  <c r="F20" i="58"/>
  <c r="F53" i="59"/>
  <c r="F24" i="51"/>
  <c r="F29" i="55"/>
  <c r="F28" i="55"/>
  <c r="F26" i="55"/>
  <c r="F17" i="51"/>
  <c r="F118" i="57"/>
  <c r="F113" i="57"/>
  <c r="F103" i="57"/>
  <c r="F95" i="57"/>
  <c r="F19" i="52"/>
  <c r="F87" i="57"/>
  <c r="F40" i="52"/>
  <c r="I28" i="62"/>
  <c r="D106" i="52"/>
  <c r="F29" i="52"/>
  <c r="F84" i="53"/>
  <c r="F96" i="51"/>
  <c r="F91" i="51"/>
  <c r="F84" i="51"/>
  <c r="F98" i="53"/>
  <c r="F85" i="57"/>
  <c r="F81" i="57"/>
  <c r="D27" i="58"/>
  <c r="F34" i="52"/>
  <c r="F40" i="53"/>
  <c r="F153" i="50"/>
  <c r="F141" i="50"/>
  <c r="F139" i="50"/>
  <c r="F136" i="50"/>
  <c r="F135" i="50"/>
  <c r="F78" i="53"/>
  <c r="F72" i="53"/>
  <c r="F41" i="53"/>
  <c r="F80" i="51"/>
  <c r="F76" i="57"/>
  <c r="F71" i="57"/>
  <c r="G27" i="58"/>
  <c r="F39" i="53"/>
  <c r="F33" i="55"/>
  <c r="F29" i="57"/>
  <c r="F119" i="50"/>
  <c r="F56" i="52"/>
  <c r="F50" i="52"/>
  <c r="F44" i="52"/>
  <c r="F22" i="52"/>
  <c r="F21" i="52"/>
  <c r="F73" i="51"/>
  <c r="F55" i="53"/>
  <c r="F48" i="53"/>
  <c r="F37" i="53"/>
  <c r="F27" i="53"/>
  <c r="F48" i="50"/>
  <c r="F86" i="51"/>
  <c r="F90" i="53"/>
  <c r="F86" i="53"/>
  <c r="F23" i="51"/>
  <c r="D107" i="53"/>
  <c r="F49" i="56"/>
  <c r="F48" i="56"/>
  <c r="F47" i="56"/>
  <c r="F46" i="56"/>
  <c r="F37" i="56"/>
  <c r="F32" i="56"/>
  <c r="F30" i="56"/>
  <c r="F29" i="56"/>
  <c r="F28" i="56"/>
  <c r="F30" i="61"/>
  <c r="F36" i="51"/>
  <c r="F31" i="51"/>
  <c r="F19" i="51"/>
  <c r="F77" i="52"/>
  <c r="F97" i="53"/>
  <c r="F20" i="53"/>
  <c r="F98" i="51"/>
  <c r="F70" i="52"/>
  <c r="F82" i="53"/>
  <c r="F77" i="53"/>
  <c r="F76" i="53"/>
  <c r="F25" i="53"/>
  <c r="F17" i="53"/>
  <c r="F16" i="53"/>
  <c r="F14" i="53"/>
  <c r="F50" i="56"/>
  <c r="F38" i="56"/>
  <c r="F33" i="56"/>
  <c r="F116" i="57"/>
  <c r="F49" i="59"/>
  <c r="F26" i="61"/>
  <c r="F23" i="50"/>
  <c r="F25" i="52"/>
  <c r="F105" i="53"/>
  <c r="F100" i="53"/>
  <c r="I23" i="62"/>
  <c r="F126" i="50"/>
  <c r="F124" i="50"/>
  <c r="F120" i="50"/>
  <c r="F118" i="50"/>
  <c r="F105" i="50"/>
  <c r="F104" i="50"/>
  <c r="F18" i="50"/>
  <c r="F72" i="52"/>
  <c r="F106" i="53"/>
  <c r="F101" i="53"/>
  <c r="F45" i="56"/>
  <c r="F44" i="56"/>
  <c r="F87" i="50"/>
  <c r="F51" i="50"/>
  <c r="F50" i="50"/>
  <c r="F39" i="50"/>
  <c r="F20" i="50"/>
  <c r="F94" i="51"/>
  <c r="F90" i="51"/>
  <c r="F83" i="51"/>
  <c r="F78" i="51"/>
  <c r="F72" i="51"/>
  <c r="F30" i="52"/>
  <c r="F93" i="53"/>
  <c r="F79" i="53"/>
  <c r="F43" i="55"/>
  <c r="F42" i="55"/>
  <c r="F25" i="56"/>
  <c r="F24" i="56"/>
  <c r="F115" i="57"/>
  <c r="F83" i="57"/>
  <c r="F78" i="57"/>
  <c r="F73" i="57"/>
  <c r="E13" i="61"/>
  <c r="E88" i="61" s="1"/>
  <c r="F128" i="50"/>
  <c r="F28" i="51"/>
  <c r="F21" i="51"/>
  <c r="F95" i="53"/>
  <c r="F31" i="53"/>
  <c r="F30" i="53"/>
  <c r="F29" i="53"/>
  <c r="F23" i="53"/>
  <c r="F22" i="53"/>
  <c r="F24" i="54"/>
  <c r="F20" i="54"/>
  <c r="F111" i="57"/>
  <c r="F109" i="57"/>
  <c r="F101" i="57"/>
  <c r="F93" i="57"/>
  <c r="F84" i="57"/>
  <c r="F80" i="57"/>
  <c r="F75" i="57"/>
  <c r="F55" i="61"/>
  <c r="F49" i="61"/>
  <c r="F41" i="61"/>
  <c r="F113" i="50"/>
  <c r="F89" i="50"/>
  <c r="F56" i="50"/>
  <c r="F44" i="50"/>
  <c r="F92" i="51"/>
  <c r="F81" i="51"/>
  <c r="F75" i="51"/>
  <c r="G69" i="51"/>
  <c r="F37" i="51"/>
  <c r="F32" i="51"/>
  <c r="F36" i="52"/>
  <c r="F75" i="53"/>
  <c r="F71" i="53"/>
  <c r="F54" i="53"/>
  <c r="F53" i="53"/>
  <c r="F19" i="53"/>
  <c r="E15" i="54"/>
  <c r="E28" i="54" s="1"/>
  <c r="F21" i="54"/>
  <c r="F37" i="55"/>
  <c r="F54" i="56"/>
  <c r="F52" i="56"/>
  <c r="F36" i="57"/>
  <c r="F21" i="58"/>
  <c r="F145" i="50"/>
  <c r="F123" i="50"/>
  <c r="F22" i="50"/>
  <c r="F76" i="52"/>
  <c r="F75" i="52"/>
  <c r="F58" i="52"/>
  <c r="F51" i="52"/>
  <c r="F46" i="52"/>
  <c r="F45" i="52"/>
  <c r="F23" i="52"/>
  <c r="F109" i="53"/>
  <c r="F102" i="53"/>
  <c r="F92" i="53"/>
  <c r="F61" i="56"/>
  <c r="F42" i="56"/>
  <c r="F41" i="56"/>
  <c r="F37" i="57"/>
  <c r="E15" i="58"/>
  <c r="F45" i="59"/>
  <c r="F37" i="59"/>
  <c r="E146" i="50"/>
  <c r="F122" i="50"/>
  <c r="F111" i="50"/>
  <c r="F58" i="50"/>
  <c r="F46" i="50"/>
  <c r="F38" i="50"/>
  <c r="F32" i="50"/>
  <c r="F21" i="50"/>
  <c r="F19" i="50"/>
  <c r="D12" i="50"/>
  <c r="F70" i="51"/>
  <c r="G106" i="52"/>
  <c r="F103" i="52"/>
  <c r="F101" i="52"/>
  <c r="F96" i="52"/>
  <c r="F89" i="52"/>
  <c r="F79" i="52"/>
  <c r="E42" i="52"/>
  <c r="F49" i="52"/>
  <c r="G42" i="52"/>
  <c r="F41" i="52"/>
  <c r="F35" i="52"/>
  <c r="F32" i="52"/>
  <c r="F31" i="52"/>
  <c r="F24" i="52"/>
  <c r="D12" i="52"/>
  <c r="F99" i="53"/>
  <c r="E42" i="53"/>
  <c r="F34" i="53"/>
  <c r="D12" i="53"/>
  <c r="F18" i="54"/>
  <c r="F41" i="55"/>
  <c r="F40" i="55"/>
  <c r="F32" i="55"/>
  <c r="D16" i="55"/>
  <c r="E12" i="56"/>
  <c r="F97" i="57"/>
  <c r="F89" i="57"/>
  <c r="F35" i="57"/>
  <c r="F25" i="57"/>
  <c r="E14" i="59"/>
  <c r="D72" i="61"/>
  <c r="F33" i="61"/>
  <c r="F28" i="61"/>
  <c r="F24" i="61"/>
  <c r="F20" i="61"/>
  <c r="F16" i="61"/>
  <c r="D13" i="61"/>
  <c r="G15" i="62"/>
  <c r="G33" i="62" s="1"/>
  <c r="F127" i="50"/>
  <c r="F115" i="50"/>
  <c r="F101" i="50"/>
  <c r="F100" i="50"/>
  <c r="F92" i="50"/>
  <c r="F91" i="50"/>
  <c r="H40" i="50"/>
  <c r="E69" i="51"/>
  <c r="F22" i="51"/>
  <c r="F107" i="52"/>
  <c r="F73" i="52"/>
  <c r="H42" i="52"/>
  <c r="G107" i="53"/>
  <c r="F88" i="53"/>
  <c r="F80" i="53"/>
  <c r="F73" i="53"/>
  <c r="F57" i="53"/>
  <c r="F24" i="53"/>
  <c r="F21" i="53"/>
  <c r="F18" i="53"/>
  <c r="E12" i="53"/>
  <c r="D15" i="54"/>
  <c r="D28" i="54" s="1"/>
  <c r="E38" i="55"/>
  <c r="F27" i="56"/>
  <c r="D12" i="56"/>
  <c r="F107" i="57"/>
  <c r="F99" i="57"/>
  <c r="F91" i="57"/>
  <c r="E70" i="57"/>
  <c r="F20" i="57"/>
  <c r="G16" i="57"/>
  <c r="G15" i="58"/>
  <c r="D101" i="59"/>
  <c r="F96" i="59"/>
  <c r="F89" i="59"/>
  <c r="F81" i="59"/>
  <c r="F56" i="59"/>
  <c r="F52" i="59"/>
  <c r="F48" i="59"/>
  <c r="F44" i="59"/>
  <c r="G39" i="59"/>
  <c r="E13" i="60"/>
  <c r="G72" i="61"/>
  <c r="I29" i="62"/>
  <c r="J24" i="62"/>
  <c r="G146" i="50"/>
  <c r="F144" i="50"/>
  <c r="F138" i="50"/>
  <c r="F137" i="50"/>
  <c r="E40" i="50"/>
  <c r="F34" i="50"/>
  <c r="F30" i="50"/>
  <c r="F26" i="50"/>
  <c r="F17" i="50"/>
  <c r="G12" i="50"/>
  <c r="D69" i="51"/>
  <c r="E13" i="51"/>
  <c r="F74" i="52"/>
  <c r="D42" i="52"/>
  <c r="F39" i="52"/>
  <c r="F37" i="52"/>
  <c r="F17" i="52"/>
  <c r="G12" i="52"/>
  <c r="F108" i="53"/>
  <c r="H42" i="53"/>
  <c r="D42" i="53"/>
  <c r="F46" i="53"/>
  <c r="F36" i="53"/>
  <c r="D38" i="55"/>
  <c r="F34" i="55"/>
  <c r="F24" i="55"/>
  <c r="G16" i="55"/>
  <c r="E39" i="56"/>
  <c r="F35" i="56"/>
  <c r="F20" i="56"/>
  <c r="F19" i="56"/>
  <c r="F18" i="56"/>
  <c r="H70" i="57"/>
  <c r="D70" i="57"/>
  <c r="F27" i="57"/>
  <c r="F21" i="57"/>
  <c r="E16" i="57"/>
  <c r="F17" i="58"/>
  <c r="F98" i="59"/>
  <c r="F91" i="59"/>
  <c r="F83" i="59"/>
  <c r="F57" i="59"/>
  <c r="F41" i="59"/>
  <c r="E39" i="59"/>
  <c r="F13" i="60"/>
  <c r="F22" i="61"/>
  <c r="F18" i="61"/>
  <c r="G13" i="61"/>
  <c r="J15" i="62"/>
  <c r="F147" i="50"/>
  <c r="F143" i="50"/>
  <c r="F109" i="50"/>
  <c r="F42" i="50"/>
  <c r="D40" i="50"/>
  <c r="D154" i="50" s="1"/>
  <c r="E12" i="50"/>
  <c r="F99" i="51"/>
  <c r="F34" i="51"/>
  <c r="F29" i="51"/>
  <c r="D13" i="51"/>
  <c r="F94" i="52"/>
  <c r="F71" i="52"/>
  <c r="F52" i="52"/>
  <c r="F20" i="52"/>
  <c r="F18" i="52"/>
  <c r="E12" i="52"/>
  <c r="G42" i="53"/>
  <c r="F26" i="53"/>
  <c r="F44" i="55"/>
  <c r="H38" i="55"/>
  <c r="F36" i="55"/>
  <c r="F31" i="55"/>
  <c r="F27" i="55"/>
  <c r="F21" i="55"/>
  <c r="E16" i="55"/>
  <c r="E47" i="55" s="1"/>
  <c r="H39" i="56"/>
  <c r="D39" i="56"/>
  <c r="G12" i="56"/>
  <c r="F39" i="57"/>
  <c r="F34" i="57"/>
  <c r="F30" i="57"/>
  <c r="F24" i="57"/>
  <c r="F22" i="57"/>
  <c r="D16" i="57"/>
  <c r="F24" i="58"/>
  <c r="F18" i="58"/>
  <c r="D15" i="58"/>
  <c r="F99" i="59"/>
  <c r="F93" i="59"/>
  <c r="F85" i="59"/>
  <c r="F59" i="59"/>
  <c r="F54" i="59"/>
  <c r="F50" i="59"/>
  <c r="F46" i="59"/>
  <c r="F42" i="59"/>
  <c r="D39" i="59"/>
  <c r="F54" i="61"/>
  <c r="F47" i="61"/>
  <c r="F39" i="61"/>
  <c r="F31" i="61"/>
  <c r="F27" i="61"/>
  <c r="F23" i="61"/>
  <c r="F15" i="61"/>
  <c r="H15" i="62"/>
  <c r="H33" i="62" s="1"/>
  <c r="I26" i="62"/>
  <c r="I18" i="62"/>
  <c r="F73" i="61"/>
  <c r="F72" i="61" s="1"/>
  <c r="F14" i="61"/>
  <c r="H21" i="60"/>
  <c r="F14" i="59"/>
  <c r="F101" i="59"/>
  <c r="G101" i="59"/>
  <c r="F40" i="59"/>
  <c r="H22" i="59"/>
  <c r="F16" i="58"/>
  <c r="H16" i="57"/>
  <c r="J29" i="57"/>
  <c r="F18" i="57"/>
  <c r="G70" i="57"/>
  <c r="G124" i="57" s="1"/>
  <c r="I25" i="57"/>
  <c r="I18" i="57"/>
  <c r="F122" i="57"/>
  <c r="F121" i="57" s="1"/>
  <c r="H25" i="56"/>
  <c r="F14" i="56"/>
  <c r="G39" i="56"/>
  <c r="H23" i="56"/>
  <c r="F18" i="55"/>
  <c r="F39" i="55"/>
  <c r="G38" i="55"/>
  <c r="H24" i="55"/>
  <c r="G15" i="54"/>
  <c r="G28" i="54" s="1"/>
  <c r="F25" i="54"/>
  <c r="G12" i="53"/>
  <c r="F43" i="53"/>
  <c r="H25" i="53"/>
  <c r="H27" i="52"/>
  <c r="F14" i="52"/>
  <c r="F43" i="52"/>
  <c r="H25" i="52"/>
  <c r="H13" i="51"/>
  <c r="H102" i="51" s="1"/>
  <c r="G99" i="51"/>
  <c r="F15" i="51"/>
  <c r="G13" i="51"/>
  <c r="H12" i="50"/>
  <c r="H154" i="50" s="1"/>
  <c r="F14" i="50"/>
  <c r="F41" i="50"/>
  <c r="G40" i="50"/>
  <c r="E109" i="52" l="1"/>
  <c r="E110" i="53"/>
  <c r="D64" i="56"/>
  <c r="G110" i="53"/>
  <c r="D102" i="51"/>
  <c r="G47" i="55"/>
  <c r="D110" i="53"/>
  <c r="G154" i="50"/>
  <c r="D117" i="59"/>
  <c r="E117" i="59"/>
  <c r="E64" i="56"/>
  <c r="E102" i="51"/>
  <c r="I24" i="62"/>
  <c r="G117" i="59"/>
  <c r="F146" i="50"/>
  <c r="F12" i="52"/>
  <c r="F40" i="50"/>
  <c r="I15" i="62"/>
  <c r="D47" i="55"/>
  <c r="F39" i="56"/>
  <c r="F12" i="53"/>
  <c r="F70" i="57"/>
  <c r="F12" i="50"/>
  <c r="F12" i="56"/>
  <c r="F107" i="53"/>
  <c r="F13" i="51"/>
  <c r="F42" i="52"/>
  <c r="F15" i="54"/>
  <c r="F28" i="54" s="1"/>
  <c r="F106" i="52"/>
  <c r="F42" i="53"/>
  <c r="G64" i="56"/>
  <c r="F16" i="55"/>
  <c r="F38" i="55"/>
  <c r="H124" i="57"/>
  <c r="D109" i="52"/>
  <c r="F16" i="57"/>
  <c r="G102" i="51"/>
  <c r="F13" i="61"/>
  <c r="F88" i="61" s="1"/>
  <c r="D124" i="57"/>
  <c r="E124" i="57"/>
  <c r="F39" i="59"/>
  <c r="F117" i="59" s="1"/>
  <c r="F69" i="51"/>
  <c r="D88" i="61"/>
  <c r="J33" i="62"/>
  <c r="E154" i="50"/>
  <c r="H12" i="52"/>
  <c r="H109" i="52" s="1"/>
  <c r="G88" i="61"/>
  <c r="G109" i="52"/>
  <c r="I32" i="57"/>
  <c r="H12" i="56"/>
  <c r="H64" i="56" s="1"/>
  <c r="H23" i="60"/>
  <c r="H24" i="59"/>
  <c r="F15" i="58"/>
  <c r="F27" i="58"/>
  <c r="H16" i="55"/>
  <c r="H47" i="55" s="1"/>
  <c r="H12" i="53"/>
  <c r="H110" i="53" s="1"/>
  <c r="F64" i="56" l="1"/>
  <c r="I33" i="62"/>
  <c r="F124" i="57"/>
  <c r="F154" i="50"/>
  <c r="F102" i="51"/>
  <c r="F47" i="55"/>
  <c r="F109" i="52"/>
  <c r="F110" i="53"/>
  <c r="H13" i="60"/>
  <c r="H88" i="61" s="1"/>
  <c r="H14" i="59"/>
  <c r="H117" i="59" s="1"/>
  <c r="H17" i="49" l="1"/>
  <c r="D18" i="49"/>
  <c r="E18" i="49"/>
  <c r="G18" i="49"/>
  <c r="D19" i="49"/>
  <c r="E19" i="49"/>
  <c r="G19" i="49"/>
  <c r="D20" i="49"/>
  <c r="E20" i="49"/>
  <c r="G20" i="49"/>
  <c r="D21" i="49"/>
  <c r="E21" i="49"/>
  <c r="G21" i="49"/>
  <c r="H22" i="49"/>
  <c r="H17" i="48"/>
  <c r="D18" i="48"/>
  <c r="D17" i="48" s="1"/>
  <c r="E18" i="48"/>
  <c r="E17" i="48" s="1"/>
  <c r="G18" i="48"/>
  <c r="G17" i="48" s="1"/>
  <c r="H19" i="48"/>
  <c r="D20" i="48"/>
  <c r="E20" i="48"/>
  <c r="G20" i="48"/>
  <c r="D21" i="48"/>
  <c r="E21" i="48"/>
  <c r="G21" i="48"/>
  <c r="D22" i="48"/>
  <c r="E22" i="48"/>
  <c r="G22" i="48"/>
  <c r="D23" i="48"/>
  <c r="E23" i="48"/>
  <c r="G23" i="48"/>
  <c r="D24" i="48"/>
  <c r="E24" i="48"/>
  <c r="G24" i="48"/>
  <c r="D25" i="48"/>
  <c r="E25" i="48"/>
  <c r="G25" i="48"/>
  <c r="H16" i="47"/>
  <c r="D17" i="47"/>
  <c r="E17" i="47"/>
  <c r="G17" i="47"/>
  <c r="D18" i="47"/>
  <c r="E18" i="47"/>
  <c r="G18" i="47"/>
  <c r="D19" i="47"/>
  <c r="E19" i="47"/>
  <c r="G19" i="47"/>
  <c r="D20" i="47"/>
  <c r="E20" i="47"/>
  <c r="G20" i="47"/>
  <c r="D21" i="47"/>
  <c r="E21" i="47"/>
  <c r="H21" i="47"/>
  <c r="G22" i="47"/>
  <c r="G21" i="47" s="1"/>
  <c r="H16" i="46"/>
  <c r="D17" i="46"/>
  <c r="E17" i="46"/>
  <c r="G17" i="46"/>
  <c r="D18" i="46"/>
  <c r="E18" i="46"/>
  <c r="G18" i="46"/>
  <c r="D19" i="46"/>
  <c r="E19" i="46"/>
  <c r="G19" i="46"/>
  <c r="D20" i="46"/>
  <c r="E20" i="46"/>
  <c r="G20" i="46"/>
  <c r="D21" i="46"/>
  <c r="E21" i="46"/>
  <c r="G21" i="46"/>
  <c r="H22" i="46"/>
  <c r="H17" i="45"/>
  <c r="D18" i="45"/>
  <c r="E18" i="45"/>
  <c r="G18" i="45"/>
  <c r="D19" i="45"/>
  <c r="E19" i="45"/>
  <c r="G19" i="45"/>
  <c r="E20" i="45"/>
  <c r="G20" i="45"/>
  <c r="D21" i="45"/>
  <c r="E21" i="45"/>
  <c r="G21" i="45"/>
  <c r="H22" i="45"/>
  <c r="H16" i="44"/>
  <c r="D17" i="44"/>
  <c r="E17" i="44"/>
  <c r="G17" i="44"/>
  <c r="D18" i="44"/>
  <c r="E18" i="44"/>
  <c r="G18" i="44"/>
  <c r="D19" i="44"/>
  <c r="E19" i="44"/>
  <c r="G19" i="44"/>
  <c r="D20" i="44"/>
  <c r="E20" i="44"/>
  <c r="G20" i="44"/>
  <c r="D21" i="44"/>
  <c r="E21" i="44"/>
  <c r="G21" i="44"/>
  <c r="D22" i="44"/>
  <c r="E22" i="44"/>
  <c r="G22" i="44"/>
  <c r="H23" i="44"/>
  <c r="H16" i="43"/>
  <c r="D18" i="43"/>
  <c r="D16" i="43" s="1"/>
  <c r="E18" i="43"/>
  <c r="E16" i="43" s="1"/>
  <c r="G18" i="43"/>
  <c r="G16" i="43" s="1"/>
  <c r="H19" i="43"/>
  <c r="H31" i="43" s="1"/>
  <c r="D20" i="43"/>
  <c r="E20" i="43"/>
  <c r="G20" i="43"/>
  <c r="D21" i="43"/>
  <c r="E21" i="43"/>
  <c r="G21" i="43"/>
  <c r="D22" i="43"/>
  <c r="E22" i="43"/>
  <c r="G22" i="43"/>
  <c r="D23" i="43"/>
  <c r="E23" i="43"/>
  <c r="G23" i="43"/>
  <c r="D24" i="43"/>
  <c r="E24" i="43"/>
  <c r="G24" i="43"/>
  <c r="D25" i="43"/>
  <c r="E25" i="43"/>
  <c r="G25" i="43"/>
  <c r="D26" i="43"/>
  <c r="E26" i="43"/>
  <c r="G26" i="43"/>
  <c r="D27" i="43"/>
  <c r="E27" i="43"/>
  <c r="G27" i="43"/>
  <c r="E28" i="43"/>
  <c r="G28" i="43"/>
  <c r="D29" i="43"/>
  <c r="E29" i="43"/>
  <c r="G29" i="43"/>
  <c r="E30" i="43"/>
  <c r="G30" i="43"/>
  <c r="H16" i="42"/>
  <c r="D17" i="42"/>
  <c r="E17" i="42"/>
  <c r="G17" i="42"/>
  <c r="D18" i="42"/>
  <c r="E18" i="42"/>
  <c r="G18" i="42"/>
  <c r="D19" i="42"/>
  <c r="E19" i="42"/>
  <c r="G19" i="42"/>
  <c r="D20" i="42"/>
  <c r="E20" i="42"/>
  <c r="G20" i="42"/>
  <c r="D21" i="42"/>
  <c r="E21" i="42"/>
  <c r="G21" i="42"/>
  <c r="D22" i="42"/>
  <c r="E22" i="42"/>
  <c r="G22" i="42"/>
  <c r="D23" i="42"/>
  <c r="E23" i="42"/>
  <c r="G23" i="42"/>
  <c r="D24" i="42"/>
  <c r="E24" i="42"/>
  <c r="G24" i="42"/>
  <c r="D25" i="42"/>
  <c r="E25" i="42"/>
  <c r="G25" i="42"/>
  <c r="D26" i="42"/>
  <c r="E26" i="42"/>
  <c r="G26" i="42"/>
  <c r="D27" i="42"/>
  <c r="E27" i="42"/>
  <c r="G27" i="42"/>
  <c r="H28" i="42"/>
  <c r="H16" i="41"/>
  <c r="D17" i="41"/>
  <c r="E17" i="41"/>
  <c r="G17" i="41"/>
  <c r="D18" i="41"/>
  <c r="E18" i="41"/>
  <c r="G18" i="41"/>
  <c r="D19" i="41"/>
  <c r="E19" i="41"/>
  <c r="G19" i="41"/>
  <c r="H20" i="41"/>
  <c r="H18" i="40"/>
  <c r="D19" i="40"/>
  <c r="D18" i="40" s="1"/>
  <c r="E19" i="40"/>
  <c r="E18" i="40" s="1"/>
  <c r="G19" i="40"/>
  <c r="G18" i="40" s="1"/>
  <c r="H20" i="40"/>
  <c r="H33" i="40" s="1"/>
  <c r="D21" i="40"/>
  <c r="E21" i="40"/>
  <c r="G21" i="40"/>
  <c r="D22" i="40"/>
  <c r="E22" i="40"/>
  <c r="G22" i="40"/>
  <c r="D23" i="40"/>
  <c r="E23" i="40"/>
  <c r="G23" i="40"/>
  <c r="D24" i="40"/>
  <c r="E24" i="40"/>
  <c r="G24" i="40"/>
  <c r="D25" i="40"/>
  <c r="E25" i="40"/>
  <c r="G25" i="40"/>
  <c r="D26" i="40"/>
  <c r="E26" i="40"/>
  <c r="G26" i="40"/>
  <c r="D27" i="40"/>
  <c r="E27" i="40"/>
  <c r="G27" i="40"/>
  <c r="E28" i="40"/>
  <c r="G28" i="40"/>
  <c r="D29" i="40"/>
  <c r="E29" i="40"/>
  <c r="G29" i="40"/>
  <c r="D31" i="40"/>
  <c r="E31" i="40"/>
  <c r="G31" i="40"/>
  <c r="D32" i="40"/>
  <c r="E32" i="40"/>
  <c r="G32" i="40"/>
  <c r="H17" i="39"/>
  <c r="H24" i="39" s="1"/>
  <c r="D18" i="39"/>
  <c r="E18" i="39"/>
  <c r="G18" i="39"/>
  <c r="D19" i="39"/>
  <c r="E19" i="39"/>
  <c r="G19" i="39"/>
  <c r="D20" i="39"/>
  <c r="E20" i="39"/>
  <c r="G20" i="39"/>
  <c r="D21" i="39"/>
  <c r="E21" i="39"/>
  <c r="G21" i="39"/>
  <c r="D22" i="39"/>
  <c r="E22" i="39"/>
  <c r="G22" i="39"/>
  <c r="D23" i="39"/>
  <c r="E23" i="39"/>
  <c r="G23" i="39"/>
  <c r="F29" i="40" l="1"/>
  <c r="F26" i="40"/>
  <c r="F22" i="40"/>
  <c r="F24" i="42"/>
  <c r="F20" i="42"/>
  <c r="F25" i="48"/>
  <c r="F21" i="48"/>
  <c r="F21" i="39"/>
  <c r="F23" i="39"/>
  <c r="F32" i="40"/>
  <c r="F26" i="42"/>
  <c r="F19" i="39"/>
  <c r="F22" i="42"/>
  <c r="F18" i="42"/>
  <c r="F25" i="43"/>
  <c r="F21" i="43"/>
  <c r="F23" i="48"/>
  <c r="F19" i="49"/>
  <c r="E22" i="49"/>
  <c r="D20" i="41"/>
  <c r="F21" i="44"/>
  <c r="F20" i="45"/>
  <c r="F19" i="46"/>
  <c r="F18" i="47"/>
  <c r="H26" i="48"/>
  <c r="F18" i="41"/>
  <c r="D23" i="44"/>
  <c r="F20" i="47"/>
  <c r="F31" i="40"/>
  <c r="F27" i="40"/>
  <c r="F18" i="44"/>
  <c r="F21" i="45"/>
  <c r="G22" i="46"/>
  <c r="F28" i="40"/>
  <c r="D22" i="46"/>
  <c r="F18" i="46"/>
  <c r="H23" i="47"/>
  <c r="F20" i="49"/>
  <c r="E16" i="41"/>
  <c r="G28" i="42"/>
  <c r="E17" i="39"/>
  <c r="E24" i="39" s="1"/>
  <c r="E28" i="42"/>
  <c r="D28" i="42"/>
  <c r="F27" i="43"/>
  <c r="F23" i="43"/>
  <c r="F19" i="44"/>
  <c r="F19" i="45"/>
  <c r="E17" i="45"/>
  <c r="F18" i="49"/>
  <c r="F25" i="40"/>
  <c r="F25" i="42"/>
  <c r="F21" i="42"/>
  <c r="F30" i="43"/>
  <c r="G23" i="44"/>
  <c r="E16" i="46"/>
  <c r="F22" i="39"/>
  <c r="F23" i="40"/>
  <c r="F19" i="41"/>
  <c r="F29" i="43"/>
  <c r="F26" i="43"/>
  <c r="F22" i="43"/>
  <c r="E16" i="47"/>
  <c r="E23" i="47" s="1"/>
  <c r="E19" i="48"/>
  <c r="G17" i="49"/>
  <c r="G17" i="39"/>
  <c r="G24" i="39" s="1"/>
  <c r="E20" i="40"/>
  <c r="E33" i="40" s="1"/>
  <c r="F19" i="40"/>
  <c r="F18" i="40" s="1"/>
  <c r="D16" i="41"/>
  <c r="G16" i="42"/>
  <c r="D16" i="42"/>
  <c r="E19" i="43"/>
  <c r="E31" i="43" s="1"/>
  <c r="D19" i="43"/>
  <c r="D31" i="43" s="1"/>
  <c r="F22" i="44"/>
  <c r="E16" i="44"/>
  <c r="D17" i="45"/>
  <c r="E22" i="46"/>
  <c r="D16" i="46"/>
  <c r="F22" i="47"/>
  <c r="F21" i="47" s="1"/>
  <c r="F19" i="47"/>
  <c r="D16" i="47"/>
  <c r="D23" i="47" s="1"/>
  <c r="F22" i="48"/>
  <c r="D19" i="48"/>
  <c r="D26" i="48" s="1"/>
  <c r="E26" i="48"/>
  <c r="G22" i="49"/>
  <c r="F21" i="49"/>
  <c r="E17" i="49"/>
  <c r="D20" i="40"/>
  <c r="D33" i="40" s="1"/>
  <c r="E20" i="41"/>
  <c r="E16" i="42"/>
  <c r="E23" i="44"/>
  <c r="D16" i="44"/>
  <c r="F20" i="46"/>
  <c r="G20" i="40"/>
  <c r="G33" i="40" s="1"/>
  <c r="F20" i="39"/>
  <c r="D17" i="39"/>
  <c r="D24" i="39" s="1"/>
  <c r="F24" i="40"/>
  <c r="G20" i="41"/>
  <c r="G16" i="41"/>
  <c r="F27" i="42"/>
  <c r="F23" i="42"/>
  <c r="F19" i="42"/>
  <c r="F24" i="43"/>
  <c r="G19" i="43"/>
  <c r="G31" i="43" s="1"/>
  <c r="F20" i="44"/>
  <c r="G17" i="45"/>
  <c r="F21" i="46"/>
  <c r="G16" i="46"/>
  <c r="G16" i="47"/>
  <c r="G23" i="47" s="1"/>
  <c r="F24" i="48"/>
  <c r="G19" i="48"/>
  <c r="G26" i="48" s="1"/>
  <c r="D22" i="49"/>
  <c r="D17" i="49"/>
  <c r="F18" i="48"/>
  <c r="F17" i="48" s="1"/>
  <c r="F20" i="48"/>
  <c r="F17" i="47"/>
  <c r="F17" i="46"/>
  <c r="E22" i="45"/>
  <c r="G22" i="45"/>
  <c r="F18" i="45"/>
  <c r="D22" i="45"/>
  <c r="F17" i="44"/>
  <c r="G16" i="44"/>
  <c r="F18" i="43"/>
  <c r="F16" i="43" s="1"/>
  <c r="F20" i="43"/>
  <c r="F17" i="42"/>
  <c r="F17" i="41"/>
  <c r="F21" i="40"/>
  <c r="F18" i="39"/>
  <c r="F20" i="40" l="1"/>
  <c r="F33" i="40" s="1"/>
  <c r="F19" i="43"/>
  <c r="F31" i="43" s="1"/>
  <c r="F16" i="47"/>
  <c r="F23" i="47" s="1"/>
  <c r="F17" i="39"/>
  <c r="F24" i="39" s="1"/>
  <c r="F17" i="49"/>
  <c r="F19" i="48"/>
  <c r="F26" i="48" s="1"/>
  <c r="F22" i="49"/>
  <c r="F16" i="46"/>
  <c r="F22" i="46"/>
  <c r="F22" i="45"/>
  <c r="F17" i="45"/>
  <c r="F16" i="44"/>
  <c r="F23" i="44"/>
  <c r="F16" i="42"/>
  <c r="F28" i="42"/>
  <c r="F20" i="41"/>
  <c r="F16" i="41"/>
  <c r="H17" i="38" l="1"/>
  <c r="D18" i="38"/>
  <c r="E18" i="38"/>
  <c r="G18" i="38"/>
  <c r="D19" i="38"/>
  <c r="E19" i="38"/>
  <c r="G19" i="38"/>
  <c r="D20" i="38"/>
  <c r="E20" i="38"/>
  <c r="G20" i="38"/>
  <c r="D21" i="38"/>
  <c r="E21" i="38"/>
  <c r="G21" i="38"/>
  <c r="D22" i="38"/>
  <c r="E22" i="38"/>
  <c r="G22" i="38"/>
  <c r="D24" i="38"/>
  <c r="E24" i="38"/>
  <c r="G24" i="38"/>
  <c r="D26" i="38"/>
  <c r="E26" i="38"/>
  <c r="G26" i="38"/>
  <c r="D27" i="38"/>
  <c r="E27" i="38"/>
  <c r="G27" i="38"/>
  <c r="H28" i="38"/>
  <c r="H18" i="37"/>
  <c r="D19" i="37"/>
  <c r="E19" i="37"/>
  <c r="G19" i="37"/>
  <c r="D20" i="37"/>
  <c r="E20" i="37"/>
  <c r="G20" i="37"/>
  <c r="D21" i="37"/>
  <c r="E21" i="37"/>
  <c r="G21" i="37"/>
  <c r="D22" i="37"/>
  <c r="E22" i="37"/>
  <c r="G22" i="37"/>
  <c r="D23" i="37"/>
  <c r="E23" i="37"/>
  <c r="G23" i="37"/>
  <c r="D25" i="37"/>
  <c r="E25" i="37"/>
  <c r="G25" i="37"/>
  <c r="D27" i="37"/>
  <c r="E27" i="37"/>
  <c r="G27" i="37"/>
  <c r="D28" i="37"/>
  <c r="E28" i="37"/>
  <c r="G28" i="37"/>
  <c r="H29" i="37"/>
  <c r="H17" i="36"/>
  <c r="E18" i="36"/>
  <c r="G18" i="36"/>
  <c r="D19" i="36"/>
  <c r="E19" i="36"/>
  <c r="G19" i="36"/>
  <c r="D20" i="36"/>
  <c r="E20" i="36"/>
  <c r="G20" i="36"/>
  <c r="E21" i="36"/>
  <c r="D22" i="36"/>
  <c r="G22" i="36"/>
  <c r="F22" i="36" s="1"/>
  <c r="F24" i="36"/>
  <c r="D25" i="36"/>
  <c r="G25" i="36"/>
  <c r="F25" i="36" s="1"/>
  <c r="H26" i="36"/>
  <c r="H17" i="35"/>
  <c r="H33" i="35" s="1"/>
  <c r="D18" i="35"/>
  <c r="E18" i="35"/>
  <c r="G18" i="35"/>
  <c r="D19" i="35"/>
  <c r="E19" i="35"/>
  <c r="G19" i="35"/>
  <c r="D20" i="35"/>
  <c r="E20" i="35"/>
  <c r="G20" i="35"/>
  <c r="D21" i="35"/>
  <c r="E21" i="35"/>
  <c r="G21" i="35"/>
  <c r="D22" i="35"/>
  <c r="E22" i="35"/>
  <c r="G22" i="35"/>
  <c r="D23" i="35"/>
  <c r="E23" i="35"/>
  <c r="G23" i="35"/>
  <c r="D24" i="35"/>
  <c r="E24" i="35"/>
  <c r="G24" i="35"/>
  <c r="D25" i="35"/>
  <c r="E25" i="35"/>
  <c r="G25" i="35"/>
  <c r="D26" i="35"/>
  <c r="E26" i="35"/>
  <c r="G26" i="35"/>
  <c r="D27" i="35"/>
  <c r="E27" i="35"/>
  <c r="G27" i="35"/>
  <c r="D28" i="35"/>
  <c r="E28" i="35"/>
  <c r="G28" i="35"/>
  <c r="D29" i="35"/>
  <c r="E29" i="35"/>
  <c r="G29" i="35"/>
  <c r="D30" i="35"/>
  <c r="E30" i="35"/>
  <c r="G30" i="35"/>
  <c r="D31" i="35"/>
  <c r="E31" i="35"/>
  <c r="G31" i="35"/>
  <c r="D32" i="35"/>
  <c r="E32" i="35"/>
  <c r="G32" i="35"/>
  <c r="D18" i="34"/>
  <c r="E18" i="34"/>
  <c r="G18" i="34"/>
  <c r="D19" i="34"/>
  <c r="E19" i="34"/>
  <c r="G19" i="34"/>
  <c r="D20" i="34"/>
  <c r="E20" i="34"/>
  <c r="G20" i="34"/>
  <c r="D21" i="34"/>
  <c r="E21" i="34"/>
  <c r="G21" i="34"/>
  <c r="D22" i="34"/>
  <c r="E22" i="34"/>
  <c r="G22" i="34"/>
  <c r="H22" i="34"/>
  <c r="H17" i="34" s="1"/>
  <c r="D24" i="34"/>
  <c r="E24" i="34"/>
  <c r="G24" i="34"/>
  <c r="D25" i="34"/>
  <c r="E25" i="34"/>
  <c r="G25" i="34"/>
  <c r="D18" i="33"/>
  <c r="E18" i="33"/>
  <c r="G18" i="33"/>
  <c r="D19" i="33"/>
  <c r="E19" i="33"/>
  <c r="G19" i="33"/>
  <c r="D20" i="33"/>
  <c r="E20" i="33"/>
  <c r="G20" i="33"/>
  <c r="H20" i="33"/>
  <c r="H17" i="33" s="1"/>
  <c r="D21" i="33"/>
  <c r="E21" i="33"/>
  <c r="G21" i="33"/>
  <c r="H22" i="33"/>
  <c r="H17" i="32"/>
  <c r="D18" i="32"/>
  <c r="E18" i="32"/>
  <c r="G18" i="32"/>
  <c r="D19" i="32"/>
  <c r="E19" i="32"/>
  <c r="G19" i="32"/>
  <c r="D20" i="32"/>
  <c r="E20" i="32"/>
  <c r="G20" i="32"/>
  <c r="D22" i="32"/>
  <c r="E22" i="32"/>
  <c r="G22" i="32"/>
  <c r="D23" i="32"/>
  <c r="E23" i="32"/>
  <c r="G23" i="32"/>
  <c r="D24" i="32"/>
  <c r="E24" i="32"/>
  <c r="G24" i="32"/>
  <c r="D25" i="32"/>
  <c r="E25" i="32"/>
  <c r="G25" i="32"/>
  <c r="E26" i="32"/>
  <c r="G26" i="32"/>
  <c r="D27" i="32"/>
  <c r="E27" i="32"/>
  <c r="G27" i="32"/>
  <c r="D29" i="32"/>
  <c r="E29" i="32"/>
  <c r="G29" i="32"/>
  <c r="D31" i="32"/>
  <c r="E31" i="32"/>
  <c r="G31" i="32"/>
  <c r="D32" i="32"/>
  <c r="E32" i="32"/>
  <c r="G32" i="32"/>
  <c r="D33" i="32"/>
  <c r="E33" i="32"/>
  <c r="G33" i="32"/>
  <c r="D34" i="32"/>
  <c r="E34" i="32"/>
  <c r="H34" i="32"/>
  <c r="G35" i="32"/>
  <c r="F35" i="32" s="1"/>
  <c r="F34" i="32" s="1"/>
  <c r="H17" i="31"/>
  <c r="D18" i="31"/>
  <c r="E18" i="31"/>
  <c r="G18" i="31"/>
  <c r="D19" i="31"/>
  <c r="E19" i="31"/>
  <c r="G19" i="31"/>
  <c r="D20" i="31"/>
  <c r="E20" i="31"/>
  <c r="G20" i="31"/>
  <c r="D21" i="31"/>
  <c r="E21" i="31"/>
  <c r="G21" i="31"/>
  <c r="D22" i="31"/>
  <c r="E22" i="31"/>
  <c r="G22" i="31"/>
  <c r="D23" i="31"/>
  <c r="E23" i="31"/>
  <c r="G23" i="31"/>
  <c r="D24" i="31"/>
  <c r="E24" i="31"/>
  <c r="G24" i="31"/>
  <c r="E25" i="31"/>
  <c r="H25" i="31"/>
  <c r="D26" i="31"/>
  <c r="D25" i="31" s="1"/>
  <c r="G26" i="31"/>
  <c r="G25" i="31" s="1"/>
  <c r="H17" i="30"/>
  <c r="D18" i="30"/>
  <c r="E18" i="30"/>
  <c r="G18" i="30"/>
  <c r="D19" i="30"/>
  <c r="E19" i="30"/>
  <c r="G19" i="30"/>
  <c r="D20" i="30"/>
  <c r="E20" i="30"/>
  <c r="G20" i="30"/>
  <c r="D21" i="30"/>
  <c r="E21" i="30"/>
  <c r="G21" i="30"/>
  <c r="H22" i="30"/>
  <c r="H17" i="29"/>
  <c r="D18" i="29"/>
  <c r="E18" i="29"/>
  <c r="G18" i="29"/>
  <c r="D19" i="29"/>
  <c r="E19" i="29"/>
  <c r="G19" i="29"/>
  <c r="H20" i="29"/>
  <c r="H17" i="28"/>
  <c r="D18" i="28"/>
  <c r="E18" i="28"/>
  <c r="G18" i="28"/>
  <c r="D19" i="28"/>
  <c r="E19" i="28"/>
  <c r="G19" i="28"/>
  <c r="D20" i="28"/>
  <c r="E20" i="28"/>
  <c r="G20" i="28"/>
  <c r="D21" i="28"/>
  <c r="E21" i="28"/>
  <c r="G21" i="28"/>
  <c r="D22" i="28"/>
  <c r="E22" i="28"/>
  <c r="G22" i="28"/>
  <c r="D23" i="28"/>
  <c r="E23" i="28"/>
  <c r="G23" i="28"/>
  <c r="D24" i="28"/>
  <c r="E24" i="28"/>
  <c r="G24" i="28"/>
  <c r="D26" i="28"/>
  <c r="E26" i="28"/>
  <c r="G26" i="28"/>
  <c r="D28" i="28"/>
  <c r="E28" i="28"/>
  <c r="G28" i="28"/>
  <c r="D29" i="28"/>
  <c r="E29" i="28"/>
  <c r="G29" i="28"/>
  <c r="H30" i="28"/>
  <c r="H17" i="27"/>
  <c r="D18" i="27"/>
  <c r="E18" i="27"/>
  <c r="G18" i="27"/>
  <c r="D19" i="27"/>
  <c r="E19" i="27"/>
  <c r="G19" i="27"/>
  <c r="E20" i="27"/>
  <c r="G20" i="27"/>
  <c r="D21" i="27"/>
  <c r="E21" i="27"/>
  <c r="G21" i="27"/>
  <c r="H22" i="27"/>
  <c r="H17" i="26"/>
  <c r="D18" i="26"/>
  <c r="E18" i="26"/>
  <c r="G18" i="26"/>
  <c r="D19" i="26"/>
  <c r="E19" i="26"/>
  <c r="G19" i="26"/>
  <c r="D20" i="26"/>
  <c r="E20" i="26"/>
  <c r="G20" i="26"/>
  <c r="D21" i="26"/>
  <c r="E21" i="26"/>
  <c r="G21" i="26"/>
  <c r="D22" i="26"/>
  <c r="E22" i="26"/>
  <c r="G22" i="26"/>
  <c r="D23" i="26"/>
  <c r="E23" i="26"/>
  <c r="G23" i="26"/>
  <c r="D25" i="26"/>
  <c r="E25" i="26"/>
  <c r="G25" i="26"/>
  <c r="D27" i="26"/>
  <c r="E27" i="26"/>
  <c r="G27" i="26"/>
  <c r="D28" i="26"/>
  <c r="E28" i="26"/>
  <c r="G28" i="26"/>
  <c r="D29" i="26"/>
  <c r="E29" i="26"/>
  <c r="G29" i="26"/>
  <c r="H30" i="26"/>
  <c r="H17" i="25"/>
  <c r="D18" i="25"/>
  <c r="E18" i="25"/>
  <c r="G18" i="25"/>
  <c r="D19" i="25"/>
  <c r="E19" i="25"/>
  <c r="G19" i="25"/>
  <c r="D20" i="25"/>
  <c r="E20" i="25"/>
  <c r="G20" i="25"/>
  <c r="D21" i="25"/>
  <c r="E21" i="25"/>
  <c r="G21" i="25"/>
  <c r="H22" i="25"/>
  <c r="H17" i="24"/>
  <c r="D18" i="24"/>
  <c r="E18" i="24"/>
  <c r="G18" i="24"/>
  <c r="D19" i="24"/>
  <c r="E19" i="24"/>
  <c r="G19" i="24"/>
  <c r="D20" i="24"/>
  <c r="E20" i="24"/>
  <c r="G20" i="24"/>
  <c r="D21" i="24"/>
  <c r="E21" i="24"/>
  <c r="G21" i="24"/>
  <c r="D22" i="24"/>
  <c r="E22" i="24"/>
  <c r="G22" i="24"/>
  <c r="H23" i="24"/>
  <c r="H17" i="23"/>
  <c r="D18" i="23"/>
  <c r="E18" i="23"/>
  <c r="G18" i="23"/>
  <c r="D19" i="23"/>
  <c r="E19" i="23"/>
  <c r="G19" i="23"/>
  <c r="D20" i="23"/>
  <c r="E20" i="23"/>
  <c r="G20" i="23"/>
  <c r="D21" i="23"/>
  <c r="E21" i="23"/>
  <c r="G21" i="23"/>
  <c r="D22" i="23"/>
  <c r="E22" i="23"/>
  <c r="G22" i="23"/>
  <c r="D23" i="23"/>
  <c r="E23" i="23"/>
  <c r="G23" i="23"/>
  <c r="F23" i="23" s="1"/>
  <c r="D24" i="23"/>
  <c r="E24" i="23"/>
  <c r="G24" i="23"/>
  <c r="D25" i="23"/>
  <c r="E25" i="23"/>
  <c r="G25" i="23"/>
  <c r="D26" i="23"/>
  <c r="E26" i="23"/>
  <c r="G26" i="23"/>
  <c r="D27" i="23"/>
  <c r="E27" i="23"/>
  <c r="G27" i="23"/>
  <c r="F27" i="23" s="1"/>
  <c r="D29" i="23"/>
  <c r="E29" i="23"/>
  <c r="G29" i="23"/>
  <c r="D30" i="23"/>
  <c r="E30" i="23"/>
  <c r="G30" i="23"/>
  <c r="D31" i="23"/>
  <c r="E31" i="23"/>
  <c r="G31" i="23"/>
  <c r="H32" i="23"/>
  <c r="H17" i="22"/>
  <c r="D18" i="22"/>
  <c r="E18" i="22"/>
  <c r="G18" i="22"/>
  <c r="D19" i="22"/>
  <c r="E19" i="22"/>
  <c r="G19" i="22"/>
  <c r="H20" i="22"/>
  <c r="H17" i="21"/>
  <c r="D18" i="21"/>
  <c r="E18" i="21"/>
  <c r="G18" i="21"/>
  <c r="D19" i="21"/>
  <c r="E19" i="21"/>
  <c r="G19" i="21"/>
  <c r="D20" i="21"/>
  <c r="E20" i="21"/>
  <c r="G20" i="21"/>
  <c r="H21" i="21"/>
  <c r="H17" i="20"/>
  <c r="H28" i="20" s="1"/>
  <c r="D18" i="20"/>
  <c r="E18" i="20"/>
  <c r="G18" i="20"/>
  <c r="D19" i="20"/>
  <c r="E19" i="20"/>
  <c r="G19" i="20"/>
  <c r="D20" i="20"/>
  <c r="E20" i="20"/>
  <c r="G20" i="20"/>
  <c r="D21" i="20"/>
  <c r="E21" i="20"/>
  <c r="G21" i="20"/>
  <c r="D22" i="20"/>
  <c r="E22" i="20"/>
  <c r="G22" i="20"/>
  <c r="D23" i="20"/>
  <c r="E23" i="20"/>
  <c r="G23" i="20"/>
  <c r="D25" i="20"/>
  <c r="E25" i="20"/>
  <c r="G25" i="20"/>
  <c r="D26" i="20"/>
  <c r="F26" i="20"/>
  <c r="D27" i="20"/>
  <c r="E27" i="20"/>
  <c r="G27" i="20"/>
  <c r="H17" i="19"/>
  <c r="D18" i="19"/>
  <c r="E18" i="19"/>
  <c r="G18" i="19"/>
  <c r="D19" i="19"/>
  <c r="E19" i="19"/>
  <c r="G19" i="19"/>
  <c r="D20" i="19"/>
  <c r="E20" i="19"/>
  <c r="G20" i="19"/>
  <c r="D21" i="19"/>
  <c r="E21" i="19"/>
  <c r="G21" i="19"/>
  <c r="D22" i="19"/>
  <c r="E22" i="19"/>
  <c r="G22" i="19"/>
  <c r="D23" i="19"/>
  <c r="E23" i="19"/>
  <c r="G23" i="19"/>
  <c r="D24" i="19"/>
  <c r="E24" i="19"/>
  <c r="G24" i="19"/>
  <c r="D25" i="19"/>
  <c r="E25" i="19"/>
  <c r="G25" i="19"/>
  <c r="D27" i="19"/>
  <c r="E27" i="19"/>
  <c r="G27" i="19"/>
  <c r="D29" i="19"/>
  <c r="E29" i="19"/>
  <c r="G29" i="19"/>
  <c r="D30" i="19"/>
  <c r="E30" i="19"/>
  <c r="G30" i="19"/>
  <c r="D31" i="19"/>
  <c r="E31" i="19"/>
  <c r="G31" i="19"/>
  <c r="H32" i="19"/>
  <c r="D33" i="19"/>
  <c r="E33" i="19"/>
  <c r="F33" i="19" s="1"/>
  <c r="D34" i="19"/>
  <c r="E34" i="19"/>
  <c r="F34" i="19" s="1"/>
  <c r="G35" i="19"/>
  <c r="G32" i="19" s="1"/>
  <c r="H17" i="18"/>
  <c r="D18" i="18"/>
  <c r="E18" i="18"/>
  <c r="G18" i="18"/>
  <c r="D19" i="18"/>
  <c r="E19" i="18"/>
  <c r="G19" i="18"/>
  <c r="D20" i="18"/>
  <c r="E20" i="18"/>
  <c r="G20" i="18"/>
  <c r="D21" i="18"/>
  <c r="E21" i="18"/>
  <c r="G21" i="18"/>
  <c r="D22" i="18"/>
  <c r="E22" i="18"/>
  <c r="G22" i="18"/>
  <c r="D24" i="18"/>
  <c r="E24" i="18"/>
  <c r="G24" i="18"/>
  <c r="D25" i="18"/>
  <c r="E25" i="18"/>
  <c r="G25" i="18"/>
  <c r="H26" i="18"/>
  <c r="G27" i="18"/>
  <c r="G26" i="18" s="1"/>
  <c r="H17" i="17"/>
  <c r="D18" i="17"/>
  <c r="E18" i="17"/>
  <c r="G18" i="17"/>
  <c r="D19" i="17"/>
  <c r="E19" i="17"/>
  <c r="G19" i="17"/>
  <c r="D20" i="17"/>
  <c r="E20" i="17"/>
  <c r="G20" i="17"/>
  <c r="D21" i="17"/>
  <c r="E21" i="17"/>
  <c r="G21" i="17"/>
  <c r="D22" i="17"/>
  <c r="E22" i="17"/>
  <c r="G22" i="17"/>
  <c r="D24" i="17"/>
  <c r="E24" i="17"/>
  <c r="G24" i="17"/>
  <c r="D25" i="17"/>
  <c r="E25" i="17"/>
  <c r="G25" i="17"/>
  <c r="H26" i="17"/>
  <c r="H17" i="16"/>
  <c r="D18" i="16"/>
  <c r="D17" i="16" s="1"/>
  <c r="E18" i="16"/>
  <c r="E17" i="16" s="1"/>
  <c r="G18" i="16"/>
  <c r="G17" i="16" s="1"/>
  <c r="H19" i="16"/>
  <c r="H17" i="15"/>
  <c r="D18" i="15"/>
  <c r="E18" i="15"/>
  <c r="G18" i="15"/>
  <c r="D19" i="15"/>
  <c r="E19" i="15"/>
  <c r="G19" i="15"/>
  <c r="D20" i="15"/>
  <c r="E20" i="15"/>
  <c r="G20" i="15"/>
  <c r="D21" i="15"/>
  <c r="E21" i="15"/>
  <c r="G21" i="15"/>
  <c r="D23" i="15"/>
  <c r="E23" i="15"/>
  <c r="G23" i="15"/>
  <c r="D24" i="15"/>
  <c r="E24" i="15"/>
  <c r="G24" i="15"/>
  <c r="H25" i="15"/>
  <c r="H17" i="14"/>
  <c r="D18" i="14"/>
  <c r="E18" i="14"/>
  <c r="G18" i="14"/>
  <c r="D19" i="14"/>
  <c r="E19" i="14"/>
  <c r="G19" i="14"/>
  <c r="D20" i="14"/>
  <c r="E20" i="14"/>
  <c r="G20" i="14"/>
  <c r="D21" i="14"/>
  <c r="E21" i="14"/>
  <c r="G21" i="14"/>
  <c r="D22" i="14"/>
  <c r="E22" i="14"/>
  <c r="G22" i="14"/>
  <c r="F22" i="14" s="1"/>
  <c r="D23" i="14"/>
  <c r="E23" i="14"/>
  <c r="G23" i="14"/>
  <c r="D24" i="14"/>
  <c r="E24" i="14"/>
  <c r="G24" i="14"/>
  <c r="D25" i="14"/>
  <c r="E25" i="14"/>
  <c r="G25" i="14"/>
  <c r="D26" i="14"/>
  <c r="E26" i="14"/>
  <c r="G26" i="14"/>
  <c r="F26" i="14" s="1"/>
  <c r="D28" i="14"/>
  <c r="E28" i="14"/>
  <c r="G28" i="14"/>
  <c r="D30" i="14"/>
  <c r="E30" i="14"/>
  <c r="G30" i="14"/>
  <c r="D31" i="14"/>
  <c r="E31" i="14"/>
  <c r="G31" i="14"/>
  <c r="H32" i="14"/>
  <c r="D18" i="13"/>
  <c r="E18" i="13"/>
  <c r="G18" i="13"/>
  <c r="D19" i="13"/>
  <c r="E19" i="13"/>
  <c r="G19" i="13"/>
  <c r="D20" i="13"/>
  <c r="E20" i="13"/>
  <c r="G20" i="13"/>
  <c r="D21" i="13"/>
  <c r="E21" i="13"/>
  <c r="G21" i="13"/>
  <c r="D22" i="13"/>
  <c r="E22" i="13"/>
  <c r="G22" i="13"/>
  <c r="D23" i="13"/>
  <c r="E23" i="13"/>
  <c r="G23" i="13"/>
  <c r="H23" i="13"/>
  <c r="H17" i="13" s="1"/>
  <c r="D25" i="13"/>
  <c r="E25" i="13"/>
  <c r="G25" i="13"/>
  <c r="D26" i="13"/>
  <c r="E26" i="13"/>
  <c r="G26" i="13"/>
  <c r="D27" i="13"/>
  <c r="E27" i="13"/>
  <c r="G27" i="13"/>
  <c r="H17" i="12"/>
  <c r="D18" i="12"/>
  <c r="E18" i="12"/>
  <c r="G18" i="12"/>
  <c r="D19" i="12"/>
  <c r="E19" i="12"/>
  <c r="G19" i="12"/>
  <c r="D20" i="12"/>
  <c r="E20" i="12"/>
  <c r="G20" i="12"/>
  <c r="D21" i="12"/>
  <c r="E21" i="12"/>
  <c r="G21" i="12"/>
  <c r="D22" i="12"/>
  <c r="E22" i="12"/>
  <c r="G22" i="12"/>
  <c r="D23" i="12"/>
  <c r="E23" i="12"/>
  <c r="G23" i="12"/>
  <c r="D24" i="12"/>
  <c r="E24" i="12"/>
  <c r="G24" i="12"/>
  <c r="D25" i="12"/>
  <c r="E25" i="12"/>
  <c r="G25" i="12"/>
  <c r="D27" i="12"/>
  <c r="E27" i="12"/>
  <c r="G27" i="12"/>
  <c r="D29" i="12"/>
  <c r="E29" i="12"/>
  <c r="G29" i="12"/>
  <c r="D31" i="12"/>
  <c r="E31" i="12"/>
  <c r="G31" i="12"/>
  <c r="D32" i="12"/>
  <c r="E32" i="12"/>
  <c r="G32" i="12"/>
  <c r="D33" i="12"/>
  <c r="E33" i="12"/>
  <c r="G33" i="12"/>
  <c r="H34" i="12"/>
  <c r="D35" i="12"/>
  <c r="D34" i="12" s="1"/>
  <c r="E35" i="12"/>
  <c r="E34" i="12" s="1"/>
  <c r="G35" i="12"/>
  <c r="G34" i="12" s="1"/>
  <c r="H36" i="12"/>
  <c r="D17" i="11"/>
  <c r="E17" i="11"/>
  <c r="G17" i="11"/>
  <c r="H17" i="11"/>
  <c r="F18" i="11"/>
  <c r="F17" i="11" s="1"/>
  <c r="D20" i="11"/>
  <c r="D23" i="11" s="1"/>
  <c r="E20" i="11"/>
  <c r="E23" i="11" s="1"/>
  <c r="G20" i="11"/>
  <c r="H20" i="11"/>
  <c r="F21" i="11"/>
  <c r="F20" i="11" s="1"/>
  <c r="F23" i="11" s="1"/>
  <c r="H17" i="10"/>
  <c r="D18" i="10"/>
  <c r="E18" i="10"/>
  <c r="G18" i="10"/>
  <c r="D19" i="10"/>
  <c r="E19" i="10"/>
  <c r="G19" i="10"/>
  <c r="D20" i="10"/>
  <c r="E20" i="10"/>
  <c r="G20" i="10"/>
  <c r="D21" i="10"/>
  <c r="E21" i="10"/>
  <c r="G21" i="10"/>
  <c r="E22" i="10"/>
  <c r="G22" i="10"/>
  <c r="D23" i="10"/>
  <c r="E23" i="10"/>
  <c r="G23" i="10"/>
  <c r="D24" i="10"/>
  <c r="E24" i="10"/>
  <c r="G24" i="10"/>
  <c r="D25" i="10"/>
  <c r="E25" i="10"/>
  <c r="G25" i="10"/>
  <c r="D26" i="10"/>
  <c r="E26" i="10"/>
  <c r="G26" i="10"/>
  <c r="D27" i="10"/>
  <c r="E27" i="10"/>
  <c r="G27" i="10"/>
  <c r="G29" i="10"/>
  <c r="G28" i="10" s="1"/>
  <c r="H30" i="10"/>
  <c r="H17" i="9"/>
  <c r="D18" i="9"/>
  <c r="E18" i="9"/>
  <c r="G18" i="9"/>
  <c r="D19" i="9"/>
  <c r="E19" i="9"/>
  <c r="G19" i="9"/>
  <c r="D20" i="9"/>
  <c r="E20" i="9"/>
  <c r="G20" i="9"/>
  <c r="D21" i="9"/>
  <c r="E21" i="9"/>
  <c r="G21" i="9"/>
  <c r="E22" i="9"/>
  <c r="G22" i="9"/>
  <c r="D23" i="9"/>
  <c r="E23" i="9"/>
  <c r="G23" i="9"/>
  <c r="D24" i="9"/>
  <c r="E24" i="9"/>
  <c r="G24" i="9"/>
  <c r="H25" i="9"/>
  <c r="H17" i="8"/>
  <c r="D18" i="8"/>
  <c r="E18" i="8"/>
  <c r="G18" i="8"/>
  <c r="D19" i="8"/>
  <c r="E19" i="8"/>
  <c r="G19" i="8"/>
  <c r="D20" i="8"/>
  <c r="E20" i="8"/>
  <c r="G20" i="8"/>
  <c r="E21" i="8"/>
  <c r="G21" i="8"/>
  <c r="D22" i="8"/>
  <c r="E22" i="8"/>
  <c r="G22" i="8"/>
  <c r="D23" i="8"/>
  <c r="E23" i="8"/>
  <c r="G23" i="8"/>
  <c r="D24" i="8"/>
  <c r="E24" i="8"/>
  <c r="G24" i="8"/>
  <c r="E26" i="8"/>
  <c r="G26" i="8"/>
  <c r="D27" i="8"/>
  <c r="E27" i="8"/>
  <c r="G27" i="8"/>
  <c r="H28" i="8"/>
  <c r="F22" i="17" l="1"/>
  <c r="F18" i="17"/>
  <c r="F31" i="19"/>
  <c r="F22" i="20"/>
  <c r="F18" i="29"/>
  <c r="F24" i="32"/>
  <c r="F19" i="32"/>
  <c r="F22" i="24"/>
  <c r="H36" i="32"/>
  <c r="F22" i="13"/>
  <c r="H28" i="18"/>
  <c r="F24" i="8"/>
  <c r="H23" i="11"/>
  <c r="F27" i="10"/>
  <c r="F23" i="31"/>
  <c r="F29" i="28"/>
  <c r="F23" i="28"/>
  <c r="F19" i="31"/>
  <c r="E32" i="14"/>
  <c r="F23" i="10"/>
  <c r="F20" i="10"/>
  <c r="F23" i="13"/>
  <c r="H36" i="19"/>
  <c r="F30" i="19"/>
  <c r="F24" i="19"/>
  <c r="F20" i="19"/>
  <c r="F25" i="20"/>
  <c r="F21" i="8"/>
  <c r="F25" i="17"/>
  <c r="F20" i="17"/>
  <c r="H27" i="31"/>
  <c r="D25" i="9"/>
  <c r="F24" i="9"/>
  <c r="F21" i="9"/>
  <c r="G23" i="11"/>
  <c r="F26" i="13"/>
  <c r="F19" i="13"/>
  <c r="G32" i="14"/>
  <c r="F21" i="14"/>
  <c r="D26" i="17"/>
  <c r="F18" i="18"/>
  <c r="D32" i="14"/>
  <c r="F31" i="14"/>
  <c r="F30" i="14"/>
  <c r="F21" i="18"/>
  <c r="F22" i="9"/>
  <c r="F23" i="37"/>
  <c r="F24" i="18"/>
  <c r="F19" i="18"/>
  <c r="F19" i="23"/>
  <c r="F23" i="8"/>
  <c r="E20" i="29"/>
  <c r="F23" i="15"/>
  <c r="G19" i="16"/>
  <c r="F25" i="19"/>
  <c r="F21" i="19"/>
  <c r="F21" i="20"/>
  <c r="G20" i="22"/>
  <c r="F30" i="23"/>
  <c r="F25" i="23"/>
  <c r="F21" i="23"/>
  <c r="D30" i="28"/>
  <c r="F31" i="35"/>
  <c r="F27" i="35"/>
  <c r="F23" i="35"/>
  <c r="F19" i="35"/>
  <c r="F24" i="38"/>
  <c r="F19" i="38"/>
  <c r="F24" i="14"/>
  <c r="F25" i="14"/>
  <c r="F35" i="19"/>
  <c r="F32" i="19" s="1"/>
  <c r="F23" i="19"/>
  <c r="D21" i="21"/>
  <c r="E20" i="22"/>
  <c r="E32" i="23"/>
  <c r="G22" i="27"/>
  <c r="F18" i="27"/>
  <c r="G17" i="29"/>
  <c r="F20" i="14"/>
  <c r="F29" i="32"/>
  <c r="F25" i="34"/>
  <c r="G26" i="36"/>
  <c r="F23" i="9"/>
  <c r="F26" i="38"/>
  <c r="G26" i="17"/>
  <c r="D20" i="22"/>
  <c r="F24" i="23"/>
  <c r="F20" i="23"/>
  <c r="G22" i="30"/>
  <c r="F20" i="20"/>
  <c r="E17" i="23"/>
  <c r="E23" i="24"/>
  <c r="F20" i="25"/>
  <c r="F21" i="27"/>
  <c r="E17" i="29"/>
  <c r="F32" i="32"/>
  <c r="F26" i="32"/>
  <c r="F23" i="32"/>
  <c r="F18" i="32"/>
  <c r="F19" i="33"/>
  <c r="F20" i="36"/>
  <c r="G17" i="14"/>
  <c r="F22" i="18"/>
  <c r="F29" i="23"/>
  <c r="F28" i="14"/>
  <c r="F23" i="14"/>
  <c r="F19" i="14"/>
  <c r="E17" i="18"/>
  <c r="E28" i="18" s="1"/>
  <c r="F27" i="19"/>
  <c r="F22" i="19"/>
  <c r="G17" i="19"/>
  <c r="G36" i="19" s="1"/>
  <c r="G17" i="20"/>
  <c r="G28" i="20" s="1"/>
  <c r="F27" i="26"/>
  <c r="F21" i="26"/>
  <c r="F19" i="27"/>
  <c r="G20" i="29"/>
  <c r="G26" i="34"/>
  <c r="F20" i="38"/>
  <c r="F24" i="15"/>
  <c r="G25" i="15"/>
  <c r="F19" i="15"/>
  <c r="E19" i="16"/>
  <c r="F25" i="18"/>
  <c r="F20" i="18"/>
  <c r="F29" i="19"/>
  <c r="F19" i="19"/>
  <c r="F23" i="20"/>
  <c r="F19" i="20"/>
  <c r="F31" i="23"/>
  <c r="F26" i="23"/>
  <c r="F22" i="23"/>
  <c r="G17" i="23"/>
  <c r="F20" i="27"/>
  <c r="F18" i="13"/>
  <c r="D17" i="14"/>
  <c r="E26" i="17"/>
  <c r="F21" i="17"/>
  <c r="E17" i="17"/>
  <c r="D32" i="19"/>
  <c r="F18" i="19"/>
  <c r="F18" i="20"/>
  <c r="F20" i="24"/>
  <c r="D17" i="27"/>
  <c r="F19" i="28"/>
  <c r="D17" i="29"/>
  <c r="F21" i="31"/>
  <c r="D22" i="33"/>
  <c r="F24" i="34"/>
  <c r="F22" i="34"/>
  <c r="D17" i="36"/>
  <c r="F27" i="37"/>
  <c r="F21" i="37"/>
  <c r="F22" i="38"/>
  <c r="G17" i="38"/>
  <c r="G17" i="17"/>
  <c r="E17" i="19"/>
  <c r="D32" i="23"/>
  <c r="D17" i="23"/>
  <c r="F28" i="26"/>
  <c r="F22" i="26"/>
  <c r="D17" i="28"/>
  <c r="F21" i="13"/>
  <c r="E28" i="13"/>
  <c r="F18" i="14"/>
  <c r="F24" i="17"/>
  <c r="F19" i="17"/>
  <c r="D17" i="17"/>
  <c r="D17" i="19"/>
  <c r="F27" i="20"/>
  <c r="E17" i="21"/>
  <c r="D23" i="24"/>
  <c r="G23" i="24"/>
  <c r="E17" i="27"/>
  <c r="G17" i="27"/>
  <c r="G17" i="30"/>
  <c r="F21" i="33"/>
  <c r="F20" i="33"/>
  <c r="F20" i="8"/>
  <c r="E25" i="9"/>
  <c r="F31" i="12"/>
  <c r="F24" i="12"/>
  <c r="F20" i="12"/>
  <c r="E17" i="14"/>
  <c r="F20" i="21"/>
  <c r="F19" i="22"/>
  <c r="G32" i="23"/>
  <c r="F18" i="23"/>
  <c r="F19" i="29"/>
  <c r="F20" i="29" s="1"/>
  <c r="F25" i="32"/>
  <c r="F20" i="32"/>
  <c r="D17" i="9"/>
  <c r="F22" i="8"/>
  <c r="D25" i="15"/>
  <c r="F20" i="15"/>
  <c r="D19" i="16"/>
  <c r="F19" i="21"/>
  <c r="F19" i="24"/>
  <c r="E17" i="30"/>
  <c r="E17" i="33"/>
  <c r="D28" i="38"/>
  <c r="E17" i="38"/>
  <c r="F19" i="9"/>
  <c r="E21" i="21"/>
  <c r="E22" i="25"/>
  <c r="D22" i="25"/>
  <c r="G17" i="25"/>
  <c r="E17" i="28"/>
  <c r="G34" i="32"/>
  <c r="D17" i="33"/>
  <c r="E29" i="37"/>
  <c r="G29" i="37"/>
  <c r="G17" i="24"/>
  <c r="F27" i="8"/>
  <c r="F26" i="10"/>
  <c r="F22" i="10"/>
  <c r="F19" i="10"/>
  <c r="F29" i="12"/>
  <c r="F23" i="12"/>
  <c r="F19" i="12"/>
  <c r="F27" i="13"/>
  <c r="F20" i="13"/>
  <c r="G21" i="21"/>
  <c r="F21" i="24"/>
  <c r="F19" i="25"/>
  <c r="D30" i="26"/>
  <c r="G30" i="26"/>
  <c r="F20" i="28"/>
  <c r="F21" i="30"/>
  <c r="E22" i="30"/>
  <c r="D22" i="30"/>
  <c r="F22" i="32"/>
  <c r="F21" i="34"/>
  <c r="E26" i="34"/>
  <c r="F32" i="35"/>
  <c r="F28" i="35"/>
  <c r="F24" i="35"/>
  <c r="F20" i="35"/>
  <c r="D17" i="35"/>
  <c r="D33" i="35" s="1"/>
  <c r="F25" i="37"/>
  <c r="F20" i="37"/>
  <c r="F27" i="38"/>
  <c r="E28" i="38"/>
  <c r="F21" i="38"/>
  <c r="D17" i="8"/>
  <c r="E17" i="24"/>
  <c r="E17" i="26"/>
  <c r="E17" i="34"/>
  <c r="G17" i="9"/>
  <c r="D17" i="12"/>
  <c r="D36" i="12" s="1"/>
  <c r="E17" i="13"/>
  <c r="D17" i="13"/>
  <c r="E25" i="15"/>
  <c r="F21" i="15"/>
  <c r="E17" i="20"/>
  <c r="E28" i="20" s="1"/>
  <c r="F18" i="21"/>
  <c r="G17" i="21"/>
  <c r="F18" i="22"/>
  <c r="G17" i="22"/>
  <c r="D17" i="24"/>
  <c r="G22" i="25"/>
  <c r="E17" i="25"/>
  <c r="F29" i="26"/>
  <c r="F23" i="26"/>
  <c r="F19" i="26"/>
  <c r="D17" i="26"/>
  <c r="G30" i="28"/>
  <c r="F22" i="31"/>
  <c r="G17" i="31"/>
  <c r="G27" i="31" s="1"/>
  <c r="F31" i="32"/>
  <c r="G17" i="34"/>
  <c r="D26" i="36"/>
  <c r="G17" i="36"/>
  <c r="E18" i="37"/>
  <c r="G28" i="38"/>
  <c r="F18" i="38"/>
  <c r="E17" i="10"/>
  <c r="E17" i="12"/>
  <c r="E36" i="12" s="1"/>
  <c r="G17" i="26"/>
  <c r="G17" i="8"/>
  <c r="E17" i="9"/>
  <c r="E30" i="10"/>
  <c r="F24" i="10"/>
  <c r="F21" i="10"/>
  <c r="F32" i="12"/>
  <c r="F25" i="12"/>
  <c r="F21" i="12"/>
  <c r="E17" i="15"/>
  <c r="D17" i="18"/>
  <c r="D28" i="18" s="1"/>
  <c r="D17" i="20"/>
  <c r="D28" i="20" s="1"/>
  <c r="E17" i="22"/>
  <c r="D17" i="25"/>
  <c r="E30" i="26"/>
  <c r="F25" i="26"/>
  <c r="F20" i="26"/>
  <c r="E30" i="28"/>
  <c r="F26" i="28"/>
  <c r="F21" i="28"/>
  <c r="F19" i="30"/>
  <c r="E17" i="31"/>
  <c r="E27" i="31" s="1"/>
  <c r="E17" i="32"/>
  <c r="E36" i="32" s="1"/>
  <c r="E22" i="33"/>
  <c r="F19" i="34"/>
  <c r="F29" i="35"/>
  <c r="F25" i="35"/>
  <c r="F21" i="35"/>
  <c r="E26" i="36"/>
  <c r="E17" i="36"/>
  <c r="D18" i="37"/>
  <c r="E17" i="35"/>
  <c r="E33" i="35" s="1"/>
  <c r="G18" i="37"/>
  <c r="G28" i="8"/>
  <c r="F26" i="8"/>
  <c r="F19" i="8"/>
  <c r="E28" i="8"/>
  <c r="F20" i="9"/>
  <c r="F25" i="10"/>
  <c r="D17" i="10"/>
  <c r="G17" i="10"/>
  <c r="G30" i="10" s="1"/>
  <c r="F33" i="12"/>
  <c r="F27" i="12"/>
  <c r="F22" i="12"/>
  <c r="G17" i="12"/>
  <c r="G36" i="12" s="1"/>
  <c r="G28" i="13"/>
  <c r="F25" i="13"/>
  <c r="G17" i="13"/>
  <c r="G17" i="15"/>
  <c r="D17" i="15"/>
  <c r="F18" i="16"/>
  <c r="G17" i="18"/>
  <c r="G28" i="18" s="1"/>
  <c r="D17" i="21"/>
  <c r="D17" i="22"/>
  <c r="F18" i="24"/>
  <c r="F21" i="25"/>
  <c r="F28" i="28"/>
  <c r="F22" i="28"/>
  <c r="G17" i="28"/>
  <c r="F20" i="30"/>
  <c r="D17" i="30"/>
  <c r="F24" i="31"/>
  <c r="F20" i="31"/>
  <c r="D17" i="31"/>
  <c r="D27" i="31" s="1"/>
  <c r="F33" i="32"/>
  <c r="F27" i="32"/>
  <c r="D17" i="32"/>
  <c r="D36" i="32" s="1"/>
  <c r="G22" i="33"/>
  <c r="F20" i="34"/>
  <c r="D17" i="34"/>
  <c r="F30" i="35"/>
  <c r="F26" i="35"/>
  <c r="F22" i="35"/>
  <c r="G17" i="35"/>
  <c r="G33" i="35" s="1"/>
  <c r="F19" i="36"/>
  <c r="F28" i="37"/>
  <c r="F22" i="37"/>
  <c r="D29" i="37"/>
  <c r="D17" i="38"/>
  <c r="F19" i="37"/>
  <c r="F18" i="36"/>
  <c r="F18" i="35"/>
  <c r="F18" i="34"/>
  <c r="H26" i="34"/>
  <c r="D26" i="34"/>
  <c r="F18" i="33"/>
  <c r="G17" i="33"/>
  <c r="G17" i="32"/>
  <c r="F26" i="31"/>
  <c r="F25" i="31" s="1"/>
  <c r="F18" i="31"/>
  <c r="F18" i="30"/>
  <c r="D20" i="29"/>
  <c r="F24" i="28"/>
  <c r="F18" i="28"/>
  <c r="E22" i="27"/>
  <c r="D22" i="27"/>
  <c r="F18" i="26"/>
  <c r="F18" i="25"/>
  <c r="E32" i="19"/>
  <c r="E36" i="19" s="1"/>
  <c r="F18" i="15"/>
  <c r="H28" i="13"/>
  <c r="D28" i="13"/>
  <c r="F35" i="12"/>
  <c r="F34" i="12" s="1"/>
  <c r="F18" i="12"/>
  <c r="F18" i="10"/>
  <c r="D30" i="10"/>
  <c r="G25" i="9"/>
  <c r="F18" i="9"/>
  <c r="D28" i="8"/>
  <c r="F18" i="8"/>
  <c r="E17" i="8"/>
  <c r="G36" i="32" l="1"/>
  <c r="F17" i="17"/>
  <c r="F17" i="27"/>
  <c r="F26" i="17"/>
  <c r="F17" i="13"/>
  <c r="F28" i="13"/>
  <c r="F32" i="14"/>
  <c r="F17" i="20"/>
  <c r="F28" i="20" s="1"/>
  <c r="F22" i="27"/>
  <c r="F17" i="18"/>
  <c r="F28" i="18" s="1"/>
  <c r="F17" i="32"/>
  <c r="F36" i="32" s="1"/>
  <c r="F21" i="21"/>
  <c r="D36" i="19"/>
  <c r="F17" i="14"/>
  <c r="F17" i="19"/>
  <c r="F36" i="19" s="1"/>
  <c r="F17" i="21"/>
  <c r="F17" i="23"/>
  <c r="F32" i="23"/>
  <c r="F17" i="29"/>
  <c r="F17" i="22"/>
  <c r="F20" i="22"/>
  <c r="F17" i="31"/>
  <c r="F27" i="31" s="1"/>
  <c r="F17" i="35"/>
  <c r="F33" i="35" s="1"/>
  <c r="F17" i="24"/>
  <c r="F23" i="24"/>
  <c r="F17" i="16"/>
  <c r="F19" i="16"/>
  <c r="F17" i="12"/>
  <c r="F36" i="12" s="1"/>
  <c r="F17" i="38"/>
  <c r="F28" i="38"/>
  <c r="F18" i="37"/>
  <c r="F29" i="37"/>
  <c r="F17" i="36"/>
  <c r="F26" i="36"/>
  <c r="F26" i="34"/>
  <c r="F17" i="34"/>
  <c r="F22" i="33"/>
  <c r="F17" i="33"/>
  <c r="F17" i="30"/>
  <c r="F22" i="30"/>
  <c r="F17" i="28"/>
  <c r="F30" i="28"/>
  <c r="F17" i="26"/>
  <c r="F30" i="26"/>
  <c r="F17" i="25"/>
  <c r="F22" i="25"/>
  <c r="F17" i="15"/>
  <c r="F25" i="15"/>
  <c r="F30" i="10"/>
  <c r="F17" i="10"/>
  <c r="F17" i="9"/>
  <c r="F25" i="9"/>
  <c r="F17" i="8"/>
  <c r="F28" i="8"/>
</calcChain>
</file>

<file path=xl/comments1.xml><?xml version="1.0" encoding="utf-8"?>
<comments xmlns="http://schemas.openxmlformats.org/spreadsheetml/2006/main">
  <authors>
    <author>JOSEPH CAÑA</author>
  </authors>
  <commentList>
    <comment ref="A30" authorId="0" shapeId="0">
      <text>
        <r>
          <rPr>
            <b/>
            <sz val="8"/>
            <color indexed="81"/>
            <rFont val="Tahoma"/>
            <family val="2"/>
          </rPr>
          <t>JOSEPH CAÑA:</t>
        </r>
        <r>
          <rPr>
            <sz val="8"/>
            <color indexed="81"/>
            <rFont val="Tahoma"/>
            <family val="2"/>
          </rPr>
          <t xml:space="preserve">
</t>
        </r>
      </text>
    </comment>
    <comment ref="B30" authorId="0" shapeId="0">
      <text>
        <r>
          <rPr>
            <b/>
            <sz val="8"/>
            <color indexed="81"/>
            <rFont val="Tahoma"/>
            <family val="2"/>
          </rPr>
          <t>JOSEPH CAÑA:</t>
        </r>
        <r>
          <rPr>
            <sz val="8"/>
            <color indexed="81"/>
            <rFont val="Tahoma"/>
            <family val="2"/>
          </rPr>
          <t xml:space="preserve">
</t>
        </r>
      </text>
    </comment>
  </commentList>
</comments>
</file>

<file path=xl/comments2.xml><?xml version="1.0" encoding="utf-8"?>
<comments xmlns="http://schemas.openxmlformats.org/spreadsheetml/2006/main">
  <authors>
    <author>JOSEPH CAÑA</author>
  </authors>
  <commentList>
    <comment ref="A31" authorId="0" shapeId="0">
      <text>
        <r>
          <rPr>
            <b/>
            <sz val="8"/>
            <color indexed="81"/>
            <rFont val="Tahoma"/>
            <family val="2"/>
          </rPr>
          <t>JOSEPH CAÑA:</t>
        </r>
        <r>
          <rPr>
            <sz val="8"/>
            <color indexed="81"/>
            <rFont val="Tahoma"/>
            <family val="2"/>
          </rPr>
          <t xml:space="preserve">
</t>
        </r>
      </text>
    </comment>
    <comment ref="B31" authorId="0" shapeId="0">
      <text>
        <r>
          <rPr>
            <b/>
            <sz val="8"/>
            <color indexed="81"/>
            <rFont val="Tahoma"/>
            <family val="2"/>
          </rPr>
          <t>JOSEPH CAÑA:</t>
        </r>
        <r>
          <rPr>
            <sz val="8"/>
            <color indexed="81"/>
            <rFont val="Tahoma"/>
            <family val="2"/>
          </rPr>
          <t xml:space="preserve">
</t>
        </r>
      </text>
    </comment>
  </commentList>
</comments>
</file>

<file path=xl/comments3.xml><?xml version="1.0" encoding="utf-8"?>
<comments xmlns="http://schemas.openxmlformats.org/spreadsheetml/2006/main">
  <authors>
    <author>JOSEPH CAÑA</author>
  </authors>
  <commentList>
    <comment ref="A34" authorId="0" shapeId="0">
      <text>
        <r>
          <rPr>
            <b/>
            <sz val="8"/>
            <color indexed="81"/>
            <rFont val="Tahoma"/>
            <family val="2"/>
          </rPr>
          <t>JOSEPH CAÑA:</t>
        </r>
        <r>
          <rPr>
            <sz val="8"/>
            <color indexed="81"/>
            <rFont val="Tahoma"/>
            <family val="2"/>
          </rPr>
          <t xml:space="preserve">
</t>
        </r>
      </text>
    </comment>
    <comment ref="B34" authorId="0" shapeId="0">
      <text>
        <r>
          <rPr>
            <b/>
            <sz val="8"/>
            <color indexed="81"/>
            <rFont val="Tahoma"/>
            <family val="2"/>
          </rPr>
          <t>JOSEPH CAÑA:</t>
        </r>
        <r>
          <rPr>
            <sz val="8"/>
            <color indexed="81"/>
            <rFont val="Tahoma"/>
            <family val="2"/>
          </rPr>
          <t xml:space="preserve">
</t>
        </r>
      </text>
    </comment>
  </commentList>
</comments>
</file>

<file path=xl/comments4.xml><?xml version="1.0" encoding="utf-8"?>
<comments xmlns="http://schemas.openxmlformats.org/spreadsheetml/2006/main">
  <authors>
    <author>JOSEPH CAÑA</author>
  </authors>
  <commentList>
    <comment ref="A34" authorId="0" shapeId="0">
      <text>
        <r>
          <rPr>
            <b/>
            <sz val="8"/>
            <color indexed="81"/>
            <rFont val="Tahoma"/>
            <family val="2"/>
          </rPr>
          <t>JOSEPH CAÑA:</t>
        </r>
        <r>
          <rPr>
            <sz val="8"/>
            <color indexed="81"/>
            <rFont val="Tahoma"/>
            <family val="2"/>
          </rPr>
          <t xml:space="preserve">
</t>
        </r>
      </text>
    </comment>
    <comment ref="B34" authorId="0" shapeId="0">
      <text>
        <r>
          <rPr>
            <b/>
            <sz val="8"/>
            <color indexed="81"/>
            <rFont val="Tahoma"/>
            <family val="2"/>
          </rPr>
          <t>JOSEPH CAÑA:</t>
        </r>
        <r>
          <rPr>
            <sz val="8"/>
            <color indexed="81"/>
            <rFont val="Tahoma"/>
            <family val="2"/>
          </rPr>
          <t xml:space="preserve">
</t>
        </r>
      </text>
    </comment>
  </commentList>
</comments>
</file>

<file path=xl/comments5.xml><?xml version="1.0" encoding="utf-8"?>
<comments xmlns="http://schemas.openxmlformats.org/spreadsheetml/2006/main">
  <authors>
    <author>JOSEPH CAÑA</author>
  </authors>
  <commentList>
    <comment ref="A31" authorId="0" shapeId="0">
      <text>
        <r>
          <rPr>
            <b/>
            <sz val="8"/>
            <color indexed="81"/>
            <rFont val="Tahoma"/>
            <family val="2"/>
          </rPr>
          <t>JOSEPH CAÑA:</t>
        </r>
        <r>
          <rPr>
            <sz val="8"/>
            <color indexed="81"/>
            <rFont val="Tahoma"/>
            <family val="2"/>
          </rPr>
          <t xml:space="preserve">
</t>
        </r>
      </text>
    </comment>
    <comment ref="B31" authorId="0" shapeId="0">
      <text>
        <r>
          <rPr>
            <b/>
            <sz val="8"/>
            <color indexed="81"/>
            <rFont val="Tahoma"/>
            <family val="2"/>
          </rPr>
          <t>JOSEPH CAÑA:</t>
        </r>
        <r>
          <rPr>
            <sz val="8"/>
            <color indexed="81"/>
            <rFont val="Tahoma"/>
            <family val="2"/>
          </rPr>
          <t xml:space="preserve">
</t>
        </r>
      </text>
    </comment>
  </commentList>
</comments>
</file>

<file path=xl/comments6.xml><?xml version="1.0" encoding="utf-8"?>
<comments xmlns="http://schemas.openxmlformats.org/spreadsheetml/2006/main">
  <authors>
    <author>JOSEPH CAÑA</author>
  </authors>
  <commentList>
    <comment ref="A32" authorId="0" shapeId="0">
      <text>
        <r>
          <rPr>
            <b/>
            <sz val="8"/>
            <color indexed="81"/>
            <rFont val="Tahoma"/>
            <family val="2"/>
          </rPr>
          <t>JOSEPH CAÑA:</t>
        </r>
        <r>
          <rPr>
            <sz val="8"/>
            <color indexed="81"/>
            <rFont val="Tahoma"/>
            <family val="2"/>
          </rPr>
          <t xml:space="preserve">
</t>
        </r>
      </text>
    </comment>
    <comment ref="B32" authorId="0" shapeId="0">
      <text>
        <r>
          <rPr>
            <b/>
            <sz val="8"/>
            <color indexed="81"/>
            <rFont val="Tahoma"/>
            <family val="2"/>
          </rPr>
          <t>JOSEPH CAÑA:</t>
        </r>
        <r>
          <rPr>
            <sz val="8"/>
            <color indexed="81"/>
            <rFont val="Tahoma"/>
            <family val="2"/>
          </rPr>
          <t xml:space="preserve">
</t>
        </r>
      </text>
    </comment>
  </commentList>
</comments>
</file>

<file path=xl/comments7.xml><?xml version="1.0" encoding="utf-8"?>
<comments xmlns="http://schemas.openxmlformats.org/spreadsheetml/2006/main">
  <authors>
    <author>JOSEPH CAÑA</author>
  </authors>
  <commentList>
    <comment ref="A34" authorId="0" shapeId="0">
      <text>
        <r>
          <rPr>
            <b/>
            <sz val="8"/>
            <color indexed="81"/>
            <rFont val="Tahoma"/>
            <family val="2"/>
          </rPr>
          <t>JOSEPH CAÑA:</t>
        </r>
        <r>
          <rPr>
            <sz val="8"/>
            <color indexed="81"/>
            <rFont val="Tahoma"/>
            <family val="2"/>
          </rPr>
          <t xml:space="preserve">
</t>
        </r>
      </text>
    </comment>
    <comment ref="B34" authorId="0" shapeId="0">
      <text>
        <r>
          <rPr>
            <b/>
            <sz val="8"/>
            <color indexed="81"/>
            <rFont val="Tahoma"/>
            <family val="2"/>
          </rPr>
          <t>JOSEPH CAÑA:</t>
        </r>
        <r>
          <rPr>
            <sz val="8"/>
            <color indexed="81"/>
            <rFont val="Tahoma"/>
            <family val="2"/>
          </rPr>
          <t xml:space="preserve">
</t>
        </r>
      </text>
    </comment>
  </commentList>
</comments>
</file>

<file path=xl/comments8.xml><?xml version="1.0" encoding="utf-8"?>
<comments xmlns="http://schemas.openxmlformats.org/spreadsheetml/2006/main">
  <authors>
    <author>JOSEPH CAÑA</author>
  </authors>
  <commentList>
    <comment ref="A31" authorId="0" shapeId="0">
      <text>
        <r>
          <rPr>
            <b/>
            <sz val="8"/>
            <color indexed="81"/>
            <rFont val="Tahoma"/>
            <family val="2"/>
          </rPr>
          <t>JOSEPH CAÑA:</t>
        </r>
        <r>
          <rPr>
            <sz val="8"/>
            <color indexed="81"/>
            <rFont val="Tahoma"/>
            <family val="2"/>
          </rPr>
          <t xml:space="preserve">
</t>
        </r>
      </text>
    </comment>
    <comment ref="B31" authorId="0" shapeId="0">
      <text>
        <r>
          <rPr>
            <b/>
            <sz val="8"/>
            <color indexed="81"/>
            <rFont val="Tahoma"/>
            <family val="2"/>
          </rPr>
          <t>JOSEPH CAÑA:</t>
        </r>
        <r>
          <rPr>
            <sz val="8"/>
            <color indexed="81"/>
            <rFont val="Tahoma"/>
            <family val="2"/>
          </rPr>
          <t xml:space="preserve">
</t>
        </r>
      </text>
    </comment>
  </commentList>
</comments>
</file>

<file path=xl/comments9.xml><?xml version="1.0" encoding="utf-8"?>
<comments xmlns="http://schemas.openxmlformats.org/spreadsheetml/2006/main">
  <authors>
    <author>JOSEPH CAÑA</author>
  </authors>
  <commentList>
    <comment ref="A30" authorId="0" shapeId="0">
      <text>
        <r>
          <rPr>
            <b/>
            <sz val="8"/>
            <color indexed="81"/>
            <rFont val="Tahoma"/>
            <family val="2"/>
          </rPr>
          <t>JOSEPH CAÑA:</t>
        </r>
        <r>
          <rPr>
            <sz val="8"/>
            <color indexed="81"/>
            <rFont val="Tahoma"/>
            <family val="2"/>
          </rPr>
          <t xml:space="preserve">
</t>
        </r>
      </text>
    </comment>
    <comment ref="B30" authorId="0" shapeId="0">
      <text>
        <r>
          <rPr>
            <b/>
            <sz val="8"/>
            <color indexed="81"/>
            <rFont val="Tahoma"/>
            <family val="2"/>
          </rPr>
          <t>JOSEPH CAÑA:</t>
        </r>
        <r>
          <rPr>
            <sz val="8"/>
            <color indexed="81"/>
            <rFont val="Tahoma"/>
            <family val="2"/>
          </rPr>
          <t xml:space="preserve">
</t>
        </r>
      </text>
    </comment>
  </commentList>
</comments>
</file>

<file path=xl/sharedStrings.xml><?xml version="1.0" encoding="utf-8"?>
<sst xmlns="http://schemas.openxmlformats.org/spreadsheetml/2006/main" count="12075" uniqueCount="1970">
  <si>
    <t>City Mayor</t>
  </si>
  <si>
    <t xml:space="preserve">        City Budget Officer</t>
  </si>
  <si>
    <t xml:space="preserve">           City Vice - Mayor</t>
  </si>
  <si>
    <t>RENATO Y. GUSTILO</t>
  </si>
  <si>
    <t>SANDRA LUZ B. BRIONES</t>
  </si>
  <si>
    <t xml:space="preserve"> Approved by:</t>
  </si>
  <si>
    <t>Reviewed by:</t>
  </si>
  <si>
    <t>Prepared by:</t>
  </si>
  <si>
    <t>TOTAL APPROPRIATIONS</t>
  </si>
  <si>
    <t>5-02-99-990</t>
  </si>
  <si>
    <t>Other Maintenance &amp; Operating Expenses</t>
  </si>
  <si>
    <t>5-02-99-070</t>
  </si>
  <si>
    <t>Subscription Expenses</t>
  </si>
  <si>
    <t>5-02-13-070</t>
  </si>
  <si>
    <t>Repairs &amp; Maintenance - Furnitures and Fixtures</t>
  </si>
  <si>
    <t>5-02-13-060 (01)</t>
  </si>
  <si>
    <t xml:space="preserve">                        - Motor Vehicles</t>
  </si>
  <si>
    <t>Repairs &amp; Maintenance - Transportation Equipment</t>
  </si>
  <si>
    <t>5-02-13-050 (03)</t>
  </si>
  <si>
    <t xml:space="preserve">                        - ICT Equipment</t>
  </si>
  <si>
    <t>Repairs &amp; Maintenance - Machinery and Equipment</t>
  </si>
  <si>
    <t>5-02-13-050(02)</t>
  </si>
  <si>
    <t xml:space="preserve">                        - Office Equipment</t>
  </si>
  <si>
    <t>5-02-12-990</t>
  </si>
  <si>
    <t>Other General Services</t>
  </si>
  <si>
    <t>5-02-05-030</t>
  </si>
  <si>
    <t>Internet Subscription Expenses</t>
  </si>
  <si>
    <t>5-02-05-020</t>
  </si>
  <si>
    <t>Telephone Expenses</t>
  </si>
  <si>
    <t>5-02-05-010</t>
  </si>
  <si>
    <t>Postage &amp; Courier Expenses</t>
  </si>
  <si>
    <t>5-02-04-010</t>
  </si>
  <si>
    <t>Water Expenses</t>
  </si>
  <si>
    <t>5-02-03-990</t>
  </si>
  <si>
    <t>Other Supplies &amp; Materials Expenses</t>
  </si>
  <si>
    <t>5-02-03-010</t>
  </si>
  <si>
    <t>Fuel, Oil &amp; Lubricants Expenses</t>
  </si>
  <si>
    <t>5-02-03-010(01)</t>
  </si>
  <si>
    <t>Office Supplies Expenses - Computer  Supplies &amp; Accessories)</t>
  </si>
  <si>
    <t>Office Supplies Expenses</t>
  </si>
  <si>
    <t>5-02-02-010</t>
  </si>
  <si>
    <t>Training   Expenses</t>
  </si>
  <si>
    <t>5-02-01-020</t>
  </si>
  <si>
    <t>Traveling Expenses - Foreign</t>
  </si>
  <si>
    <t>5-02-01-010</t>
  </si>
  <si>
    <t>Traveling Expenses - Local</t>
  </si>
  <si>
    <t>Maintenance &amp; Other Operating Expenses</t>
  </si>
  <si>
    <t>5-01-04-990 (07)</t>
  </si>
  <si>
    <t>Other Personnel Benefits (Anniversary Bonus)</t>
  </si>
  <si>
    <t>5-01-04-990 (04)</t>
  </si>
  <si>
    <t>Other Personnel Benefits (Productivity Enhancement Incentives)</t>
  </si>
  <si>
    <t>5-01-04-990 (03)</t>
  </si>
  <si>
    <t>Other Personnel Benefits (Achievement Incentives)</t>
  </si>
  <si>
    <t>5-01-04-990 (02)</t>
  </si>
  <si>
    <t>Other Personnel Benefits (Loyalty)</t>
  </si>
  <si>
    <t>5-01-04-990</t>
  </si>
  <si>
    <t>Other Personnel Benefits</t>
  </si>
  <si>
    <t>5-01-04-030</t>
  </si>
  <si>
    <t>Terminal Leave Incentives</t>
  </si>
  <si>
    <t>5-01-03-040</t>
  </si>
  <si>
    <t>Employees Compensation Insurance Premiums</t>
  </si>
  <si>
    <t>5-01-03-030</t>
  </si>
  <si>
    <t>PHILHEALTH Contributions</t>
  </si>
  <si>
    <t>5-01-03-020</t>
  </si>
  <si>
    <t>PAG-IBIG Contributions</t>
  </si>
  <si>
    <t>5-01-03-010</t>
  </si>
  <si>
    <t>Retirement &amp; Life Insurance Premiums</t>
  </si>
  <si>
    <t>Personnel Benefits Contributions</t>
  </si>
  <si>
    <t>5-01-02-990</t>
  </si>
  <si>
    <t>Other Bonuses and Allowances</t>
  </si>
  <si>
    <t>5-01-02-150</t>
  </si>
  <si>
    <t>Cash Gift</t>
  </si>
  <si>
    <t>5-01-02-140</t>
  </si>
  <si>
    <t>Year End Bonus</t>
  </si>
  <si>
    <t>5-01-02-040</t>
  </si>
  <si>
    <t>Clothing/Uniform Allowance</t>
  </si>
  <si>
    <t>5-01-02-010</t>
  </si>
  <si>
    <t>Personnel Economic Relief Allow. (PERA)</t>
  </si>
  <si>
    <t>Other Compensation</t>
  </si>
  <si>
    <t>5-01-01-010</t>
  </si>
  <si>
    <t>Salaries &amp; Wages - Regular</t>
  </si>
  <si>
    <t>Salaries and Wages</t>
  </si>
  <si>
    <t>Personal Services</t>
  </si>
  <si>
    <t>(PROPOSED)</t>
  </si>
  <si>
    <t>(ACTUAL)</t>
  </si>
  <si>
    <t>SEMESTER</t>
  </si>
  <si>
    <t>CODE</t>
  </si>
  <si>
    <t>BUDGET YEAR</t>
  </si>
  <si>
    <t>TOTAL</t>
  </si>
  <si>
    <t>SECOND</t>
  </si>
  <si>
    <t>FIRST</t>
  </si>
  <si>
    <t>PAST YEAR</t>
  </si>
  <si>
    <t xml:space="preserve">ACCOUNT </t>
  </si>
  <si>
    <t>CURRENT YEAR 2020 (ESTIMATE)</t>
  </si>
  <si>
    <t>OBJECT OF EXPENDITURE</t>
  </si>
  <si>
    <r>
      <t xml:space="preserve">OFFICE: </t>
    </r>
    <r>
      <rPr>
        <b/>
        <sz val="10"/>
        <rFont val="Arial Narrow"/>
        <family val="2"/>
      </rPr>
      <t>CITY PUBLIC LIBRARY (1122)</t>
    </r>
  </si>
  <si>
    <t>LGU: San Carlos City, Negros Occidental</t>
  </si>
  <si>
    <t>PROGRAMMED APPROPRIATION AND OBLIGATION BY OBJECT OF EXPENDITURE</t>
  </si>
  <si>
    <t>Page      1      of        1         page(s)</t>
  </si>
  <si>
    <t>Local Budget Preparation Form No. 2</t>
  </si>
  <si>
    <t>City Budget Officer</t>
  </si>
  <si>
    <t xml:space="preserve">          CGDH I</t>
  </si>
  <si>
    <t>Various Capital Outlay</t>
  </si>
  <si>
    <t>1-07-10-020</t>
  </si>
  <si>
    <t>Infrastructure Assets</t>
  </si>
  <si>
    <t>1-07-99-990</t>
  </si>
  <si>
    <t>Other Property Plant &amp; Equipment</t>
  </si>
  <si>
    <t>1-07-10-030</t>
  </si>
  <si>
    <t>Buildings &amp; Other Structures</t>
  </si>
  <si>
    <t>1-07-06-010</t>
  </si>
  <si>
    <t xml:space="preserve">Transportation Equipment - Motor Vehicles </t>
  </si>
  <si>
    <t>1-07-05-030</t>
  </si>
  <si>
    <t>Information &amp; Communication Technology Equipment</t>
  </si>
  <si>
    <t>Capital Outlays</t>
  </si>
  <si>
    <t>5-02-13-060(01-02)</t>
  </si>
  <si>
    <t xml:space="preserve"> - Motor Vehicles - (Tires, Batteries &amp; Accessories)</t>
  </si>
  <si>
    <t>5-02-13-050 (99)</t>
  </si>
  <si>
    <t xml:space="preserve">                        - Other Machinery &amp; Equipment</t>
  </si>
  <si>
    <t>5-02-13-050 (02)</t>
  </si>
  <si>
    <t>5-02-13-040(05-01)</t>
  </si>
  <si>
    <t xml:space="preserve">  - Slaughterhouses (Electrical &amp; Plumbing)</t>
  </si>
  <si>
    <t>Repairs &amp; Maintenance - Buildings &amp; Other Structures</t>
  </si>
  <si>
    <t>5-02-13-040 (05)</t>
  </si>
  <si>
    <t xml:space="preserve">                       - Slaughterhouses</t>
  </si>
  <si>
    <t>5-02-13-040(04-01)</t>
  </si>
  <si>
    <t xml:space="preserve">                       - Markets (Electrical &amp; Plumbing)</t>
  </si>
  <si>
    <t>5-02-13-040 (04)</t>
  </si>
  <si>
    <t xml:space="preserve">                       - Markets</t>
  </si>
  <si>
    <t>5-02-05-040</t>
  </si>
  <si>
    <t>Cable,Satellite, Telegraph &amp; Radio Expenses</t>
  </si>
  <si>
    <t>Other Supplies and Materials Expenses</t>
  </si>
  <si>
    <t>5-02-03-090</t>
  </si>
  <si>
    <t>Fuel , Oil and Lubricants Expenses</t>
  </si>
  <si>
    <t>5-02-03-010 (01)</t>
  </si>
  <si>
    <t xml:space="preserve">Office Supplies Expenses - Computer  Supplies &amp; Accessories </t>
  </si>
  <si>
    <t>Maintenance and Other Operating Expenses</t>
  </si>
  <si>
    <t>5-01-02-130</t>
  </si>
  <si>
    <t>Overtime &amp; Night Pay</t>
  </si>
  <si>
    <t>5-01-02-030</t>
  </si>
  <si>
    <t>Transportation Allowance (TA)</t>
  </si>
  <si>
    <t>5-01-02-020</t>
  </si>
  <si>
    <t>Representation Allowance (RA)</t>
  </si>
  <si>
    <t>(ESTIMATE)</t>
  </si>
  <si>
    <t>OBJECT OF EXPENDITURES</t>
  </si>
  <si>
    <r>
      <t xml:space="preserve">OFFICE: </t>
    </r>
    <r>
      <rPr>
        <b/>
        <sz val="10"/>
        <rFont val="Arial Narrow"/>
        <family val="2"/>
      </rPr>
      <t>PUBLIC MARKET AND SLAUGHTERHOUSE DEPARTMENT ( 8811)</t>
    </r>
  </si>
  <si>
    <t>Page      1      of        2         page(s)</t>
  </si>
  <si>
    <t>Local Budget Preparation form No. 2</t>
  </si>
  <si>
    <t xml:space="preserve">      City Budget Officer</t>
  </si>
  <si>
    <t xml:space="preserve">             City Vice - Mayor</t>
  </si>
  <si>
    <t xml:space="preserve"> Transportation Equipment - Motor Vehicle</t>
  </si>
  <si>
    <t xml:space="preserve"> Information &amp; Communication Technology Equipment</t>
  </si>
  <si>
    <t>1-07-05-020</t>
  </si>
  <si>
    <t xml:space="preserve"> Office Equipment</t>
  </si>
  <si>
    <t>5-02-99-990 (04)</t>
  </si>
  <si>
    <t>Other Maintenance &amp; Operating Expenses (SP Allocation)</t>
  </si>
  <si>
    <t>5-02-99-080</t>
  </si>
  <si>
    <t>Donations (DILG accredited Government Leagues)</t>
  </si>
  <si>
    <t>5-02-99-060</t>
  </si>
  <si>
    <t>Membership Dues, Contributions to Organizations</t>
  </si>
  <si>
    <t>5-02-99-030</t>
  </si>
  <si>
    <t>Representation Expenses</t>
  </si>
  <si>
    <t>5-02-99-010</t>
  </si>
  <si>
    <t>Advertising  Expenses</t>
  </si>
  <si>
    <t>5-02-13-990</t>
  </si>
  <si>
    <t>Repair &amp; Maintenance - Other Property, Plant &amp; Equipment</t>
  </si>
  <si>
    <t>Repair &amp; Maintenance - Furniture &amp; Fixtures</t>
  </si>
  <si>
    <t>5-02-13-060 (01-02)</t>
  </si>
  <si>
    <t>5-02-13-060 (01-01)</t>
  </si>
  <si>
    <t xml:space="preserve">                        - Motor Vehicles (Spare Parts)</t>
  </si>
  <si>
    <t>5-02-11-030</t>
  </si>
  <si>
    <t>Consultancy Services</t>
  </si>
  <si>
    <t>Postage and Courier Services</t>
  </si>
  <si>
    <t>5-01-04-990 (01)</t>
  </si>
  <si>
    <t>Other Personnel Benefits (Monetization)</t>
  </si>
  <si>
    <t>Overtime and Night Pay</t>
  </si>
  <si>
    <t>5-01-01-020</t>
  </si>
  <si>
    <t>Salaries &amp; Wages - Casual/Contractual</t>
  </si>
  <si>
    <r>
      <t xml:space="preserve">OFFICE: </t>
    </r>
    <r>
      <rPr>
        <b/>
        <sz val="10"/>
        <rFont val="Arial Narrow"/>
        <family val="2"/>
      </rPr>
      <t>SANGGUNIANG PANLUNGSOD - LEGISLATIVE (1021)</t>
    </r>
  </si>
  <si>
    <t>Prov./City/Municipality: San Carlos City, Negros Occidental</t>
  </si>
  <si>
    <t xml:space="preserve">       City Budget Officer</t>
  </si>
  <si>
    <t>5-02-13-050 (07)</t>
  </si>
  <si>
    <t xml:space="preserve">                        - Communication Equipment</t>
  </si>
  <si>
    <r>
      <t xml:space="preserve">OFFICE: </t>
    </r>
    <r>
      <rPr>
        <b/>
        <sz val="10"/>
        <rFont val="Arial Narrow"/>
        <family val="2"/>
      </rPr>
      <t>SANGGUNIANG PANLUNGSOD - SECRETARIAT (1022)</t>
    </r>
  </si>
  <si>
    <t xml:space="preserve">    City Budget Officer</t>
  </si>
  <si>
    <t xml:space="preserve">            CGDH I</t>
  </si>
  <si>
    <t>Transportation Equipment - Motor Vehicles</t>
  </si>
  <si>
    <t>Office Equipment</t>
  </si>
  <si>
    <t>5-02-13-050(99)</t>
  </si>
  <si>
    <t xml:space="preserve">          - Other Machinery &amp; Equipment</t>
  </si>
  <si>
    <t>5-02-13-040(01-01)</t>
  </si>
  <si>
    <t xml:space="preserve">                       - Buildings (Electrical &amp; Plumbing)</t>
  </si>
  <si>
    <t>5-02-13-040 (01)</t>
  </si>
  <si>
    <t xml:space="preserve">                       - Buildings</t>
  </si>
  <si>
    <t>Postage &amp; Courier Services</t>
  </si>
  <si>
    <t>5-02-04-020</t>
  </si>
  <si>
    <t>Electricity Expenses</t>
  </si>
  <si>
    <t>5-02-03-010 (09)</t>
  </si>
  <si>
    <t>Office Supplies Expenses - Exit Pass</t>
  </si>
  <si>
    <r>
      <t xml:space="preserve">OFFICE: </t>
    </r>
    <r>
      <rPr>
        <b/>
        <sz val="10"/>
        <rFont val="Arial Narrow"/>
        <family val="2"/>
      </rPr>
      <t>PUBLIC MARKET &amp; SLAUGHTERHOUSE DEPARTMENT (PUBLIC TRANSPORT AND TERMINAL DIVISION) - 8821</t>
    </r>
  </si>
  <si>
    <t xml:space="preserve">         City Mayor</t>
  </si>
  <si>
    <t xml:space="preserve">              Ctiy Budget Officer</t>
  </si>
  <si>
    <t xml:space="preserve">          President - SCCCAWAI</t>
  </si>
  <si>
    <t xml:space="preserve">   SANDRA LUZ B. BRIONES</t>
  </si>
  <si>
    <t xml:space="preserve">Prepared by:                                                              </t>
  </si>
  <si>
    <t>9/12/20</t>
  </si>
  <si>
    <t xml:space="preserve">Other Maintenance &amp; Operating Expenses </t>
  </si>
  <si>
    <t>5-02-13-060(01)</t>
  </si>
  <si>
    <t>Equipment Motor Vehicles</t>
  </si>
  <si>
    <t xml:space="preserve">Repair and Maintenance - Transportation </t>
  </si>
  <si>
    <t>Telephone Expenses - Landline</t>
  </si>
  <si>
    <t>Fuel, Oil, and Lubricants</t>
  </si>
  <si>
    <t>Training  Expenses</t>
  </si>
  <si>
    <t>Traveling Expenses- Local</t>
  </si>
  <si>
    <t>CURRENT OPERATING EXPENDITURES:</t>
  </si>
  <si>
    <t>YEAR</t>
  </si>
  <si>
    <t xml:space="preserve">FIRST </t>
  </si>
  <si>
    <t>BUDGET</t>
  </si>
  <si>
    <t xml:space="preserve">            San Carlos City Children and Women's Affairs Program</t>
  </si>
  <si>
    <t>OFFICE: CITY MAYOR'S OFFICE</t>
  </si>
  <si>
    <r>
      <rPr>
        <i/>
        <sz val="10"/>
        <rFont val="Arial Narrow"/>
        <family val="2"/>
      </rPr>
      <t xml:space="preserve">Prov./City/Municipality </t>
    </r>
    <r>
      <rPr>
        <sz val="10"/>
        <rFont val="Arial Narrow"/>
        <family val="2"/>
      </rPr>
      <t>:     San Carlos City, Negros Occidental</t>
    </r>
  </si>
  <si>
    <t>PROGRAMMED APPROPRIATION  AND OBLIGATION BY OBJECT OF EXPENDITURE</t>
  </si>
  <si>
    <t>Page       1     of        1 Page(s)</t>
  </si>
  <si>
    <t>CBRP LGU Coordinator</t>
  </si>
  <si>
    <t>Secrtariat - SCCADAC</t>
  </si>
  <si>
    <t>5-02-11-990</t>
  </si>
  <si>
    <t>Other Professional Services</t>
  </si>
  <si>
    <t>Offce Supplies Expenses</t>
  </si>
  <si>
    <t>2021</t>
  </si>
  <si>
    <t>2019</t>
  </si>
  <si>
    <t>PAST</t>
  </si>
  <si>
    <t xml:space="preserve">            San Carlos City Anti-drug Abuse Council</t>
  </si>
  <si>
    <t>Local Youth Development Officer I</t>
  </si>
  <si>
    <t>8/24/20</t>
  </si>
  <si>
    <t>1-07-05-031</t>
  </si>
  <si>
    <t>Info.and Communication Technology Equipments</t>
  </si>
  <si>
    <t>Capital Outlay</t>
  </si>
  <si>
    <t xml:space="preserve">Telephone Expenses </t>
  </si>
  <si>
    <t>Other Supplies and Maaterials Expense</t>
  </si>
  <si>
    <t>Fuel, Oil and Lubricants Expenses</t>
  </si>
  <si>
    <t xml:space="preserve">                San Carlos City Youth Welfare and Development Program</t>
  </si>
  <si>
    <t xml:space="preserve">        City Mayor</t>
  </si>
  <si>
    <t xml:space="preserve">          City Budget Officer</t>
  </si>
  <si>
    <t>Development Management  Officer III                                                     City  Budget Officer</t>
  </si>
  <si>
    <t xml:space="preserve">           Anti-Covid 19 Program</t>
  </si>
  <si>
    <r>
      <rPr>
        <i/>
        <sz val="10"/>
        <rFont val="Arial Narrow"/>
        <family val="2"/>
      </rPr>
      <t xml:space="preserve">Province./City/Municipality </t>
    </r>
    <r>
      <rPr>
        <sz val="10"/>
        <rFont val="Arial Narrow"/>
        <family val="2"/>
      </rPr>
      <t>:     San Carlos City, Negros Occidental</t>
    </r>
  </si>
  <si>
    <t xml:space="preserve">       PESO Manager</t>
  </si>
  <si>
    <t xml:space="preserve">Senior Manpower Dev't. Officer </t>
  </si>
  <si>
    <t>Info. And Communication Technology Equipment</t>
  </si>
  <si>
    <t>5-02-16-020</t>
  </si>
  <si>
    <t>Fidelity Bond Premiums</t>
  </si>
  <si>
    <t>Motor Vehicle</t>
  </si>
  <si>
    <t>Repair and Maintenance - Transportation Equipment</t>
  </si>
  <si>
    <t>5-02-13-050(03)</t>
  </si>
  <si>
    <t>(ICT Equipment)</t>
  </si>
  <si>
    <t xml:space="preserve">Repair and Maintenance - Machinery &amp; Equipment </t>
  </si>
  <si>
    <t xml:space="preserve">                Employment Program Implementation Thru PESO</t>
  </si>
  <si>
    <t xml:space="preserve">         OIC - City Sports Office</t>
  </si>
  <si>
    <t xml:space="preserve">           Executive Assistant IV</t>
  </si>
  <si>
    <t>less 6 items</t>
  </si>
  <si>
    <t>5-02-06-020</t>
  </si>
  <si>
    <t>Prizes</t>
  </si>
  <si>
    <t xml:space="preserve">                City Sports Office</t>
  </si>
  <si>
    <t xml:space="preserve">  OIC - City Tourism Office</t>
  </si>
  <si>
    <t>Tourism Operation Officer I</t>
  </si>
  <si>
    <t>OLD AMOUNT</t>
  </si>
  <si>
    <t>Cable, Satellite, Telegraph and Radio Expenses</t>
  </si>
  <si>
    <t>Training Expenses</t>
  </si>
  <si>
    <t xml:space="preserve">                Tourism Promotion and Cultural Development Office</t>
  </si>
  <si>
    <t>Communication Equipment Operator V</t>
  </si>
  <si>
    <r>
      <t>Office Supplies Expenses</t>
    </r>
    <r>
      <rPr>
        <sz val="7"/>
        <rFont val="Arial Narrow"/>
        <family val="2"/>
      </rPr>
      <t xml:space="preserve"> </t>
    </r>
    <r>
      <rPr>
        <sz val="9"/>
        <rFont val="Arial Narrow"/>
        <family val="2"/>
      </rPr>
      <t>(Computer Supplies and Accessories)</t>
    </r>
  </si>
  <si>
    <t>5-02-02-020</t>
  </si>
  <si>
    <t>Scholarship Grants/Expenses</t>
  </si>
  <si>
    <t xml:space="preserve">                City Scholarship Program for Honor Graduates</t>
  </si>
  <si>
    <t xml:space="preserve">                 City Scholarship Program for Teachers</t>
  </si>
  <si>
    <t xml:space="preserve">          HHRO I</t>
  </si>
  <si>
    <t>Motor Vehicles</t>
  </si>
  <si>
    <t xml:space="preserve">                 San Carlos Integrated Housing Authority (SCIHA)</t>
  </si>
  <si>
    <t xml:space="preserve">    Information Officer II</t>
  </si>
  <si>
    <t>EDDIE FLOR C. SILVA</t>
  </si>
  <si>
    <t>Cable, Sattelite, Telegraph and Radio Expenses</t>
  </si>
  <si>
    <t xml:space="preserve">                 Public Information Office</t>
  </si>
  <si>
    <t>Supervising CDS/In-charge of Office</t>
  </si>
  <si>
    <t>Info. &amp; Communication Technology Equipment</t>
  </si>
  <si>
    <t>Other Maintenance &amp; Operating Expenses (OMOE)</t>
  </si>
  <si>
    <t xml:space="preserve">                 Cooperatives and Livelihood Development Office</t>
  </si>
  <si>
    <t xml:space="preserve">  Liga President</t>
  </si>
  <si>
    <t>5-02-14-030</t>
  </si>
  <si>
    <t>Subsidy to Local Government Units</t>
  </si>
  <si>
    <t>Office Supplies Expenses (Computer Supplies)</t>
  </si>
  <si>
    <t xml:space="preserve">                  ABC Federation Fund</t>
  </si>
  <si>
    <t>OFFICES: CITY MAYOR'S OFFICE</t>
  </si>
  <si>
    <t xml:space="preserve"> Liga President</t>
  </si>
  <si>
    <t>5-02-16-030</t>
  </si>
  <si>
    <t>Insurance Expenses</t>
  </si>
  <si>
    <t xml:space="preserve">                ABC Federation Fund - Barangay Tanod</t>
  </si>
  <si>
    <t xml:space="preserve">                 ABC Federation Fund - Katarungang Pambarangay</t>
  </si>
  <si>
    <t xml:space="preserve">                     PSO I</t>
  </si>
  <si>
    <t xml:space="preserve">       PSO I</t>
  </si>
  <si>
    <t xml:space="preserve">          Prepared by:                                                              </t>
  </si>
  <si>
    <t>Repair and Maintenance - Other Property, Plant, and Equipment</t>
  </si>
  <si>
    <t>Repair and Maintenance - Furnitures and Fixtures</t>
  </si>
  <si>
    <t>5-02-13-040</t>
  </si>
  <si>
    <t>Repair and Maintenance - Building and Other Structures</t>
  </si>
  <si>
    <t xml:space="preserve">                 Consuelo Community Center</t>
  </si>
  <si>
    <t xml:space="preserve">     Internal Audit I</t>
  </si>
  <si>
    <t xml:space="preserve">                 Internal Audit Service</t>
  </si>
  <si>
    <t>OIC - City Assessor's Office</t>
  </si>
  <si>
    <t xml:space="preserve">          Taxmapper IV</t>
  </si>
  <si>
    <t xml:space="preserve">                OSCAR S. LIMPIO</t>
  </si>
  <si>
    <t xml:space="preserve">                 San Carlos City Appraisal Committee</t>
  </si>
  <si>
    <t>Licensing Officer IV-Designate (BPLO)</t>
  </si>
  <si>
    <t xml:space="preserve">          LTOO IV-CTO</t>
  </si>
  <si>
    <t>Advertising Expenses</t>
  </si>
  <si>
    <t xml:space="preserve">                   Business Permit and Licensing Office (BPLO)</t>
  </si>
  <si>
    <t xml:space="preserve">     PLEB Secretary</t>
  </si>
  <si>
    <t xml:space="preserve">                 People's Law Enforcement Board (PLEB)</t>
  </si>
  <si>
    <t>.</t>
  </si>
  <si>
    <t xml:space="preserve">     Supply Officer IV</t>
  </si>
  <si>
    <t>Postage and Deliveries</t>
  </si>
  <si>
    <t xml:space="preserve">                BAC Secretariat and Procurement Division</t>
  </si>
  <si>
    <t xml:space="preserve">     Records Officer II</t>
  </si>
  <si>
    <t xml:space="preserve">                 ADHOC Investigating Committee</t>
  </si>
  <si>
    <t xml:space="preserve"> City Social Welfare &amp; Dev't. Officer                                                    </t>
  </si>
  <si>
    <t xml:space="preserve">                Committee on Decorum and Investigation (CODI)</t>
  </si>
  <si>
    <t xml:space="preserve">      DMO III </t>
  </si>
  <si>
    <t>5-02-10-010</t>
  </si>
  <si>
    <t>Confidential Expenses</t>
  </si>
  <si>
    <t xml:space="preserve">                Peace and Order Fund</t>
  </si>
  <si>
    <t>Information Technology Officer II</t>
  </si>
  <si>
    <t>5-02-16-010</t>
  </si>
  <si>
    <t>Taxes, Duties and Licenses</t>
  </si>
  <si>
    <t>Repair and Maintenance - Transportation Equipments</t>
  </si>
  <si>
    <t>add 2 items for cy 2021</t>
  </si>
  <si>
    <t>(Computer Supplies and Accessories)</t>
  </si>
  <si>
    <t xml:space="preserve">Office Supplies Expenses </t>
  </si>
  <si>
    <t xml:space="preserve">                 Information Technology &amp; Computer Services Office (ITCSO)</t>
  </si>
  <si>
    <t xml:space="preserve">      Assistant City Engineer</t>
  </si>
  <si>
    <t xml:space="preserve">                 Task Force Right of Way</t>
  </si>
  <si>
    <t xml:space="preserve">  LET/Administration</t>
  </si>
  <si>
    <t xml:space="preserve">    Admin. Officer II</t>
  </si>
  <si>
    <t xml:space="preserve">                 Law Enforcement Team</t>
  </si>
  <si>
    <t>Project Manager</t>
  </si>
  <si>
    <t>5-02-13-050</t>
  </si>
  <si>
    <t>Repair and Maintenance - Buildings and Other Structures</t>
  </si>
  <si>
    <t>5-02-09-010</t>
  </si>
  <si>
    <t>Generation, Transmission and Distribution Expenses</t>
  </si>
  <si>
    <t>5-02-03-130</t>
  </si>
  <si>
    <t>Chemical &amp; Filtering Supplies Expenses</t>
  </si>
  <si>
    <t xml:space="preserve">                 People's Park Management Office</t>
  </si>
  <si>
    <t xml:space="preserve">     Security Agent II</t>
  </si>
  <si>
    <t>5-02-99-990 (  )</t>
  </si>
  <si>
    <t>Traffic Enforcer's Uniforms</t>
  </si>
  <si>
    <t xml:space="preserve">                 Office of the Traffic Management Authority</t>
  </si>
  <si>
    <t xml:space="preserve">            City Gov't. Dept. Head I</t>
  </si>
  <si>
    <t xml:space="preserve">                Local Government Integrity Circles Network (LOGIC Network Project)</t>
  </si>
  <si>
    <t xml:space="preserve">                 Partnership for Integrity and Jobs (Project I4J) and</t>
  </si>
  <si>
    <t>Investment Promotion Center</t>
  </si>
  <si>
    <t>Local Economic Investment Promotion Officer</t>
  </si>
  <si>
    <t>Special Operations Officer III</t>
  </si>
  <si>
    <t>ok 8/25/20</t>
  </si>
  <si>
    <t xml:space="preserve">                 Negosyo Center - San Carlos City Investment Promotion Center</t>
  </si>
  <si>
    <t xml:space="preserve">     CSWD Officer</t>
  </si>
  <si>
    <t>CYNTHIA A. MIRANDE</t>
  </si>
  <si>
    <t xml:space="preserve">                Continuing Implementation of Pantawid Pamilya (4P's)  </t>
  </si>
  <si>
    <t>OFFICE: CITY SOCIAL WELFARE AND DEVELOPMENT OFFICE</t>
  </si>
  <si>
    <r>
      <rPr>
        <i/>
        <sz val="10"/>
        <rFont val="Arial Narrow"/>
        <family val="2"/>
      </rPr>
      <t xml:space="preserve">Province/City/Municipality </t>
    </r>
    <r>
      <rPr>
        <sz val="10"/>
        <rFont val="Arial Narrow"/>
        <family val="2"/>
      </rPr>
      <t>:     San Carlos City, Negros Occidental</t>
    </r>
  </si>
  <si>
    <t>Repairs &amp; Maintenance - Machinery &amp; Equipment</t>
  </si>
  <si>
    <t>5-02-03-110</t>
  </si>
  <si>
    <t>Textbooks and Other Instructional Materials</t>
  </si>
  <si>
    <t>5-01-02-100(02)</t>
  </si>
  <si>
    <t>Honoraria (57 DCW'S)</t>
  </si>
  <si>
    <t xml:space="preserve">                Country Program for Children (Including ECDP)</t>
  </si>
  <si>
    <t xml:space="preserve">                Implementation of Medium Development Goals (Sustainable Development Goals)</t>
  </si>
  <si>
    <t>Donations</t>
  </si>
  <si>
    <t xml:space="preserve">           Office of Persons with Disability (PWD)</t>
  </si>
  <si>
    <r>
      <rPr>
        <i/>
        <sz val="10"/>
        <rFont val="Arial Narrow"/>
        <family val="2"/>
      </rPr>
      <t xml:space="preserve">Province/City/Municipality </t>
    </r>
    <r>
      <rPr>
        <sz val="10"/>
        <rFont val="Arial Narrow"/>
        <family val="2"/>
      </rPr>
      <t>:   San Carlos City, Negros Occidental</t>
    </r>
  </si>
  <si>
    <t>5-02-14-060</t>
  </si>
  <si>
    <t>Subsidy to Other Funds</t>
  </si>
  <si>
    <t>5-01-02-100</t>
  </si>
  <si>
    <t>Honoraria (OSCA HEAD)</t>
  </si>
  <si>
    <t xml:space="preserve">                Office of Senior Citizens Affairs (OSCA/PST)</t>
  </si>
  <si>
    <t xml:space="preserve">                Operation of Guidance, Women &amp; Children Crisis Center</t>
  </si>
  <si>
    <t xml:space="preserve">                  Operation of GAD Council  </t>
  </si>
  <si>
    <t>OFFICES: CITY SOCIAL WELFARE AND DEVELOPMENT OFFICE</t>
  </si>
  <si>
    <t xml:space="preserve">                Operation of City Inter-Agency Council Against Trafficking Violence Against Women and their Children (CIACAT-VAWC) </t>
  </si>
  <si>
    <t xml:space="preserve">                Operation of the Curfew Center for Minors</t>
  </si>
  <si>
    <t>Maintenance &amp; Other Operating Expenses:</t>
  </si>
  <si>
    <t>5-01-02-100(03)</t>
  </si>
  <si>
    <t>Honoraria (32 BNS)</t>
  </si>
  <si>
    <t>Personal Services:</t>
  </si>
  <si>
    <t xml:space="preserve">                San Carlos City Nutrition Council Program</t>
  </si>
  <si>
    <t xml:space="preserve">                Operation of the Local Council for the Protection of Children (LCPC/SSS)</t>
  </si>
  <si>
    <t xml:space="preserve">                          City Budget Officer</t>
  </si>
  <si>
    <t>Dev't. Management  Officer III                                                     City  Budget Officer</t>
  </si>
  <si>
    <t>Prepared by:                                                                               Reviewed by:</t>
  </si>
  <si>
    <t>Other Property, Plant and Equipment</t>
  </si>
  <si>
    <t>Information and Technology Equipment</t>
  </si>
  <si>
    <t xml:space="preserve">Various Capital Outlay </t>
  </si>
  <si>
    <t>Various Capital Outlay (Lumpsum)</t>
  </si>
  <si>
    <t>Various Capital Outlay (Loans Outlay - CLDO)</t>
  </si>
  <si>
    <t>CAPITAL OUTLAY</t>
  </si>
  <si>
    <t>Fuel, Oil &amp; Lubricants</t>
  </si>
  <si>
    <t>REGIONAL MOBILE FORCE BATALLION</t>
  </si>
  <si>
    <t>PAO</t>
  </si>
  <si>
    <t>Traveling Expenses</t>
  </si>
  <si>
    <t>COMELEC</t>
  </si>
  <si>
    <t>BUREAU OF INTERNAL REVENUE</t>
  </si>
  <si>
    <t>and Accessories)</t>
  </si>
  <si>
    <t xml:space="preserve">Office Supplies Expenses (Computer Supplies </t>
  </si>
  <si>
    <t>Other Supplies Expenses</t>
  </si>
  <si>
    <t xml:space="preserve">Training Expenses </t>
  </si>
  <si>
    <t>PROBATION</t>
  </si>
  <si>
    <t xml:space="preserve"> DILG</t>
  </si>
  <si>
    <t>5-02-14-020</t>
  </si>
  <si>
    <t>Subsidy to National Government Agencies</t>
  </si>
  <si>
    <t>5-02-99-990(51)</t>
  </si>
  <si>
    <t>OMOE - Indemnities &amp; Other Claims</t>
  </si>
  <si>
    <t>5-02-99-990(48)</t>
  </si>
  <si>
    <t>OMOE - Election Expenses</t>
  </si>
  <si>
    <t>5-02-99-990(47)</t>
  </si>
  <si>
    <t>Foundation for Pintaflores Festival &amp; Other Activities</t>
  </si>
  <si>
    <t xml:space="preserve">OMOE - Financial Assistance to Pintaflores </t>
  </si>
  <si>
    <t>5-02-99-990(46)</t>
  </si>
  <si>
    <t xml:space="preserve">           Development Board</t>
  </si>
  <si>
    <t xml:space="preserve">OMOE - Financial Assistance to San Carlos </t>
  </si>
  <si>
    <t>5-02-99-990(39)</t>
  </si>
  <si>
    <t>Real Property Tax =P=18,139,182.26)</t>
  </si>
  <si>
    <t xml:space="preserve">Miscellaneous Expenses (2% of CY 2019 Actual </t>
  </si>
  <si>
    <t>OMOE - Discretionary Fund - Extra-Ordinary &amp;</t>
  </si>
  <si>
    <t>5-02-99-990(38)</t>
  </si>
  <si>
    <t>OMOE - Donations (Emergency Expenses - Misc. Aids)</t>
  </si>
  <si>
    <t>5-02-99-990(36)</t>
  </si>
  <si>
    <t>OMOE - Hospitalization Assistance for the Indigents</t>
  </si>
  <si>
    <t>5-02-99-990(03)</t>
  </si>
  <si>
    <t>OMOE - Indigent Fund</t>
  </si>
  <si>
    <t>Donations - Miscellaneous Aids</t>
  </si>
  <si>
    <t>5-02-99-60(04)</t>
  </si>
  <si>
    <t>(NNARMAC)</t>
  </si>
  <si>
    <t xml:space="preserve">Membership Dues, Contributions to Organization </t>
  </si>
  <si>
    <t>5-02-99-60(03)</t>
  </si>
  <si>
    <t>(Union of Local Authorities of the Philippines)</t>
  </si>
  <si>
    <t>Membership Dues, Contributions to Organization</t>
  </si>
  <si>
    <t>5-2-99-60(02)</t>
  </si>
  <si>
    <t>(Negros Association of Chief Executives)</t>
  </si>
  <si>
    <t>5-02-99-060(01)</t>
  </si>
  <si>
    <t>(League of Cities)</t>
  </si>
  <si>
    <t>Repairs &amp; Maintenance - Furniture &amp; Fixtures</t>
  </si>
  <si>
    <t>Motor Vehicles (Tires, Batteries &amp; Accessories)</t>
  </si>
  <si>
    <t>5-02-13-060(01-01)</t>
  </si>
  <si>
    <t>Motor Vehicles (Spareparts)</t>
  </si>
  <si>
    <t>2020</t>
  </si>
  <si>
    <t>2018</t>
  </si>
  <si>
    <t xml:space="preserve">BUDGET </t>
  </si>
  <si>
    <t>CURRENT YEAR 2019 (ESTIMATE)</t>
  </si>
  <si>
    <t>Page       2     of        2 Page(s)</t>
  </si>
  <si>
    <t xml:space="preserve">Repairs &amp; Maintenance - Machinery &amp; Equipment </t>
  </si>
  <si>
    <t>(Office Equipment)</t>
  </si>
  <si>
    <t>Internet Subscription Expense</t>
  </si>
  <si>
    <t>5-02-03-060</t>
  </si>
  <si>
    <t>Welfare Goods Expenses</t>
  </si>
  <si>
    <t>Traveling Expenses- Foreign</t>
  </si>
  <si>
    <t>5-01-04-990(07)</t>
  </si>
  <si>
    <t>5-01-04-990(05)</t>
  </si>
  <si>
    <t>(Compensation Adjustment Fund)</t>
  </si>
  <si>
    <t xml:space="preserve">Other Personnel Benefits </t>
  </si>
  <si>
    <t>5-01-04-990(04)</t>
  </si>
  <si>
    <t>Enhancement Incentives)</t>
  </si>
  <si>
    <t>Other Personnel Benefits (Productivity</t>
  </si>
  <si>
    <t>5-01-04-990(03)</t>
  </si>
  <si>
    <t>5-01-04-990(02)</t>
  </si>
  <si>
    <t>Other Personnel Benefits (Loyalty Award)</t>
  </si>
  <si>
    <t>5-01-04-990(01)</t>
  </si>
  <si>
    <t>Terminal Leave Benefits</t>
  </si>
  <si>
    <t>Pag-ibig  Contributions</t>
  </si>
  <si>
    <t>Retirement and Life Insurance Premiums</t>
  </si>
  <si>
    <t>Cash Gifts</t>
  </si>
  <si>
    <t>5-01-01-040</t>
  </si>
  <si>
    <t>Personnel Economic Relief Allowance (PERA)</t>
  </si>
  <si>
    <t>Salaries &amp; Wages - Regular Pay</t>
  </si>
  <si>
    <t>OFFICE: CITY MAYOR'S OFFICE - 1011</t>
  </si>
  <si>
    <t>Page       1     of        2 Page(s)</t>
  </si>
  <si>
    <t>City General Services Officer</t>
  </si>
  <si>
    <t>5-02-99-990(05)</t>
  </si>
  <si>
    <t>(Registration and Emission Testing)</t>
  </si>
  <si>
    <t>5-02-16-030(02)</t>
  </si>
  <si>
    <t>Insurance Expenses (Buildings)</t>
  </si>
  <si>
    <t>5-02-16-030(01)</t>
  </si>
  <si>
    <t>Insurance Expenses (Motor Vehicles)</t>
  </si>
  <si>
    <t>Taxes, Duties, and Licenses</t>
  </si>
  <si>
    <t xml:space="preserve">(ICT Equipment ) </t>
  </si>
  <si>
    <t>5-02-03-990(02)</t>
  </si>
  <si>
    <t>(Maintenance Supplies Expenses)</t>
  </si>
  <si>
    <t xml:space="preserve">Other Supplies &amp; Materials Expenses </t>
  </si>
  <si>
    <t>5-02-03-990(01-03)</t>
  </si>
  <si>
    <t>Reimbursable Fund (Fuel, Oil, and Lubricants)</t>
  </si>
  <si>
    <t>5-02-03-990(01-02)</t>
  </si>
  <si>
    <t>Reimbursable Fund (Construction Materials)</t>
  </si>
  <si>
    <t>5-02-03-990(01-01)</t>
  </si>
  <si>
    <t>Reimbursable Fund (Supplies)</t>
  </si>
  <si>
    <r>
      <t xml:space="preserve">Other Personnel Benefits </t>
    </r>
    <r>
      <rPr>
        <sz val="9"/>
        <rFont val="Arial Narrow"/>
        <family val="2"/>
      </rPr>
      <t>(Anniversary Bonus)</t>
    </r>
  </si>
  <si>
    <r>
      <t xml:space="preserve">Other Personnel Benefits </t>
    </r>
    <r>
      <rPr>
        <sz val="9"/>
        <rFont val="Arial Narrow"/>
        <family val="2"/>
      </rPr>
      <t>(Productivity</t>
    </r>
  </si>
  <si>
    <r>
      <t xml:space="preserve">Other Personnel Benefits </t>
    </r>
    <r>
      <rPr>
        <sz val="9"/>
        <rFont val="Arial Narrow"/>
        <family val="2"/>
      </rPr>
      <t>(Achievement Incentives)</t>
    </r>
  </si>
  <si>
    <r>
      <t>Other Personnel Benefits</t>
    </r>
    <r>
      <rPr>
        <sz val="8"/>
        <rFont val="Arial Narrow"/>
        <family val="2"/>
      </rPr>
      <t xml:space="preserve"> </t>
    </r>
    <r>
      <rPr>
        <sz val="9"/>
        <rFont val="Arial Narrow"/>
        <family val="2"/>
      </rPr>
      <t>(Loyalty Award)</t>
    </r>
  </si>
  <si>
    <t>OFFICE : GENERAL SERVICES DEPARTMENT - 1061</t>
  </si>
  <si>
    <t xml:space="preserve"> City Government Department Head I                                                     City  Budget Officer</t>
  </si>
  <si>
    <t>Various Capital Outlays</t>
  </si>
  <si>
    <t>5-02-99-990(139)</t>
  </si>
  <si>
    <t>OMOE - (Eclaims, Philheath)</t>
  </si>
  <si>
    <t>5-02-99-990(18)</t>
  </si>
  <si>
    <t>Other Maintenance &amp; Operating Expenses - Electrical</t>
  </si>
  <si>
    <t>5-02-99-990(17)</t>
  </si>
  <si>
    <t>(Housekeeping)</t>
  </si>
  <si>
    <t>5-02-99-990(16)</t>
  </si>
  <si>
    <t>Other Maintenance &amp; Operating Expenses (Linens)</t>
  </si>
  <si>
    <t>and Equipment</t>
  </si>
  <si>
    <t xml:space="preserve">Repairs &amp; Maintenance - Other Property, Plant, </t>
  </si>
  <si>
    <t xml:space="preserve">Repairs &amp; Maintenance - Other Machinery &amp; Equipment </t>
  </si>
  <si>
    <t>5-02-13-050(14)</t>
  </si>
  <si>
    <t>Scientific Equipments</t>
  </si>
  <si>
    <t>5-02-13-050(11-02)</t>
  </si>
  <si>
    <t>Medical Equipment (Miscellaneous)</t>
  </si>
  <si>
    <t xml:space="preserve">Repairs &amp; Maintenance -Machinery &amp; Equipment </t>
  </si>
  <si>
    <t>5-02-13-050(11-01)</t>
  </si>
  <si>
    <t>Medical Equipment (X-ray)</t>
  </si>
  <si>
    <t>5-02-13-050(11)</t>
  </si>
  <si>
    <t>Medical Equipment</t>
  </si>
  <si>
    <t>5-02-13-050(07)</t>
  </si>
  <si>
    <t>(Communication Equipment)</t>
  </si>
  <si>
    <t>Repairs &amp; Maintenance - Buildings and Other Structures</t>
  </si>
  <si>
    <t>5-02-03-990(01)</t>
  </si>
  <si>
    <t>Page       2     of    2  Page(s)</t>
  </si>
  <si>
    <t>5-02-03-080(07)</t>
  </si>
  <si>
    <t>(CT Scan, Ultrasound, X-RAY)</t>
  </si>
  <si>
    <t xml:space="preserve">Medical, Dental, &amp; Laboratory Supplies Expenses </t>
  </si>
  <si>
    <t>5-02-03-080(06)</t>
  </si>
  <si>
    <t>(Laboratory Outsource)</t>
  </si>
  <si>
    <t>5-02-03-080(05)</t>
  </si>
  <si>
    <t>Medical, Dental, &amp; Laboratory Supplies Expenses (EKG)</t>
  </si>
  <si>
    <t>5-02-03-080(04)</t>
  </si>
  <si>
    <t>Medical, Dental, &amp; Laboratory Supplies Expenses (Dental)</t>
  </si>
  <si>
    <t>5-02-03-080(03)</t>
  </si>
  <si>
    <t>Medical, Dental, &amp; Laboratory Supplies Expenses (X-ray)</t>
  </si>
  <si>
    <t>5-02-03-080(02)</t>
  </si>
  <si>
    <t>Medical, Dental, &amp; Laboratory Supplies Expenses (Laboratory)</t>
  </si>
  <si>
    <t>5-02-03-080(01)</t>
  </si>
  <si>
    <t>Medical, Dental, &amp; Laboratory Supplies Expenses (Oxygen)</t>
  </si>
  <si>
    <t>5-02-03-050</t>
  </si>
  <si>
    <t>Food Supplies Expenses (Medicare Meals)</t>
  </si>
  <si>
    <t xml:space="preserve"> (Computer Supplies and Accessories)</t>
  </si>
  <si>
    <t>5-02-01-010(01)</t>
  </si>
  <si>
    <t>Traveling Expenses- Local (Ambulance)</t>
  </si>
  <si>
    <t>5-01-04-990(08)</t>
  </si>
  <si>
    <t>Other Personnel Benefits (Medico Legal)</t>
  </si>
  <si>
    <t>5-01-02-120</t>
  </si>
  <si>
    <t>Longevity Pay</t>
  </si>
  <si>
    <t>5-01-02-110</t>
  </si>
  <si>
    <t>Hazard Pay</t>
  </si>
  <si>
    <t>5-01-02-060</t>
  </si>
  <si>
    <t>Laundry Allowance</t>
  </si>
  <si>
    <t>5-01-02-050</t>
  </si>
  <si>
    <t>Subsistence Allowance</t>
  </si>
  <si>
    <t>OFFICE : CITY HOSPITAL - 4421</t>
  </si>
  <si>
    <t>Page       1     of    2  Page(s)</t>
  </si>
  <si>
    <t xml:space="preserve">         Medical Specialist II / OIC</t>
  </si>
  <si>
    <t>5-02-03-070</t>
  </si>
  <si>
    <t>Drugs and Medicine Expenses</t>
  </si>
  <si>
    <t xml:space="preserve">     City Engineer</t>
  </si>
  <si>
    <t>5-02-13-030</t>
  </si>
  <si>
    <t>Repairs and Maintenance Infrastructure Assets</t>
  </si>
  <si>
    <t>5-2-04-020</t>
  </si>
  <si>
    <t>(Computer Supplies &amp; Accessories)</t>
  </si>
  <si>
    <t>OFFICE: CITY ENGINEERING DEPARTMENT (BUILDING AND STREET LIGHTING SERVICES) - 6531</t>
  </si>
  <si>
    <t>Repair and Maintenance Buildings &amp; Other Structures</t>
  </si>
  <si>
    <t>Repair and Maintenance - Infrastructure Assets</t>
  </si>
  <si>
    <t>OFFICE : CITY ENGINEERING DEPARTMENT (PARKS AND PLAZAS)  - 6544</t>
  </si>
  <si>
    <t>Page       1     of        1 Page</t>
  </si>
  <si>
    <t xml:space="preserve"> City Social Welfare &amp; Dev't. Officer                                                     City  Budget Officer</t>
  </si>
  <si>
    <t>IT Equipment and Software</t>
  </si>
  <si>
    <t>Motor Vehicle (Tires, Batteries &amp; Accessories)</t>
  </si>
  <si>
    <t xml:space="preserve">ICT Equipment </t>
  </si>
  <si>
    <t>Office Equipments</t>
  </si>
  <si>
    <t>and Accessories</t>
  </si>
  <si>
    <t xml:space="preserve">  CURRENT OPERATING EXPENDITURES:</t>
  </si>
  <si>
    <t>OFFICE : CITY SOCIAL WELFARE AND DEVELOPMENT OFFICE - 7611</t>
  </si>
  <si>
    <r>
      <rPr>
        <i/>
        <sz val="9"/>
        <rFont val="Arial Narrow"/>
        <family val="2"/>
      </rPr>
      <t xml:space="preserve">Prov./City/Municipality </t>
    </r>
    <r>
      <rPr>
        <sz val="9"/>
        <rFont val="Arial Narrow"/>
        <family val="2"/>
      </rPr>
      <t>:     San Carlos City, Negros Occidental</t>
    </r>
  </si>
  <si>
    <t>Page       1     of        1    Page(s)</t>
  </si>
  <si>
    <t>Construction and Heavy Equipment</t>
  </si>
  <si>
    <t>Construction of City Hall Annex Building</t>
  </si>
  <si>
    <t>5-02-99-990(80)</t>
  </si>
  <si>
    <t>(Materials Quality Control)</t>
  </si>
  <si>
    <t>5-02-99-990(11)</t>
  </si>
  <si>
    <t>(Building Maintenance)</t>
  </si>
  <si>
    <t>5-02-99-990(10)</t>
  </si>
  <si>
    <t>Other Maintenance &amp; Operating Expenses (Small Tools)</t>
  </si>
  <si>
    <t>5-02-13-050(08)</t>
  </si>
  <si>
    <t>(Construction and Heavy Equipment)</t>
  </si>
  <si>
    <t xml:space="preserve">                                              Heavy Equipments)</t>
  </si>
  <si>
    <t>(Office Equipments)</t>
  </si>
  <si>
    <t>5-02-13-040(99)</t>
  </si>
  <si>
    <t>(Other Structures)</t>
  </si>
  <si>
    <t xml:space="preserve">Repairs &amp; Maintenance - Buildings and Other Structures </t>
  </si>
  <si>
    <t>5-02-13-040(04)</t>
  </si>
  <si>
    <t>(Markets and Slauhterhouses)</t>
  </si>
  <si>
    <t>5-02-13-040(03)</t>
  </si>
  <si>
    <t xml:space="preserve">(Hospitals and Health Centers)   </t>
  </si>
  <si>
    <t>5-02-13-040(01)</t>
  </si>
  <si>
    <t>(Buildings)</t>
  </si>
  <si>
    <t>5-02-13-030(99)</t>
  </si>
  <si>
    <t>(Other Public Infrastructures)</t>
  </si>
  <si>
    <t xml:space="preserve">Repairs &amp; Maintenance - Infrastructure Assets </t>
  </si>
  <si>
    <t>5-02-13-030(03)</t>
  </si>
  <si>
    <t xml:space="preserve">     (Waterways Acqueducts,Seawalls, Riverwalls)</t>
  </si>
  <si>
    <t>5-02-13-030(01-04)</t>
  </si>
  <si>
    <t>(Footbridges)</t>
  </si>
  <si>
    <t>Repairs &amp; Maintenance - Infrastructure Assets</t>
  </si>
  <si>
    <t>5-02-13-030(01-03)</t>
  </si>
  <si>
    <t>(Rural Roads)</t>
  </si>
  <si>
    <t>5-02-13-030(01-02)</t>
  </si>
  <si>
    <t>(City Roads)</t>
  </si>
  <si>
    <t>5-02-07-010</t>
  </si>
  <si>
    <t>Survey Expenses</t>
  </si>
  <si>
    <t>Supplies Expense)</t>
  </si>
  <si>
    <t xml:space="preserve">Other Supplies Expenses  (Maintenance </t>
  </si>
  <si>
    <t xml:space="preserve">Other Supplies and Materials Expenses </t>
  </si>
  <si>
    <t>5-02-03-010(02)</t>
  </si>
  <si>
    <t>Office Supplies Expenses - Other Forms</t>
  </si>
  <si>
    <t>Page       2     of     2   Page(s)</t>
  </si>
  <si>
    <t>OFFICE: CITY ENGINEERING DEPARTMENT - 8751</t>
  </si>
  <si>
    <t>Page       1     of     2   Page(s)</t>
  </si>
  <si>
    <t>(IT Equipment )</t>
  </si>
  <si>
    <r>
      <rPr>
        <sz val="12"/>
        <rFont val="Arial Narrow"/>
        <family val="2"/>
      </rPr>
      <t xml:space="preserve">OFFICE </t>
    </r>
    <r>
      <rPr>
        <b/>
        <sz val="12"/>
        <rFont val="Arial Narrow"/>
        <family val="2"/>
      </rPr>
      <t>: CITY ENGINEERING DEPARTMENT (OFFICE OF THE BUILDING OFFICIAL) - 8753</t>
    </r>
  </si>
  <si>
    <t xml:space="preserve">    Executive Officer - CDRRMC</t>
  </si>
  <si>
    <t xml:space="preserve">       Local DRRM Officer IV</t>
  </si>
  <si>
    <t>1-07-08-990</t>
  </si>
  <si>
    <t>Other Machinery and Equipment</t>
  </si>
  <si>
    <t>1-07-05-100</t>
  </si>
  <si>
    <t>Military, Police, and Security Equipment</t>
  </si>
  <si>
    <t>1-07-05-090</t>
  </si>
  <si>
    <t xml:space="preserve">Disaster Response and Rescue Equipment </t>
  </si>
  <si>
    <t>1-07-05-070</t>
  </si>
  <si>
    <t>Communication Equipment</t>
  </si>
  <si>
    <t>Information and Communication Technology Equipment</t>
  </si>
  <si>
    <t>1-07-04-990(02)</t>
  </si>
  <si>
    <t>DRRM Structures</t>
  </si>
  <si>
    <t>Other Structures - Improvement of Other Existing</t>
  </si>
  <si>
    <t>1-07-04-990(01)</t>
  </si>
  <si>
    <t>Improvement of Evacuation Area/Transitional Shelters</t>
  </si>
  <si>
    <t>Other Structures - Construction/Conversion/</t>
  </si>
  <si>
    <t>1-07-04-010</t>
  </si>
  <si>
    <t>Buildings</t>
  </si>
  <si>
    <t>1-07-03-020</t>
  </si>
  <si>
    <t>Flood Control System</t>
  </si>
  <si>
    <t>1-07-03-010</t>
  </si>
  <si>
    <t>Road Network</t>
  </si>
  <si>
    <t>1-07-02-990</t>
  </si>
  <si>
    <t>Other Land Improvements</t>
  </si>
  <si>
    <t>Donation</t>
  </si>
  <si>
    <t>Repairs &amp; Maintenance - Furniture and Fixtures</t>
  </si>
  <si>
    <t>Motor Vehicles (TBA)</t>
  </si>
  <si>
    <t xml:space="preserve">MedicalEquipment </t>
  </si>
  <si>
    <t>5-02-13-050(09)</t>
  </si>
  <si>
    <t>Disaster Response and Rescue Equipment</t>
  </si>
  <si>
    <t>Repairs &amp; Maintenance - Machinery and Euipment</t>
  </si>
  <si>
    <t>5-02-10-030</t>
  </si>
  <si>
    <t>Extraordinary and Miscellaneous Expenses</t>
  </si>
  <si>
    <t>Cable, Sattelite, Telegraph, and Radio Expenses</t>
  </si>
  <si>
    <t>5-02-03-990(1)</t>
  </si>
  <si>
    <t>5-02-03-080(1)</t>
  </si>
  <si>
    <t>Medical, Dental, &amp; Laboratory Supplies Expenses</t>
  </si>
  <si>
    <t>Drugs and Medicines Expenses</t>
  </si>
  <si>
    <t>Welfare Goods</t>
  </si>
  <si>
    <t>DISASTER PREPAREDNESS FUND</t>
  </si>
  <si>
    <t>QUICK RESPONSE FUND</t>
  </si>
  <si>
    <t>OFFICE : CITY DISASTER RISK REDUCTION MANAGEMENT OFFICE (7612)</t>
  </si>
  <si>
    <t xml:space="preserve">OFFICE : CITY DISASTER RISK REDUCTION MANAGEMENT OFFICE - </t>
  </si>
  <si>
    <t>Page       1     of        3 Page(s)</t>
  </si>
  <si>
    <t>Page       3     of    3  Page(s)</t>
  </si>
  <si>
    <t>INCLUDED</t>
  </si>
  <si>
    <t xml:space="preserve">SPECIAL PURPOSE APPROPRIATION: CITY DISASTER RISK REDUCTION AND MANAGEMENT OFFICE </t>
  </si>
  <si>
    <t>Page       2     of    3  Page(s)</t>
  </si>
  <si>
    <t xml:space="preserve">     Computer Operator II</t>
  </si>
  <si>
    <t>DINDO IAN G. DOMECILLO</t>
  </si>
  <si>
    <t>Economic Services</t>
  </si>
  <si>
    <t>(8000)</t>
  </si>
  <si>
    <t>Social Services</t>
  </si>
  <si>
    <t>(3000)</t>
  </si>
  <si>
    <t>General Public Service</t>
  </si>
  <si>
    <t>(1000)</t>
  </si>
  <si>
    <t>Development Fund:</t>
  </si>
  <si>
    <t>5-02-14-060(02)</t>
  </si>
  <si>
    <t>City Waterworks Department</t>
  </si>
  <si>
    <t>5-02-14-060(03)</t>
  </si>
  <si>
    <t>Public Market &amp; Slaughterhouse Dept.</t>
  </si>
  <si>
    <t>5-02-14-060(01)</t>
  </si>
  <si>
    <t>City Hospital</t>
  </si>
  <si>
    <t>Advances to Local Economic Enterprise</t>
  </si>
  <si>
    <t>5-02-14-030(03)</t>
  </si>
  <si>
    <t xml:space="preserve">Brgy's.San Juan, Ermita, Brgy. IV </t>
  </si>
  <si>
    <t>Services</t>
  </si>
  <si>
    <t>Aid to Three most depressed</t>
  </si>
  <si>
    <t>General Public</t>
  </si>
  <si>
    <t>5-02-14-030(02)</t>
  </si>
  <si>
    <t xml:space="preserve">Aid to Eighteen(18) Barangays </t>
  </si>
  <si>
    <t>5-02-14-030(01)</t>
  </si>
  <si>
    <t>@ 2,000.00 each</t>
  </si>
  <si>
    <t>Aid to Barangay:</t>
  </si>
  <si>
    <t>SECTOR</t>
  </si>
  <si>
    <t>REF.</t>
  </si>
  <si>
    <t>Program, Activity, and Project</t>
  </si>
  <si>
    <t xml:space="preserve">AIP </t>
  </si>
  <si>
    <t>SPECIAL PURPOSE APPROPRIATION</t>
  </si>
  <si>
    <t>Local Budget Preparation Form No. 2a</t>
  </si>
  <si>
    <t>30/8</t>
  </si>
  <si>
    <t>30/7</t>
  </si>
  <si>
    <t>30/6</t>
  </si>
  <si>
    <t>30/5</t>
  </si>
  <si>
    <t>30/4</t>
  </si>
  <si>
    <t>30/3</t>
  </si>
  <si>
    <t>30/2</t>
  </si>
  <si>
    <t>30/1</t>
  </si>
  <si>
    <t>29/8</t>
  </si>
  <si>
    <t>29/7</t>
  </si>
  <si>
    <t>29/6</t>
  </si>
  <si>
    <t>29/5</t>
  </si>
  <si>
    <t>29/4</t>
  </si>
  <si>
    <t>29/3</t>
  </si>
  <si>
    <t>29/2</t>
  </si>
  <si>
    <t>29/1</t>
  </si>
  <si>
    <t>28/8</t>
  </si>
  <si>
    <t>28/7</t>
  </si>
  <si>
    <t>28/6</t>
  </si>
  <si>
    <t>28/5</t>
  </si>
  <si>
    <t>28/4</t>
  </si>
  <si>
    <t>28/3</t>
  </si>
  <si>
    <t>28/2</t>
  </si>
  <si>
    <t>28/1</t>
  </si>
  <si>
    <t>27/8</t>
  </si>
  <si>
    <t>27/7</t>
  </si>
  <si>
    <t>27/6</t>
  </si>
  <si>
    <t>27/5</t>
  </si>
  <si>
    <t>27/4</t>
  </si>
  <si>
    <t>27/3</t>
  </si>
  <si>
    <t>27/2</t>
  </si>
  <si>
    <t>27/1</t>
  </si>
  <si>
    <t>26/8</t>
  </si>
  <si>
    <t>26/7</t>
  </si>
  <si>
    <t>26/6</t>
  </si>
  <si>
    <t>26/5</t>
  </si>
  <si>
    <t>26/4</t>
  </si>
  <si>
    <t>26/3</t>
  </si>
  <si>
    <t>26/2</t>
  </si>
  <si>
    <t>26/1</t>
  </si>
  <si>
    <t>25/8</t>
  </si>
  <si>
    <t>25/7</t>
  </si>
  <si>
    <t>25/6</t>
  </si>
  <si>
    <t>25/5</t>
  </si>
  <si>
    <t>25/4</t>
  </si>
  <si>
    <t>25/3</t>
  </si>
  <si>
    <t>25/2</t>
  </si>
  <si>
    <t>25/1</t>
  </si>
  <si>
    <t>24/8</t>
  </si>
  <si>
    <t>24/7</t>
  </si>
  <si>
    <t>24/6</t>
  </si>
  <si>
    <t>24/5</t>
  </si>
  <si>
    <t>24/4</t>
  </si>
  <si>
    <t>24/3</t>
  </si>
  <si>
    <t>24/2</t>
  </si>
  <si>
    <t>24/1</t>
  </si>
  <si>
    <t>23/8</t>
  </si>
  <si>
    <t>23/7</t>
  </si>
  <si>
    <t>23/6</t>
  </si>
  <si>
    <t>23/5</t>
  </si>
  <si>
    <t>23/4</t>
  </si>
  <si>
    <t>23/3</t>
  </si>
  <si>
    <t>23/2</t>
  </si>
  <si>
    <t>23/1</t>
  </si>
  <si>
    <t>22/8</t>
  </si>
  <si>
    <t>22/7</t>
  </si>
  <si>
    <t>22/6</t>
  </si>
  <si>
    <t>22/5</t>
  </si>
  <si>
    <t>22/4</t>
  </si>
  <si>
    <t>22/3</t>
  </si>
  <si>
    <t>22/2</t>
  </si>
  <si>
    <t>22/1</t>
  </si>
  <si>
    <t>21/8</t>
  </si>
  <si>
    <t>21/7</t>
  </si>
  <si>
    <t>21/6</t>
  </si>
  <si>
    <t>21/5</t>
  </si>
  <si>
    <t>21/4</t>
  </si>
  <si>
    <t>21/3</t>
  </si>
  <si>
    <t>21/2</t>
  </si>
  <si>
    <t>21/1</t>
  </si>
  <si>
    <t>20/8</t>
  </si>
  <si>
    <t>20/7</t>
  </si>
  <si>
    <t>20/6</t>
  </si>
  <si>
    <t>20/5</t>
  </si>
  <si>
    <t>20/4</t>
  </si>
  <si>
    <t>20/3</t>
  </si>
  <si>
    <t>20/2</t>
  </si>
  <si>
    <t>20/1</t>
  </si>
  <si>
    <t>19/8</t>
  </si>
  <si>
    <t>19/7</t>
  </si>
  <si>
    <t>19/6</t>
  </si>
  <si>
    <t>19/5</t>
  </si>
  <si>
    <t>19/4</t>
  </si>
  <si>
    <t>19/3</t>
  </si>
  <si>
    <t>19/2</t>
  </si>
  <si>
    <t>19/1</t>
  </si>
  <si>
    <t>18/8</t>
  </si>
  <si>
    <t>18/7</t>
  </si>
  <si>
    <t>18/6</t>
  </si>
  <si>
    <t>18/5</t>
  </si>
  <si>
    <t>18/4</t>
  </si>
  <si>
    <t>18/3</t>
  </si>
  <si>
    <t>18/2</t>
  </si>
  <si>
    <t>18/1</t>
  </si>
  <si>
    <t>17/8</t>
  </si>
  <si>
    <t>17/7</t>
  </si>
  <si>
    <t>17/6</t>
  </si>
  <si>
    <t>17/5</t>
  </si>
  <si>
    <t>17/4</t>
  </si>
  <si>
    <t>17/3</t>
  </si>
  <si>
    <t>17/2</t>
  </si>
  <si>
    <t>17/1</t>
  </si>
  <si>
    <t>16/8</t>
  </si>
  <si>
    <t>16/7</t>
  </si>
  <si>
    <t>16/6</t>
  </si>
  <si>
    <t>16/5</t>
  </si>
  <si>
    <t>16/4</t>
  </si>
  <si>
    <t>16/3</t>
  </si>
  <si>
    <t>16/2</t>
  </si>
  <si>
    <t>16/1</t>
  </si>
  <si>
    <t>15/8</t>
  </si>
  <si>
    <t>15/7</t>
  </si>
  <si>
    <t>15/6</t>
  </si>
  <si>
    <t>15/5</t>
  </si>
  <si>
    <t>15/4</t>
  </si>
  <si>
    <t>15/3</t>
  </si>
  <si>
    <t>15/2</t>
  </si>
  <si>
    <t>15/1</t>
  </si>
  <si>
    <t>14/8</t>
  </si>
  <si>
    <t>14/7</t>
  </si>
  <si>
    <t>14/6</t>
  </si>
  <si>
    <t>14/5</t>
  </si>
  <si>
    <t>14/4</t>
  </si>
  <si>
    <t>14/3</t>
  </si>
  <si>
    <t>14/2</t>
  </si>
  <si>
    <t>14/1</t>
  </si>
  <si>
    <t>13/8</t>
  </si>
  <si>
    <t>13/7</t>
  </si>
  <si>
    <t>13/6</t>
  </si>
  <si>
    <t>13/5</t>
  </si>
  <si>
    <t>13/4</t>
  </si>
  <si>
    <t>13/3</t>
  </si>
  <si>
    <t>13/2</t>
  </si>
  <si>
    <t>13/1</t>
  </si>
  <si>
    <t>12/8</t>
  </si>
  <si>
    <t>12/7</t>
  </si>
  <si>
    <t>12/6</t>
  </si>
  <si>
    <t>12/5</t>
  </si>
  <si>
    <t>12/4</t>
  </si>
  <si>
    <t>12/3</t>
  </si>
  <si>
    <t>12/2</t>
  </si>
  <si>
    <t>12/1</t>
  </si>
  <si>
    <t>11/8</t>
  </si>
  <si>
    <t>11/7</t>
  </si>
  <si>
    <t>11/6</t>
  </si>
  <si>
    <t>11/5</t>
  </si>
  <si>
    <t>11/4</t>
  </si>
  <si>
    <t>11/3</t>
  </si>
  <si>
    <t>11/2</t>
  </si>
  <si>
    <t>11/1</t>
  </si>
  <si>
    <t>10/8</t>
  </si>
  <si>
    <t>10/7</t>
  </si>
  <si>
    <t>10/6</t>
  </si>
  <si>
    <t>10/5</t>
  </si>
  <si>
    <t>10/4</t>
  </si>
  <si>
    <t>10/3</t>
  </si>
  <si>
    <t>10/2</t>
  </si>
  <si>
    <t>10/1</t>
  </si>
  <si>
    <t>9/8</t>
  </si>
  <si>
    <t>9/7</t>
  </si>
  <si>
    <t>9/6</t>
  </si>
  <si>
    <t>9/5</t>
  </si>
  <si>
    <t>9/4</t>
  </si>
  <si>
    <t>9/3</t>
  </si>
  <si>
    <t>9/2</t>
  </si>
  <si>
    <t>9/1</t>
  </si>
  <si>
    <t>8/8</t>
  </si>
  <si>
    <t>8/7</t>
  </si>
  <si>
    <t>8/6</t>
  </si>
  <si>
    <t>8/5</t>
  </si>
  <si>
    <t>8/4</t>
  </si>
  <si>
    <t>8/3</t>
  </si>
  <si>
    <t>8/2</t>
  </si>
  <si>
    <t>8/1</t>
  </si>
  <si>
    <t>7/8</t>
  </si>
  <si>
    <t>7/7</t>
  </si>
  <si>
    <t>7/6</t>
  </si>
  <si>
    <t>7/5</t>
  </si>
  <si>
    <t>7/4</t>
  </si>
  <si>
    <t>7/3</t>
  </si>
  <si>
    <t>7/2</t>
  </si>
  <si>
    <t>7/1</t>
  </si>
  <si>
    <t>6/8</t>
  </si>
  <si>
    <t>6/7</t>
  </si>
  <si>
    <t>6/6</t>
  </si>
  <si>
    <t>6/5</t>
  </si>
  <si>
    <t>6/4</t>
  </si>
  <si>
    <t>6/3</t>
  </si>
  <si>
    <t>6/2</t>
  </si>
  <si>
    <t>6/1</t>
  </si>
  <si>
    <t>5/8</t>
  </si>
  <si>
    <t>5/7</t>
  </si>
  <si>
    <t>5/6</t>
  </si>
  <si>
    <t>5/5</t>
  </si>
  <si>
    <t>5/4</t>
  </si>
  <si>
    <t>5/3</t>
  </si>
  <si>
    <t>5/2</t>
  </si>
  <si>
    <t>5/1</t>
  </si>
  <si>
    <t>4/8</t>
  </si>
  <si>
    <t>4/7</t>
  </si>
  <si>
    <t>4/6</t>
  </si>
  <si>
    <t>4/5</t>
  </si>
  <si>
    <t>4/4</t>
  </si>
  <si>
    <t>4/3</t>
  </si>
  <si>
    <t>4/2</t>
  </si>
  <si>
    <t>4/1</t>
  </si>
  <si>
    <t>3/8</t>
  </si>
  <si>
    <t>3/7</t>
  </si>
  <si>
    <t>3/6</t>
  </si>
  <si>
    <t>3/5</t>
  </si>
  <si>
    <t>3/4</t>
  </si>
  <si>
    <t>3/3</t>
  </si>
  <si>
    <t>3/2</t>
  </si>
  <si>
    <t>3/1</t>
  </si>
  <si>
    <t>2/8</t>
  </si>
  <si>
    <t>2/7</t>
  </si>
  <si>
    <t>2/6</t>
  </si>
  <si>
    <t>2/5</t>
  </si>
  <si>
    <t>2/4</t>
  </si>
  <si>
    <t>2/3</t>
  </si>
  <si>
    <t>2/2</t>
  </si>
  <si>
    <t>2/1</t>
  </si>
  <si>
    <t>1/8</t>
  </si>
  <si>
    <t>1/7</t>
  </si>
  <si>
    <t>1/6</t>
  </si>
  <si>
    <t>1/5</t>
  </si>
  <si>
    <t>1/4</t>
  </si>
  <si>
    <t>1/3</t>
  </si>
  <si>
    <t>1/2</t>
  </si>
  <si>
    <t>1/1</t>
  </si>
  <si>
    <t>RATE</t>
  </si>
  <si>
    <t>SG/STEP</t>
  </si>
  <si>
    <t>Approved by:</t>
  </si>
  <si>
    <t>PHILHEALTH</t>
  </si>
  <si>
    <t>MONTHLY</t>
  </si>
  <si>
    <t>(9)</t>
  </si>
  <si>
    <t>(8)</t>
  </si>
  <si>
    <t>(7)</t>
  </si>
  <si>
    <t>(6)</t>
  </si>
  <si>
    <t>(5)</t>
  </si>
  <si>
    <t>(4)</t>
  </si>
  <si>
    <t>(3)</t>
  </si>
  <si>
    <t>(2)</t>
  </si>
  <si>
    <t>(1)</t>
  </si>
  <si>
    <t>(Decrease)</t>
  </si>
  <si>
    <t xml:space="preserve"> A m o u n t</t>
  </si>
  <si>
    <t>Step</t>
  </si>
  <si>
    <t>NEW</t>
  </si>
  <si>
    <t>OLD</t>
  </si>
  <si>
    <t>Increase/</t>
  </si>
  <si>
    <t>Grade/</t>
  </si>
  <si>
    <t>Name of Incumbent</t>
  </si>
  <si>
    <t>Position Title</t>
  </si>
  <si>
    <t xml:space="preserve">Item Number </t>
  </si>
  <si>
    <t xml:space="preserve">    Rate Per Annum</t>
  </si>
  <si>
    <t>Proposed</t>
  </si>
  <si>
    <t>Authorized</t>
  </si>
  <si>
    <t xml:space="preserve">  Budget Year</t>
  </si>
  <si>
    <t>Current Year</t>
  </si>
  <si>
    <r>
      <rPr>
        <i/>
        <sz val="10"/>
        <rFont val="Calibri"/>
        <family val="2"/>
      </rPr>
      <t xml:space="preserve">Prov./City/Municipality </t>
    </r>
    <r>
      <rPr>
        <sz val="10"/>
        <rFont val="Calibri"/>
        <family val="2"/>
      </rPr>
      <t>:     San Carlos City, Negros Occidental</t>
    </r>
  </si>
  <si>
    <t>PERSONNEL SCHEDULE</t>
  </si>
  <si>
    <t xml:space="preserve">    Page       1     of        1 Page(s)</t>
  </si>
  <si>
    <t xml:space="preserve">    Local Budget Preparation Form No. 3</t>
  </si>
  <si>
    <t>:</t>
  </si>
  <si>
    <t>DEC</t>
  </si>
  <si>
    <t>NOV</t>
  </si>
  <si>
    <t>OCT</t>
  </si>
  <si>
    <t>SEPT</t>
  </si>
  <si>
    <t>AUGUST</t>
  </si>
  <si>
    <t>JULY</t>
  </si>
  <si>
    <t>MAY</t>
  </si>
  <si>
    <t>APRIL</t>
  </si>
  <si>
    <t>MAR</t>
  </si>
  <si>
    <t>FEB</t>
  </si>
  <si>
    <t>JAN</t>
  </si>
  <si>
    <t>CASUAL 3 ITEMS</t>
  </si>
  <si>
    <t>TOTAL OMOE</t>
  </si>
  <si>
    <t xml:space="preserve">main </t>
  </si>
  <si>
    <t>lab</t>
  </si>
  <si>
    <t>gsis</t>
  </si>
  <si>
    <t>1.2</t>
  </si>
  <si>
    <t>SECOND SEMESTER</t>
  </si>
  <si>
    <t>FIRST SEMESTER</t>
  </si>
  <si>
    <t>OFFICE</t>
  </si>
  <si>
    <t xml:space="preserve">    City Legal Officer</t>
  </si>
  <si>
    <t>GERARDO P. VALMAYOR,JR.</t>
  </si>
  <si>
    <t xml:space="preserve">                                   Approved: </t>
  </si>
  <si>
    <t xml:space="preserve">             Reviewed by:</t>
  </si>
  <si>
    <t xml:space="preserve">Prepared by:                                                </t>
  </si>
  <si>
    <t>(Court Litigation Fees,Legal Documents &amp; Titling Expenses)</t>
  </si>
  <si>
    <t>Other Maintenance &amp; Operating Expenses (Books)</t>
  </si>
  <si>
    <t>- ICT Equipment</t>
  </si>
  <si>
    <t>Repair and Maintenance - Machinery and Equipment</t>
  </si>
  <si>
    <t>- Office Equipment</t>
  </si>
  <si>
    <t>Postage and  Courier Services</t>
  </si>
  <si>
    <t>Other Supplies and Material Expenses</t>
  </si>
  <si>
    <t>Computer Supplies and Accessories</t>
  </si>
  <si>
    <t xml:space="preserve">Office Supplies Expenses - </t>
  </si>
  <si>
    <t>1.2.3</t>
  </si>
  <si>
    <t>1.2.2</t>
  </si>
  <si>
    <t xml:space="preserve">Traveling Expenses </t>
  </si>
  <si>
    <t>1.2.1</t>
  </si>
  <si>
    <t>PBB</t>
  </si>
  <si>
    <t>5-01-04-990 (3)</t>
  </si>
  <si>
    <t>5-01-04-990 (2)</t>
  </si>
  <si>
    <t xml:space="preserve">5-01-04-990 </t>
  </si>
  <si>
    <t>OTHER PERSONNEL BENEFITS</t>
  </si>
  <si>
    <t>NEW RATE</t>
  </si>
  <si>
    <t>STATUS QUO</t>
  </si>
  <si>
    <t>Year End  Bonus</t>
  </si>
  <si>
    <t>5-01-02-080</t>
  </si>
  <si>
    <t>1.0  CURRENT OPERATING EXPENDITURES:</t>
  </si>
  <si>
    <t>DIFFERENCE</t>
  </si>
  <si>
    <t>CURRENT YEAR 2018 (ESTIMATE)</t>
  </si>
  <si>
    <t>5-02-03-100</t>
  </si>
  <si>
    <t>Agricultural and Marine Supplies Expenses</t>
  </si>
  <si>
    <t>TOTAL OPB</t>
  </si>
  <si>
    <t>CURRENT RATE</t>
  </si>
  <si>
    <t>VACANT</t>
  </si>
  <si>
    <t>Bookbinder III</t>
  </si>
  <si>
    <t>18</t>
  </si>
  <si>
    <t>33</t>
  </si>
  <si>
    <t>ABOLISHED</t>
  </si>
  <si>
    <t>Administrative Aide II</t>
  </si>
  <si>
    <t>Driver I</t>
  </si>
  <si>
    <t>Clerk II</t>
  </si>
  <si>
    <t>Clerk III</t>
  </si>
  <si>
    <t>Administrative Aide IV (Bookbinder II)</t>
  </si>
  <si>
    <t>41</t>
  </si>
  <si>
    <t>Utility Worker II</t>
  </si>
  <si>
    <t>39</t>
  </si>
  <si>
    <t>38</t>
  </si>
  <si>
    <t>37</t>
  </si>
  <si>
    <t>25</t>
  </si>
  <si>
    <t>20</t>
  </si>
  <si>
    <t>Storekeeper I</t>
  </si>
  <si>
    <t>Process Server</t>
  </si>
  <si>
    <t>Bookbinder I</t>
  </si>
  <si>
    <t>Computer Operator I</t>
  </si>
  <si>
    <t>Records Officer I</t>
  </si>
  <si>
    <t xml:space="preserve"> </t>
  </si>
  <si>
    <t>35</t>
  </si>
  <si>
    <t>27</t>
  </si>
  <si>
    <t>34</t>
  </si>
  <si>
    <t>26</t>
  </si>
  <si>
    <t>32</t>
  </si>
  <si>
    <t>24</t>
  </si>
  <si>
    <t>31</t>
  </si>
  <si>
    <t>40</t>
  </si>
  <si>
    <t>30</t>
  </si>
  <si>
    <t>29</t>
  </si>
  <si>
    <t>36</t>
  </si>
  <si>
    <t>28</t>
  </si>
  <si>
    <t>23</t>
  </si>
  <si>
    <t>19</t>
  </si>
  <si>
    <t>Public Services Foreman</t>
  </si>
  <si>
    <t>21</t>
  </si>
  <si>
    <t>22</t>
  </si>
  <si>
    <t>17</t>
  </si>
  <si>
    <t>16</t>
  </si>
  <si>
    <t>11</t>
  </si>
  <si>
    <t>12</t>
  </si>
  <si>
    <t>15</t>
  </si>
  <si>
    <t>14</t>
  </si>
  <si>
    <t>13</t>
  </si>
  <si>
    <t>10</t>
  </si>
  <si>
    <t>9</t>
  </si>
  <si>
    <t>8</t>
  </si>
  <si>
    <t>7</t>
  </si>
  <si>
    <t>6</t>
  </si>
  <si>
    <t>4</t>
  </si>
  <si>
    <t>5</t>
  </si>
  <si>
    <t>3</t>
  </si>
  <si>
    <t>2</t>
  </si>
  <si>
    <t>1</t>
  </si>
  <si>
    <t>PHIC RATE</t>
  </si>
  <si>
    <t>OFFICE:</t>
  </si>
  <si>
    <r>
      <rPr>
        <i/>
        <sz val="10"/>
        <rFont val="Calibri"/>
        <family val="2"/>
      </rPr>
      <t>Budget Year</t>
    </r>
    <r>
      <rPr>
        <sz val="10"/>
        <rFont val="Calibri"/>
        <family val="2"/>
      </rPr>
      <t xml:space="preserve">  </t>
    </r>
    <r>
      <rPr>
        <b/>
        <sz val="10"/>
        <rFont val="Calibri"/>
        <family val="2"/>
      </rPr>
      <t xml:space="preserve">: </t>
    </r>
    <r>
      <rPr>
        <b/>
        <sz val="14"/>
        <rFont val="Calibri"/>
        <family val="2"/>
      </rPr>
      <t>2021</t>
    </r>
  </si>
  <si>
    <t>ADMINISTRATIVE AND RECORDS DIVISION</t>
  </si>
  <si>
    <t>ADMINISTRATIVE SECTION:</t>
  </si>
  <si>
    <t>Driver II</t>
  </si>
  <si>
    <t>Support Services Section</t>
  </si>
  <si>
    <t>Draftsman I</t>
  </si>
  <si>
    <t>Engineer I</t>
  </si>
  <si>
    <t>Data Controller III</t>
  </si>
  <si>
    <t>City Government Department Head I</t>
  </si>
  <si>
    <t>abolished</t>
  </si>
  <si>
    <t>ADMINISTRATIVE DIVISION:</t>
  </si>
  <si>
    <t>4TH TRANCHE</t>
  </si>
  <si>
    <t>City Health Officer</t>
  </si>
  <si>
    <t xml:space="preserve">    Page       1     of        2 Page(s)</t>
  </si>
  <si>
    <t>ok 8/24/20</t>
  </si>
  <si>
    <t>Other Maintenance &amp; Operating Expenses -</t>
  </si>
  <si>
    <t>- Motor Vehicles (Tires, Batteries &amp; Accessories)</t>
  </si>
  <si>
    <t>OTHER GENERAL SERVICES</t>
  </si>
  <si>
    <t>Repair &amp; Maintenance - Machinery &amp; Equipment</t>
  </si>
  <si>
    <t>LAB</t>
  </si>
  <si>
    <t>GSIS</t>
  </si>
  <si>
    <t>5-02-03-080</t>
  </si>
  <si>
    <t>5-02-03-020</t>
  </si>
  <si>
    <t>Office Supplies Expense</t>
  </si>
  <si>
    <t>Training  Expense</t>
  </si>
  <si>
    <t xml:space="preserve">Other Personnel Benefits (Productivity </t>
  </si>
  <si>
    <t>Trasportation Allowance (TA)</t>
  </si>
  <si>
    <t>OPB</t>
  </si>
  <si>
    <r>
      <t xml:space="preserve">Province/City/Municipality </t>
    </r>
    <r>
      <rPr>
        <sz val="10"/>
        <rFont val="Arial Narrow"/>
        <family val="2"/>
      </rPr>
      <t>:     San Carlos City, Negros Occidental</t>
    </r>
  </si>
  <si>
    <t>Officer In Charge - CBMO</t>
  </si>
  <si>
    <t>City Government Assistant Dept. Head I</t>
  </si>
  <si>
    <t>Honoraria (500 BHW &amp; RN HEALS)</t>
  </si>
  <si>
    <t xml:space="preserve">                City Health Officer</t>
  </si>
  <si>
    <t xml:space="preserve">                              Approved: </t>
  </si>
  <si>
    <t xml:space="preserve">          Adolescent  and Reproductive Health Program</t>
  </si>
  <si>
    <t>Office: CITY HEALTH OFFICE (4411)</t>
  </si>
  <si>
    <t>Province/City/Municipality :     San Carlos City, Negros Occidental</t>
  </si>
  <si>
    <t>sp</t>
  </si>
  <si>
    <t xml:space="preserve">           Anti-Human Rabies Program</t>
  </si>
  <si>
    <r>
      <t>Office:</t>
    </r>
    <r>
      <rPr>
        <b/>
        <sz val="10"/>
        <rFont val="Arial Narrow"/>
        <family val="2"/>
      </rPr>
      <t xml:space="preserve"> CITY HEALTH OFFICE (4411)</t>
    </r>
  </si>
  <si>
    <t xml:space="preserve">                                Approved by: </t>
  </si>
  <si>
    <t xml:space="preserve">          Anti-tuberculosis Control Program</t>
  </si>
  <si>
    <t xml:space="preserve">                                   Approved by: </t>
  </si>
  <si>
    <t xml:space="preserve">           Community Based Health Services Program</t>
  </si>
  <si>
    <t xml:space="preserve">                              Approved by: </t>
  </si>
  <si>
    <t>Traveling  Expenses - Local</t>
  </si>
  <si>
    <t xml:space="preserve">          Community Based Rehabilitation Program</t>
  </si>
  <si>
    <t xml:space="preserve">                           Approved by: </t>
  </si>
  <si>
    <t xml:space="preserve"> CURRENT OPERATING EXPENDITURES:</t>
  </si>
  <si>
    <t xml:space="preserve">         Comprehensive Anti-Smoking Program</t>
  </si>
  <si>
    <r>
      <rPr>
        <b/>
        <i/>
        <sz val="10"/>
        <rFont val="Arial Narrow"/>
        <family val="2"/>
      </rPr>
      <t>Office:</t>
    </r>
    <r>
      <rPr>
        <b/>
        <sz val="10"/>
        <rFont val="Arial Narrow"/>
        <family val="2"/>
      </rPr>
      <t xml:space="preserve"> CITY HEALTH OFFICE (4411)</t>
    </r>
  </si>
  <si>
    <t xml:space="preserve">          Contraceptive Self Reliance Program</t>
  </si>
  <si>
    <t xml:space="preserve">          Dengue and Other Tropical Diseases Control Program</t>
  </si>
  <si>
    <t>Medical, Dental and Laboratory Supplies Expenses</t>
  </si>
  <si>
    <t xml:space="preserve">          Dental Health Program</t>
  </si>
  <si>
    <r>
      <t xml:space="preserve">         </t>
    </r>
    <r>
      <rPr>
        <b/>
        <i/>
        <sz val="10"/>
        <rFont val="Arial Narrow"/>
        <family val="2"/>
      </rPr>
      <t xml:space="preserve"> Family Planning Program</t>
    </r>
  </si>
  <si>
    <t>Office Supplies and Materials</t>
  </si>
  <si>
    <t xml:space="preserve">          Health Information System Program</t>
  </si>
  <si>
    <t>Traveling  Expenses -  Local</t>
  </si>
  <si>
    <t xml:space="preserve">         Leprosy Program</t>
  </si>
  <si>
    <t>Other Maintenance and Operating Expenses</t>
  </si>
  <si>
    <t xml:space="preserve">         Maternal and Child Health Care Program</t>
  </si>
  <si>
    <t xml:space="preserve">          Mental Health Program</t>
  </si>
  <si>
    <t>5-02-05-050 (99)</t>
  </si>
  <si>
    <t>- Other Machinery &amp; Equipment</t>
  </si>
  <si>
    <t xml:space="preserve">         National Immunization Program</t>
  </si>
  <si>
    <r>
      <t xml:space="preserve">         </t>
    </r>
    <r>
      <rPr>
        <b/>
        <i/>
        <sz val="10"/>
        <rFont val="Arial Narrow"/>
        <family val="2"/>
      </rPr>
      <t xml:space="preserve"> Newborn Screening Program</t>
    </r>
  </si>
  <si>
    <t xml:space="preserve">         Nutrition Program</t>
  </si>
  <si>
    <t xml:space="preserve">         Repair and Maintenance - Investment Property (Cemetery)</t>
  </si>
  <si>
    <t xml:space="preserve">          STD-HIV/AIDS Program</t>
  </si>
  <si>
    <t xml:space="preserve">          Updates on Latest Management on Lifestyle Diseases Program</t>
  </si>
  <si>
    <t xml:space="preserve">                               Approved by: </t>
  </si>
  <si>
    <t xml:space="preserve">              Voluntary Blood Donation Program</t>
  </si>
  <si>
    <t xml:space="preserve">                       Approved by: </t>
  </si>
  <si>
    <t xml:space="preserve">            Reviewed by:</t>
  </si>
  <si>
    <t xml:space="preserve">         Zero-open Defecation Program</t>
  </si>
  <si>
    <t>SSL 5 (1ST TRANCHE)</t>
  </si>
  <si>
    <t>8/6/20</t>
  </si>
  <si>
    <t>LEAH MARIE A. OLVIDO</t>
  </si>
  <si>
    <t>Administrative Aide IV (Bookbinder II)***</t>
  </si>
  <si>
    <t>ADMINISTRATIVE STAFF</t>
  </si>
  <si>
    <t>ALDIE EDWARD V. APUHIN</t>
  </si>
  <si>
    <t>Electronics &amp; Communications Equipment Technician I*</t>
  </si>
  <si>
    <t>CHARITY MADRID</t>
  </si>
  <si>
    <t>Administrative Services</t>
  </si>
  <si>
    <t>JOHN D. CARBELLEDO</t>
  </si>
  <si>
    <t>VICENTE ROLAND R. MONTEBON</t>
  </si>
  <si>
    <t>Computer Maintenance  Technologist III</t>
  </si>
  <si>
    <t>Hardware and Software Services</t>
  </si>
  <si>
    <t>FRITZ A. MONDERO</t>
  </si>
  <si>
    <t>Audio-Visual Aids Technician I</t>
  </si>
  <si>
    <t>FELIX MICHAEL F. OBERES</t>
  </si>
  <si>
    <t>Information Sys. Analyst I</t>
  </si>
  <si>
    <t>SHARON S. CATEDRAL</t>
  </si>
  <si>
    <t>Computer Programmer II</t>
  </si>
  <si>
    <t>Application Development and Maintenance</t>
  </si>
  <si>
    <t>RENATO G. BUENAOBRA</t>
  </si>
  <si>
    <t>Computer Operator IV</t>
  </si>
  <si>
    <t>ROMMEL B. DELA VICTORIA</t>
  </si>
  <si>
    <t>Information System Analyst III</t>
  </si>
  <si>
    <t>Web Development and Network Administrator</t>
  </si>
  <si>
    <t>JOSEPH A. BINGHAY</t>
  </si>
  <si>
    <t>COMPUTER SERVICES OFFICE:</t>
  </si>
  <si>
    <t>INFORMATION TECHNOLOGY &amp;</t>
  </si>
  <si>
    <t>ASTER K. BALONGCAS</t>
  </si>
  <si>
    <t>DANILO S. REQUIERON, JR.</t>
  </si>
  <si>
    <t>RONILLO M. NANALABE</t>
  </si>
  <si>
    <t>Broadcast Program Traffic Officer</t>
  </si>
  <si>
    <t>News Production Section</t>
  </si>
  <si>
    <t>RYAN R. SAMSON</t>
  </si>
  <si>
    <t>NOEL S. MONDRAGON</t>
  </si>
  <si>
    <t>Administrative Assistant III (Computer Operator II)**</t>
  </si>
  <si>
    <t>Information Officer II</t>
  </si>
  <si>
    <t>News and Video Editorial Section</t>
  </si>
  <si>
    <t>AFFAIRS OFFICE:</t>
  </si>
  <si>
    <t>INFORMATION &amp; COMMUNITY</t>
  </si>
  <si>
    <t>City Administrator</t>
  </si>
  <si>
    <t xml:space="preserve">CITY ADMINISTRATOR'S OFFICE </t>
  </si>
  <si>
    <t xml:space="preserve">                   City Administrator</t>
  </si>
  <si>
    <t xml:space="preserve">     ATTY. ESTEFANIO S. .LIBUTAN, JR.</t>
  </si>
  <si>
    <t xml:space="preserve">                  Approved: </t>
  </si>
  <si>
    <t>9/24/20</t>
  </si>
  <si>
    <t>-Motor Vehicle (Tires, Batteries &amp; Accessories)</t>
  </si>
  <si>
    <t>Repair and Maintenance -Transportation Equipment</t>
  </si>
  <si>
    <t>-Motor Vehicle (Spare Parts)</t>
  </si>
  <si>
    <t>-Motor Vehicle</t>
  </si>
  <si>
    <t>CASUAL 2 ITEMS</t>
  </si>
  <si>
    <t>Fuel, Oil and Lubricant Expenses</t>
  </si>
  <si>
    <r>
      <rPr>
        <sz val="10"/>
        <rFont val="Arial Narrow"/>
        <family val="2"/>
      </rPr>
      <t xml:space="preserve">Other Personnel Benefits </t>
    </r>
    <r>
      <rPr>
        <sz val="7"/>
        <rFont val="Arial Narrow"/>
        <family val="2"/>
      </rPr>
      <t>(Productivity Enhancement Incentives)</t>
    </r>
  </si>
  <si>
    <t>pbb</t>
  </si>
  <si>
    <t>Other Bonuses &amp; Allowances</t>
  </si>
  <si>
    <t>NOTE: PLEASE ADJUST PHILHEALTH</t>
  </si>
  <si>
    <r>
      <rPr>
        <i/>
        <sz val="10"/>
        <rFont val="Arial Narrow"/>
        <family val="2"/>
      </rPr>
      <t xml:space="preserve">Office: </t>
    </r>
    <r>
      <rPr>
        <b/>
        <sz val="10"/>
        <rFont val="Arial Narrow"/>
        <family val="2"/>
      </rPr>
      <t>CITY ADMINISTRATOR'S OFFICE (1031)</t>
    </r>
  </si>
  <si>
    <t>Page       1     of        1 Page (s)</t>
  </si>
  <si>
    <t xml:space="preserve">           City Administrator</t>
  </si>
  <si>
    <t xml:space="preserve">ENGR. GREGORIO A. SANTILLAN                         </t>
  </si>
  <si>
    <t>5-01-04-990 (4)</t>
  </si>
  <si>
    <t>Productivity Incentive Benefits</t>
  </si>
  <si>
    <t>4th TRANCHE</t>
  </si>
  <si>
    <t>OK 9/25/20</t>
  </si>
  <si>
    <t>EDWIN B. SECHICO</t>
  </si>
  <si>
    <t xml:space="preserve">Messenger </t>
  </si>
  <si>
    <t>MIRASOL B. DIAZ</t>
  </si>
  <si>
    <t>Admin Aide II</t>
  </si>
  <si>
    <t>MARIBEL J. CABALLERO</t>
  </si>
  <si>
    <t>Administrative Aide IV (Bookbinder II)*</t>
  </si>
  <si>
    <t>Releasing Section</t>
  </si>
  <si>
    <t>JOEL L. LABOR</t>
  </si>
  <si>
    <r>
      <rPr>
        <sz val="10"/>
        <rFont val="Calibri"/>
        <family val="2"/>
      </rPr>
      <t xml:space="preserve">Senior Admin Asst II </t>
    </r>
    <r>
      <rPr>
        <sz val="7"/>
        <rFont val="Calibri"/>
        <family val="2"/>
      </rPr>
      <t>(Computer Operator IV)</t>
    </r>
  </si>
  <si>
    <t>ANTONIETTA A.MENDOZA</t>
  </si>
  <si>
    <t>Personal Administration Section</t>
  </si>
  <si>
    <t>EDGARDO A. IZQUIERDO, JR.</t>
  </si>
  <si>
    <t>Mng't.  &amp; Audit Analyst III</t>
  </si>
  <si>
    <t>MERLINA D. VILLARUEL</t>
  </si>
  <si>
    <t>INFORMATION TECH. OFFICER II</t>
  </si>
  <si>
    <t>Data Management Section</t>
  </si>
  <si>
    <t>MA. JEDAN S. MENDOZA</t>
  </si>
  <si>
    <t>Accounting Clerk 1</t>
  </si>
  <si>
    <t>JHOMER C. ALFON</t>
  </si>
  <si>
    <t>Accounting Clerk II</t>
  </si>
  <si>
    <t>AIDA C. ALSONADO</t>
  </si>
  <si>
    <t>Barangay Financial Records Section</t>
  </si>
  <si>
    <t>ANNA JEAN LOPEZ</t>
  </si>
  <si>
    <t>ADMINISTRATIVE AIDE II</t>
  </si>
  <si>
    <t>MARIA CORAZON M. AVENIR</t>
  </si>
  <si>
    <t>Accounting Clerk I</t>
  </si>
  <si>
    <t>RUTH ANN P. SOLITARIO</t>
  </si>
  <si>
    <t>Bookkeeper I</t>
  </si>
  <si>
    <t xml:space="preserve">Senior Bookkeeper </t>
  </si>
  <si>
    <t>GEOBERT C. CABATBAT</t>
  </si>
  <si>
    <t>Senior Bookkeeper</t>
  </si>
  <si>
    <t>REYNALDO T. SIABOC</t>
  </si>
  <si>
    <t>VALENTINA MIRAFLOR G. VERSARIO</t>
  </si>
  <si>
    <t>Accountant I</t>
  </si>
  <si>
    <t>Mgn't &amp; Audit Analyst I*</t>
  </si>
  <si>
    <t>MA. FILOMENA J. LOGASTUA</t>
  </si>
  <si>
    <t>Mngn't &amp; Audit Analyst II</t>
  </si>
  <si>
    <t>JEANOR O. LOREZO</t>
  </si>
  <si>
    <t>Mng't  &amp; Audit Analyst III</t>
  </si>
  <si>
    <t>Mgn't  &amp; Audit Analyst IV</t>
  </si>
  <si>
    <t>City Financial Records Section</t>
  </si>
  <si>
    <t>FINANCIAL REPORTING (BOOKEEPING DIVISION)</t>
  </si>
  <si>
    <t>ZOSISO M. PORSUELO</t>
  </si>
  <si>
    <t>Receiving Section</t>
  </si>
  <si>
    <t>STEPHANIE VIRBUENA B. CELESTE</t>
  </si>
  <si>
    <t>MARY GRACE P. BURGOS</t>
  </si>
  <si>
    <t>Accounting Clerk III</t>
  </si>
  <si>
    <t>ALAN C. MANCAO</t>
  </si>
  <si>
    <t>AVELINA N. SALDUA</t>
  </si>
  <si>
    <t>Fiscal Examiner I</t>
  </si>
  <si>
    <t>Fiscal Examiner II</t>
  </si>
  <si>
    <t>Indexing Section</t>
  </si>
  <si>
    <t>REBECCA E. CABILI</t>
  </si>
  <si>
    <t>KAREEN KAYE T. GUSTILO</t>
  </si>
  <si>
    <t>Accountant II</t>
  </si>
  <si>
    <t>MARILOU L. SAAVEDRA</t>
  </si>
  <si>
    <t>Accountant III</t>
  </si>
  <si>
    <t>Pre-Audit Section</t>
  </si>
  <si>
    <t>ACCOUNTING &amp; FINANCIAL CONTROL DIVISION</t>
  </si>
  <si>
    <t>LEONILA C. YBAÑEZ</t>
  </si>
  <si>
    <t>City Gov't. Asst. Dept. Head 1</t>
  </si>
  <si>
    <t>JOSE VENFORT L. LEGARIA</t>
  </si>
  <si>
    <t>City Accountant</t>
  </si>
  <si>
    <t>4TH TRANCHE RATE</t>
  </si>
  <si>
    <t>ACCOUNTING AND INTERNAL AUDIT SERVICES OFFICE</t>
  </si>
  <si>
    <r>
      <rPr>
        <i/>
        <sz val="10"/>
        <rFont val="Calibri"/>
        <family val="2"/>
      </rPr>
      <t>Budget Year</t>
    </r>
    <r>
      <rPr>
        <sz val="10"/>
        <rFont val="Calibri"/>
        <family val="2"/>
      </rPr>
      <t xml:space="preserve">  </t>
    </r>
    <r>
      <rPr>
        <b/>
        <sz val="10"/>
        <rFont val="Calibri"/>
        <family val="2"/>
      </rPr>
      <t xml:space="preserve">: </t>
    </r>
    <r>
      <rPr>
        <b/>
        <sz val="14"/>
        <rFont val="Calibri"/>
        <family val="2"/>
      </rPr>
      <t>2020</t>
    </r>
  </si>
  <si>
    <t xml:space="preserve">              City Accountant</t>
  </si>
  <si>
    <t xml:space="preserve">                          Approved: </t>
  </si>
  <si>
    <t xml:space="preserve">  Reviewed by:</t>
  </si>
  <si>
    <t>9/25/20</t>
  </si>
  <si>
    <t>5-02-99-990 (06)</t>
  </si>
  <si>
    <t>- Fabrication of Transaction Boxes</t>
  </si>
  <si>
    <t>CASUAL 5 ITEMS</t>
  </si>
  <si>
    <t>5-02-03-010 (02)</t>
  </si>
  <si>
    <t>Traveling Expenses  - Local</t>
  </si>
  <si>
    <r>
      <t xml:space="preserve">Other Personnel Benefits </t>
    </r>
    <r>
      <rPr>
        <sz val="8"/>
        <rFont val="Arial Narrow"/>
        <family val="2"/>
      </rPr>
      <t>(Anniversary Bonus)</t>
    </r>
  </si>
  <si>
    <r>
      <t xml:space="preserve">Other Personnel Benefits </t>
    </r>
    <r>
      <rPr>
        <sz val="8"/>
        <rFont val="Arial Narrow"/>
        <family val="2"/>
      </rPr>
      <t>(Productivity Enhancement Incentives)</t>
    </r>
  </si>
  <si>
    <r>
      <t>Other Personnel Benefits</t>
    </r>
    <r>
      <rPr>
        <sz val="8"/>
        <rFont val="Arial Narrow"/>
        <family val="2"/>
      </rPr>
      <t xml:space="preserve"> (Achievement Incentives)</t>
    </r>
  </si>
  <si>
    <r>
      <t xml:space="preserve">Employees Compensation Insurance </t>
    </r>
    <r>
      <rPr>
        <sz val="9"/>
        <rFont val="Arial Narrow"/>
        <family val="2"/>
      </rPr>
      <t>Premiums</t>
    </r>
  </si>
  <si>
    <r>
      <t xml:space="preserve">Office:  </t>
    </r>
    <r>
      <rPr>
        <b/>
        <sz val="10"/>
        <rFont val="Arial Narrow"/>
        <family val="2"/>
      </rPr>
      <t>ACCOUNTING AND INTERNAL AUDIT SERVICES OFFICE (1081)</t>
    </r>
  </si>
  <si>
    <t>Senior Administrative Assistant II</t>
  </si>
  <si>
    <t>SHEILA O. SUAREZ</t>
  </si>
  <si>
    <t>Certified True and Correct:</t>
  </si>
  <si>
    <t xml:space="preserve">              Prepared by:</t>
  </si>
  <si>
    <t>5-02-05-050 (03)</t>
  </si>
  <si>
    <t>5-02-05-050 (02)</t>
  </si>
  <si>
    <t>MAINTENANCE AND OTHER OPERATING EXPENSES</t>
  </si>
  <si>
    <t>NO. 2</t>
  </si>
  <si>
    <t>NO. 1</t>
  </si>
  <si>
    <t>AUGMENTATIONS</t>
  </si>
  <si>
    <t>SUPPLEMENTAL  BUDGET</t>
  </si>
  <si>
    <t>PROPOSED ANNUAL BUDGET</t>
  </si>
  <si>
    <t>ANNUAL BUDGET</t>
  </si>
  <si>
    <t>REMARKS</t>
  </si>
  <si>
    <t>CY 2021</t>
  </si>
  <si>
    <t>CY 2020</t>
  </si>
  <si>
    <t>ACCOUNTING &amp; INTERNAL AUDIT SERVICES OFFICE</t>
  </si>
  <si>
    <t xml:space="preserve"> (CY 2020 ACTUAL VS CY 2021 PROPOSALS)</t>
  </si>
  <si>
    <t>COMPARATIVE STATEMENT OF APPROPRIATIONS</t>
  </si>
  <si>
    <t>CITY BUDGET AND MANAGEMENT OFFICE</t>
  </si>
  <si>
    <t>CITY OF SAN CARLOS</t>
  </si>
  <si>
    <t>Province of Negros Occidental</t>
  </si>
  <si>
    <t>Republic of  the Philippines</t>
  </si>
  <si>
    <t>OK 9/26/20</t>
  </si>
  <si>
    <t>Admin. Aide IV (Clerk II)</t>
  </si>
  <si>
    <t>FRANCISCO G. PALABRICA</t>
  </si>
  <si>
    <t>MARIA CORAZON P. PAMA</t>
  </si>
  <si>
    <t>MARK DAVE R. POMAR</t>
  </si>
  <si>
    <t>Draftsman II</t>
  </si>
  <si>
    <t>Tax Mapper I</t>
  </si>
  <si>
    <t>JAMES R. SILVA</t>
  </si>
  <si>
    <t>Tax Mapper IV</t>
  </si>
  <si>
    <t>Tax Mapping Division:</t>
  </si>
  <si>
    <t>ORVEN P. NALZARO</t>
  </si>
  <si>
    <t>LERNIE M. LARGO</t>
  </si>
  <si>
    <t>Admin. Aide IV (Bookbinder ii)</t>
  </si>
  <si>
    <t>MAYFLOR M. LAYAGON</t>
  </si>
  <si>
    <t>Administrative Asst. (BookbinderII)</t>
  </si>
  <si>
    <t>RONNIE L. CABANILLAS</t>
  </si>
  <si>
    <t>Records Officer IV</t>
  </si>
  <si>
    <t>Records Management Division:</t>
  </si>
  <si>
    <t>MA. CHERYL C. SANDAG</t>
  </si>
  <si>
    <t>SALJUN D. VISITACION</t>
  </si>
  <si>
    <t>Administrative  Aide IV (Clerk II)</t>
  </si>
  <si>
    <t>RODOLFO C. HIBIONADA, JR.</t>
  </si>
  <si>
    <t>Assessment Clerk I</t>
  </si>
  <si>
    <t>ROMULO MANUEL B. DELA VICTORIA, JR.</t>
  </si>
  <si>
    <t>Local Assessment Operations Officer I</t>
  </si>
  <si>
    <t>Local Assessment Operations Officer II</t>
  </si>
  <si>
    <t>Appraisal &amp; Assessment Division:</t>
  </si>
  <si>
    <t>DIOSDADO O. BLANCO</t>
  </si>
  <si>
    <t>Assistant City Assessor</t>
  </si>
  <si>
    <t>City Assessor</t>
  </si>
  <si>
    <t>CITY ASSESSOR'S OFFICE</t>
  </si>
  <si>
    <t xml:space="preserve">                  Thank you.</t>
  </si>
  <si>
    <t xml:space="preserve">  summary of general services</t>
  </si>
  <si>
    <t xml:space="preserve">  plantilla LBPF NO.4</t>
  </si>
  <si>
    <t xml:space="preserve">  proposal LBPF NO.2</t>
  </si>
  <si>
    <t>Please print 10 final copies of the ff:</t>
  </si>
  <si>
    <t xml:space="preserve"> same as the amount of proposal.</t>
  </si>
  <si>
    <t>-amount of the summary of general expenses</t>
  </si>
  <si>
    <t xml:space="preserve"> -actual expenses of the first semester.</t>
  </si>
  <si>
    <t>- total amount of past year 2017 PS.</t>
  </si>
  <si>
    <t xml:space="preserve"> - plantilla item no. 11</t>
  </si>
  <si>
    <t>Please review the ff:</t>
  </si>
  <si>
    <t>To: Assessor</t>
  </si>
  <si>
    <t xml:space="preserve"> Officer in Charge - CAO</t>
  </si>
  <si>
    <t xml:space="preserve">       Tax Mapper IV</t>
  </si>
  <si>
    <t xml:space="preserve">                  Approved by: </t>
  </si>
  <si>
    <r>
      <t xml:space="preserve">-Motor Vehicle </t>
    </r>
    <r>
      <rPr>
        <sz val="9"/>
        <rFont val="Arial Narrow"/>
        <family val="2"/>
      </rPr>
      <t>(Tires, Batteries &amp; Accessories)</t>
    </r>
  </si>
  <si>
    <r>
      <t>Repair and Maintenance</t>
    </r>
    <r>
      <rPr>
        <sz val="9"/>
        <rFont val="Arial Narrow"/>
        <family val="2"/>
      </rPr>
      <t xml:space="preserve"> -Transportation Equipment</t>
    </r>
  </si>
  <si>
    <r>
      <t xml:space="preserve">Repair and Maintenance - </t>
    </r>
    <r>
      <rPr>
        <sz val="9"/>
        <rFont val="Arial Narrow"/>
        <family val="2"/>
      </rPr>
      <t>Machinery and Equipment</t>
    </r>
  </si>
  <si>
    <t>PLUS 3 ITEMS</t>
  </si>
  <si>
    <r>
      <t>Other Personnel Benefits</t>
    </r>
    <r>
      <rPr>
        <sz val="9"/>
        <rFont val="Arial Narrow"/>
        <family val="2"/>
      </rPr>
      <t xml:space="preserve"> (Anniversary Bonus)</t>
    </r>
  </si>
  <si>
    <r>
      <t xml:space="preserve">Other Personnel Benefits </t>
    </r>
    <r>
      <rPr>
        <sz val="6"/>
        <rFont val="Arial Narrow"/>
        <family val="2"/>
      </rPr>
      <t>(Productivity Enhancement Incentives)</t>
    </r>
  </si>
  <si>
    <r>
      <t>Other Personnel Benefits</t>
    </r>
    <r>
      <rPr>
        <sz val="9"/>
        <rFont val="Arial Narrow"/>
        <family val="2"/>
      </rPr>
      <t xml:space="preserve"> (Achievement Incentives)</t>
    </r>
  </si>
  <si>
    <r>
      <t xml:space="preserve">Office: </t>
    </r>
    <r>
      <rPr>
        <b/>
        <sz val="10"/>
        <rFont val="Arial Narrow"/>
        <family val="2"/>
      </rPr>
      <t>CITY ASSESSOR'S OFFICE (1101)</t>
    </r>
  </si>
  <si>
    <t xml:space="preserve">      Officer in Charge - CAO</t>
  </si>
  <si>
    <t xml:space="preserve">                   Approved by: </t>
  </si>
  <si>
    <t xml:space="preserve">   Prepared by:                                                </t>
  </si>
  <si>
    <t xml:space="preserve">        2020 General Revision</t>
  </si>
  <si>
    <t xml:space="preserve"> Acting City Fire Marshal</t>
  </si>
  <si>
    <t>SF02                         BFP</t>
  </si>
  <si>
    <t>MARILOU L DELA CRUZ</t>
  </si>
  <si>
    <t xml:space="preserve"> Approved: </t>
  </si>
  <si>
    <t>- Motor Vehicle (Firetruck)</t>
  </si>
  <si>
    <t>Repair &amp; Maintenance - Transportation  and Equipment</t>
  </si>
  <si>
    <t>- Motor Vehicle (Tires, Batteries &amp; Accessories)</t>
  </si>
  <si>
    <t>Repair &amp; Maintenance - Transportation Equipment</t>
  </si>
  <si>
    <t xml:space="preserve">- Motor Vehicle </t>
  </si>
  <si>
    <t>ALLOWANCE</t>
  </si>
  <si>
    <t xml:space="preserve">  - Communication Equipment</t>
  </si>
  <si>
    <t>Repair &amp; Maintenance - Machinery and Equipment</t>
  </si>
  <si>
    <t>24 DAYS\</t>
  </si>
  <si>
    <t>CASUAL 11 ITEMS</t>
  </si>
  <si>
    <t>- Computer Supplies and Accessories</t>
  </si>
  <si>
    <t xml:space="preserve">Traveling Expenses  - Local </t>
  </si>
  <si>
    <r>
      <rPr>
        <i/>
        <sz val="11"/>
        <rFont val="Arial Narrow"/>
        <family val="2"/>
      </rPr>
      <t>Office</t>
    </r>
    <r>
      <rPr>
        <sz val="12"/>
        <rFont val="Arial Narrow"/>
        <family val="2"/>
      </rPr>
      <t xml:space="preserve"> : </t>
    </r>
    <r>
      <rPr>
        <b/>
        <sz val="11"/>
        <rFont val="Arial Narrow"/>
        <family val="2"/>
      </rPr>
      <t>BUREAU OF FIRE PROTECTION (1191)</t>
    </r>
  </si>
  <si>
    <t xml:space="preserve">    Thank you.</t>
  </si>
  <si>
    <t>5 copies of the summary of general services.</t>
  </si>
  <si>
    <t xml:space="preserve">   '- pls submit 10 final copies of PAAOE and additional</t>
  </si>
  <si>
    <t xml:space="preserve">   '- pls check your actual expenses for the first quarter.</t>
  </si>
  <si>
    <t>the scheduled budget hearing.</t>
  </si>
  <si>
    <t xml:space="preserve">Annual Budget. Any increase shall be presented on </t>
  </si>
  <si>
    <t xml:space="preserve">     Per Budget Call, pls limit your proposal to CY 2018 </t>
  </si>
  <si>
    <t>To: BJMP</t>
  </si>
  <si>
    <t xml:space="preserve">            District Jail Warden</t>
  </si>
  <si>
    <t xml:space="preserve">     J/INSP IAN KARL D NIAGA</t>
  </si>
  <si>
    <t xml:space="preserve">  Prepared by:                                                </t>
  </si>
  <si>
    <t>final</t>
  </si>
  <si>
    <t xml:space="preserve">   -Motor Vehicles</t>
  </si>
  <si>
    <t xml:space="preserve">   - ICT Equipment </t>
  </si>
  <si>
    <t>GENERAL SERVICES - 2 ITEMS</t>
  </si>
  <si>
    <t xml:space="preserve">Other General Services </t>
  </si>
  <si>
    <t>Internet Subsciption Expenses</t>
  </si>
  <si>
    <t>Food Supplies Expenses</t>
  </si>
  <si>
    <t>-Computer Supplies and Accessories</t>
  </si>
  <si>
    <t xml:space="preserve">Traveling  Expenses - Remand of Prisoners </t>
  </si>
  <si>
    <r>
      <t xml:space="preserve">Office : </t>
    </r>
    <r>
      <rPr>
        <b/>
        <sz val="10"/>
        <rFont val="Arial Narrow"/>
        <family val="2"/>
      </rPr>
      <t>BUREAU OF JAIL MANAGEMENT AND PENOLOGY (1012)</t>
    </r>
  </si>
  <si>
    <t xml:space="preserve"> City Mayor</t>
  </si>
  <si>
    <t xml:space="preserve"> City Government Department Head I - OHRM                </t>
  </si>
  <si>
    <t xml:space="preserve">                        City Budget Officer</t>
  </si>
  <si>
    <t xml:space="preserve">            Approved by:</t>
  </si>
  <si>
    <t/>
  </si>
  <si>
    <t>JENNIFER L. LOBATON</t>
  </si>
  <si>
    <t>HOMER VICENTE M. GONZALES, JR.</t>
  </si>
  <si>
    <t>Procurement Section</t>
  </si>
  <si>
    <t>ANICETA L. LIBONGCUGON</t>
  </si>
  <si>
    <t>Administrative Assistant I (Bookbinder III)</t>
  </si>
  <si>
    <t>JOSEFINA A. BONITA</t>
  </si>
  <si>
    <t>Administrative Assistant IV (Bookbinder IV)</t>
  </si>
  <si>
    <t>Personnel Records Section</t>
  </si>
  <si>
    <t>LAURIETTA C. ALCANO</t>
  </si>
  <si>
    <t>Administrative Assistant III (Computer Operator II)</t>
  </si>
  <si>
    <t>Allotment Section</t>
  </si>
  <si>
    <t>Computer Operator II</t>
  </si>
  <si>
    <t xml:space="preserve">Senior Administrative Assistant II </t>
  </si>
  <si>
    <t>EDUARDO Z. LAZAGA, JR.</t>
  </si>
  <si>
    <t>Budget Officer III</t>
  </si>
  <si>
    <t>Budget Preparation, Monitoring and Evaluation Section</t>
  </si>
  <si>
    <t>MA. ELAINE P. ROSOS</t>
  </si>
  <si>
    <t>Budget  Officer IV</t>
  </si>
  <si>
    <t>BUDGETING &amp; ALLOTMENT DIVISION:</t>
  </si>
  <si>
    <t xml:space="preserve">CITY BUDGET AND MANAGEMENT OFFICE </t>
  </si>
  <si>
    <t>WITH SATURDAYS</t>
  </si>
  <si>
    <t>NO SATURDAYS</t>
  </si>
  <si>
    <t>total appropriation  for general services</t>
  </si>
  <si>
    <t>per day</t>
  </si>
  <si>
    <t>days</t>
  </si>
  <si>
    <t>total no. of days</t>
  </si>
  <si>
    <t xml:space="preserve">     Senior Administrative Assistant II                                           </t>
  </si>
  <si>
    <t xml:space="preserve">                                                         Approved by: </t>
  </si>
  <si>
    <t xml:space="preserve">        Prepared by:                                                </t>
  </si>
  <si>
    <t>no saturdays</t>
  </si>
  <si>
    <t>with saturdays</t>
  </si>
  <si>
    <t>appropriation for general services</t>
  </si>
  <si>
    <t>OMOE BREAKDOWN</t>
  </si>
  <si>
    <r>
      <rPr>
        <b/>
        <sz val="11"/>
        <rFont val="Arial Narrow"/>
        <family val="2"/>
      </rPr>
      <t>OTHER GENERAL SERVICES</t>
    </r>
    <r>
      <rPr>
        <sz val="11"/>
        <rFont val="Arial Narrow"/>
        <family val="2"/>
      </rPr>
      <t xml:space="preserve"> =  3 ITEMS</t>
    </r>
  </si>
  <si>
    <t>ROSOS AND BONITA</t>
  </si>
  <si>
    <t>LOYALTY</t>
  </si>
  <si>
    <r>
      <rPr>
        <i/>
        <sz val="11"/>
        <rFont val="Arial Narrow"/>
        <family val="2"/>
      </rPr>
      <t>Office</t>
    </r>
    <r>
      <rPr>
        <i/>
        <sz val="12"/>
        <rFont val="Arial Narrow"/>
        <family val="2"/>
      </rPr>
      <t xml:space="preserve"> </t>
    </r>
    <r>
      <rPr>
        <b/>
        <sz val="12"/>
        <rFont val="Arial Narrow"/>
        <family val="2"/>
      </rPr>
      <t xml:space="preserve">: </t>
    </r>
    <r>
      <rPr>
        <b/>
        <sz val="11"/>
        <rFont val="Arial Narrow"/>
        <family val="2"/>
      </rPr>
      <t>CITY BUDGET AND MANAGEMENT OFFICE (1071)</t>
    </r>
  </si>
  <si>
    <t xml:space="preserve">   Prepared by:</t>
  </si>
  <si>
    <t xml:space="preserve">      Audit Team Leader                                     </t>
  </si>
  <si>
    <t xml:space="preserve">        State Auditor IV                                              City Budget Officer</t>
  </si>
  <si>
    <t xml:space="preserve">   Approved: </t>
  </si>
  <si>
    <t>Prepared by:                                                Reviewed by:</t>
  </si>
  <si>
    <t>9/9/19</t>
  </si>
  <si>
    <t>furnitures &amp; fixtures</t>
  </si>
  <si>
    <t>- Furnitures and Fixtures</t>
  </si>
  <si>
    <t>CASUAL 4 ITEMS</t>
  </si>
  <si>
    <r>
      <t xml:space="preserve">Office : </t>
    </r>
    <r>
      <rPr>
        <b/>
        <sz val="10"/>
        <rFont val="Arial Narrow"/>
        <family val="2"/>
      </rPr>
      <t>COMMISSION ON AUDIT (1111)</t>
    </r>
  </si>
  <si>
    <t>EUGENIO JOVENCIO B. BROCE</t>
  </si>
  <si>
    <t>Administrative AIDE II</t>
  </si>
  <si>
    <t>JOHAYNNA R. LAGUDA</t>
  </si>
  <si>
    <t>JUDITH F. LAZAGA</t>
  </si>
  <si>
    <t>Administrative Assistant II</t>
  </si>
  <si>
    <t>JONENA M. RAGANAS</t>
  </si>
  <si>
    <t xml:space="preserve"> (Data Controller III)</t>
  </si>
  <si>
    <t xml:space="preserve">Administrative Assistant V </t>
  </si>
  <si>
    <t>Records and Personnel Administration Section</t>
  </si>
  <si>
    <t>SYLMARIZ MARIE S. BINGAAN</t>
  </si>
  <si>
    <t>Statistican Aide</t>
  </si>
  <si>
    <t>Database Management Section</t>
  </si>
  <si>
    <t>ROWELL G. GIMENA</t>
  </si>
  <si>
    <t>Draftman I</t>
  </si>
  <si>
    <t>JOSEPH JAN B. LOBATON</t>
  </si>
  <si>
    <t>Draftman II</t>
  </si>
  <si>
    <t>GIS Section</t>
  </si>
  <si>
    <t>MAPPING AND PLANNING DATA MANAGEMENT DIVISION</t>
  </si>
  <si>
    <t>JOAN B. MASCADA</t>
  </si>
  <si>
    <t>Project Evaluation Officer I</t>
  </si>
  <si>
    <t>PROJECT MONITORING &amp; EVALUATION DIVISION</t>
  </si>
  <si>
    <t>DHEBETH N. SURALTA</t>
  </si>
  <si>
    <t>ROEDER N. AMIGABLE</t>
  </si>
  <si>
    <t>Zoning Officer II</t>
  </si>
  <si>
    <t>ZONING AND LOCATIONAL CLEARANCE DIVISION</t>
  </si>
  <si>
    <t>Technical Support Section</t>
  </si>
  <si>
    <t>RAUL B. MORALES, JR.</t>
  </si>
  <si>
    <t>MARIEL M. AVENIR</t>
  </si>
  <si>
    <t>Project Development Officer IV</t>
  </si>
  <si>
    <t>Special Project Section</t>
  </si>
  <si>
    <t>PROJECT DEVELOPMENT &amp; EVALUATION DIVISION</t>
  </si>
  <si>
    <t>KIMBIE M. ACABAL</t>
  </si>
  <si>
    <t>Planning Officer I</t>
  </si>
  <si>
    <t>Urban Planning and Design Section</t>
  </si>
  <si>
    <t>GINA L. BANTILLO</t>
  </si>
  <si>
    <t>Planning Officer II</t>
  </si>
  <si>
    <t>Planning and Research Section</t>
  </si>
  <si>
    <t>Planning Officer IV</t>
  </si>
  <si>
    <t>PLANNING &amp; SECTORIAL DIVISION</t>
  </si>
  <si>
    <t>(City Planning &amp; Development Coordinator I)</t>
  </si>
  <si>
    <t>MAGNOLIA B. ANTONIO</t>
  </si>
  <si>
    <t xml:space="preserve">CITY PLANNING AND DEVELOPMENT COORDINATOR'S OFFICE </t>
  </si>
  <si>
    <t>City Government Department Head I - CPDC</t>
  </si>
  <si>
    <t xml:space="preserve">       Approved by: </t>
  </si>
  <si>
    <t xml:space="preserve">       Prepared by:                                                </t>
  </si>
  <si>
    <t>1-07-05-990</t>
  </si>
  <si>
    <t>Other Machineries and Equipment</t>
  </si>
  <si>
    <t>1-07-07-010</t>
  </si>
  <si>
    <t>Furnitures and Fixtures</t>
  </si>
  <si>
    <r>
      <t xml:space="preserve">Office: </t>
    </r>
    <r>
      <rPr>
        <i/>
        <sz val="12"/>
        <rFont val="Arial Narrow"/>
        <family val="2"/>
      </rPr>
      <t xml:space="preserve">  </t>
    </r>
    <r>
      <rPr>
        <b/>
        <sz val="10"/>
        <rFont val="Arial Narrow"/>
        <family val="2"/>
      </rPr>
      <t>CITY PLANNING AND DEVELOPMENT OFFICE (1041)</t>
    </r>
  </si>
  <si>
    <t xml:space="preserve">          City Government Department Head I - CPDC</t>
  </si>
  <si>
    <t>OK 8/8/20</t>
  </si>
  <si>
    <t>2 items</t>
  </si>
  <si>
    <t>Comprehensive Data Collection &amp; Update of Barangay Administrative Map</t>
  </si>
  <si>
    <r>
      <t>Office:</t>
    </r>
    <r>
      <rPr>
        <sz val="10"/>
        <rFont val="Arial Narrow"/>
        <family val="2"/>
      </rPr>
      <t xml:space="preserve">  </t>
    </r>
    <r>
      <rPr>
        <b/>
        <sz val="11"/>
        <rFont val="Arial Narrow"/>
        <family val="2"/>
      </rPr>
      <t>CITY PLANNING AND DEVELOPMENT OFFICE (1041)</t>
    </r>
  </si>
  <si>
    <t>5-02-99-990 (140)</t>
  </si>
  <si>
    <t>- PAMANA Peace Development Community</t>
  </si>
  <si>
    <t>6 CSOs</t>
  </si>
  <si>
    <t xml:space="preserve">        Implementation of BUB, PAMANA and other projects.</t>
  </si>
  <si>
    <t xml:space="preserve">        Implementation of PAMANA,  RCSP and other projects.</t>
  </si>
  <si>
    <t>2 ITEMS</t>
  </si>
  <si>
    <t xml:space="preserve">        Project Monitoring </t>
  </si>
  <si>
    <t xml:space="preserve">                Approved by: </t>
  </si>
  <si>
    <t xml:space="preserve">         Prepared by:                                                </t>
  </si>
  <si>
    <t xml:space="preserve">           'Sining at Pag-asa Sa San Carlos Project</t>
  </si>
  <si>
    <t xml:space="preserve">    City Government Department Head I - CPDC</t>
  </si>
  <si>
    <t xml:space="preserve">         Special Project for Indigenous People</t>
  </si>
  <si>
    <r>
      <rPr>
        <i/>
        <sz val="10"/>
        <rFont val="Arial"/>
        <family val="2"/>
      </rPr>
      <t xml:space="preserve">Province/City/Municipality </t>
    </r>
    <r>
      <rPr>
        <sz val="10"/>
        <rFont val="Arial"/>
        <family val="2"/>
      </rPr>
      <t>:     San Carlos City, Negros Occidental</t>
    </r>
  </si>
  <si>
    <t xml:space="preserve">         Profiling and Inventory of San Carlos City Heritage Buildings and Structures</t>
  </si>
  <si>
    <t>Mainstreaming of CBMS in Barangay Development Planning</t>
  </si>
  <si>
    <t xml:space="preserve">        Land-Use Based Barangay Development Planning</t>
  </si>
  <si>
    <t xml:space="preserve">   Approved by: </t>
  </si>
  <si>
    <t xml:space="preserve">         Community Based Monitoring System - LGU Counterpart</t>
  </si>
  <si>
    <t>7 CSOs</t>
  </si>
  <si>
    <t xml:space="preserve">        Monitoring of BUB/GPB Projects and Other Activities</t>
  </si>
  <si>
    <t>PAMANA Program and Development</t>
  </si>
  <si>
    <t xml:space="preserve">                    City Treasurer</t>
  </si>
  <si>
    <t xml:space="preserve">                                Approved: </t>
  </si>
  <si>
    <t xml:space="preserve"> Reviewed by:</t>
  </si>
  <si>
    <t>OK 8/20/20</t>
  </si>
  <si>
    <t>CASUAL ____ ITEMS</t>
  </si>
  <si>
    <t>5-02-03-020 (01)</t>
  </si>
  <si>
    <t>Accountable Forms Expenses - Checkbooks</t>
  </si>
  <si>
    <t xml:space="preserve">5-02-03-020 </t>
  </si>
  <si>
    <t>Accountable Forms Expenses</t>
  </si>
  <si>
    <t>OMOE MAIN</t>
  </si>
  <si>
    <t>Midyear Bonus</t>
  </si>
  <si>
    <r>
      <t xml:space="preserve">Office : </t>
    </r>
    <r>
      <rPr>
        <b/>
        <sz val="11"/>
        <rFont val="Arial Narrow"/>
        <family val="2"/>
      </rPr>
      <t>CITY TREASURER'S OFFICE (1091)</t>
    </r>
  </si>
  <si>
    <t xml:space="preserve">  ' - Motor Vehicles</t>
  </si>
  <si>
    <t xml:space="preserve"> (Computer Supplies &amp; Accessories)</t>
  </si>
  <si>
    <t xml:space="preserve"> - ICT Equipment </t>
  </si>
  <si>
    <t xml:space="preserve">Repair &amp; Maintenance - Machinery &amp; Equipment </t>
  </si>
  <si>
    <t>School Division Superintendent</t>
  </si>
  <si>
    <t>TOTAL APPROPRIATION</t>
  </si>
  <si>
    <t xml:space="preserve"> - Emission Test &amp; Renewal of Registration</t>
  </si>
  <si>
    <t xml:space="preserve">    - Open High School</t>
  </si>
  <si>
    <t xml:space="preserve">     -   Financial Aid</t>
  </si>
  <si>
    <t xml:space="preserve">    -   Scouting</t>
  </si>
  <si>
    <t xml:space="preserve">    - Allowance(SDS,ASDS,LSB Sec.)</t>
  </si>
  <si>
    <t xml:space="preserve">     -  Allowance</t>
  </si>
  <si>
    <t>Insurance Expense</t>
  </si>
  <si>
    <t>Repair &amp; Maintenance - Motor Vehicle</t>
  </si>
  <si>
    <t>OTHER MAINTENANCE &amp; OPERATING EXPENSES</t>
  </si>
  <si>
    <t>CURRENT OPERATING EXPENSE</t>
  </si>
  <si>
    <t>DEPARTMENT OF EDUCATION(3311)</t>
  </si>
  <si>
    <t xml:space="preserve">     Approved by: </t>
  </si>
  <si>
    <t>5-02-99-990 (08)</t>
  </si>
  <si>
    <t>5-02-99-990 (07)</t>
  </si>
  <si>
    <t>5-02-13-050 (01)</t>
  </si>
  <si>
    <t xml:space="preserve">Office Supplies Expenses  </t>
  </si>
  <si>
    <r>
      <t>Office :</t>
    </r>
    <r>
      <rPr>
        <b/>
        <sz val="11"/>
        <rFont val="Arial Narrow"/>
        <family val="2"/>
      </rPr>
      <t xml:space="preserve"> CITY LEGAL OFFICE (1131)</t>
    </r>
  </si>
  <si>
    <t xml:space="preserve">             Clerk of Court IV</t>
  </si>
  <si>
    <t xml:space="preserve">              JUDGE PETER Z. PARCO</t>
  </si>
  <si>
    <t>X 12 MONTHS</t>
  </si>
  <si>
    <t>TOTAL PER MONTH</t>
  </si>
  <si>
    <t>Repair  and Maintenance - Machinery and Equipment</t>
  </si>
  <si>
    <t>COC</t>
  </si>
  <si>
    <t>JUDGES</t>
  </si>
  <si>
    <t>NEW RATE ALLOWANCES</t>
  </si>
  <si>
    <t xml:space="preserve">Other Professional Services </t>
  </si>
  <si>
    <t xml:space="preserve">Internet  Subscription Expenses </t>
  </si>
  <si>
    <t>Office Supplies Expenses -</t>
  </si>
  <si>
    <t>Traveling  Expenses  - Local</t>
  </si>
  <si>
    <r>
      <t>Office</t>
    </r>
    <r>
      <rPr>
        <b/>
        <sz val="10"/>
        <rFont val="Arial Narrow"/>
        <family val="2"/>
      </rPr>
      <t xml:space="preserve"> : </t>
    </r>
    <r>
      <rPr>
        <b/>
        <sz val="11"/>
        <rFont val="Arial Narrow"/>
        <family val="2"/>
      </rPr>
      <t>MUNICIPAL TRIAL COURT IN CITIES (1158)</t>
    </r>
  </si>
  <si>
    <t>Administrative Aide III (Utility Worker II)</t>
  </si>
  <si>
    <t>Clerk IV</t>
  </si>
  <si>
    <t xml:space="preserve">  </t>
  </si>
  <si>
    <t>City Government Dept. Head I</t>
  </si>
  <si>
    <t>OFFICE FOR HUMAN RESOURCE MANAGEMENT</t>
  </si>
  <si>
    <t xml:space="preserve">        City Government Department Head I</t>
  </si>
  <si>
    <t>5-02-13-060</t>
  </si>
  <si>
    <t>- Motor Vehicle</t>
  </si>
  <si>
    <t>Repair and Maintenance -  Transportation Equipment</t>
  </si>
  <si>
    <t>LABORATORY</t>
  </si>
  <si>
    <t>5-02-02-010 (01)</t>
  </si>
  <si>
    <t>Information Dessimination Program</t>
  </si>
  <si>
    <t>Training  Expenses (Seminar-Training and</t>
  </si>
  <si>
    <r>
      <t>Other Personnel Benefits</t>
    </r>
    <r>
      <rPr>
        <sz val="8"/>
        <rFont val="Arial Narrow"/>
        <family val="2"/>
      </rPr>
      <t xml:space="preserve"> (Anniversary Bonus)</t>
    </r>
  </si>
  <si>
    <r>
      <t>Other Personnel Benefits</t>
    </r>
    <r>
      <rPr>
        <sz val="8"/>
        <rFont val="Arial Narrow"/>
        <family val="2"/>
      </rPr>
      <t xml:space="preserve"> (Productivity Enhancement Incentives)</t>
    </r>
  </si>
  <si>
    <r>
      <t xml:space="preserve">Office: </t>
    </r>
    <r>
      <rPr>
        <b/>
        <sz val="11"/>
        <rFont val="Arial Narrow"/>
        <family val="2"/>
      </rPr>
      <t xml:space="preserve"> OFFICE FOR HUMAN RESOURCE MANAGEMENT (1032)</t>
    </r>
  </si>
  <si>
    <t xml:space="preserve">                             Approved by: </t>
  </si>
  <si>
    <t>Advertising Materials</t>
  </si>
  <si>
    <t xml:space="preserve">             Anti-Red Tape Act (ARTA) of 2007</t>
  </si>
  <si>
    <r>
      <t>Office :</t>
    </r>
    <r>
      <rPr>
        <b/>
        <sz val="11"/>
        <rFont val="Arial Narrow"/>
        <family val="2"/>
      </rPr>
      <t xml:space="preserve"> OFFICE FOR HUMAN RESOURCE MANAGEMENT</t>
    </r>
  </si>
  <si>
    <t>8/5/20</t>
  </si>
  <si>
    <t>5-02-06-010</t>
  </si>
  <si>
    <t>Awards/Rewards Expenses</t>
  </si>
  <si>
    <t xml:space="preserve">           AWARDS AND REWARDS (SACAPRAISE)</t>
  </si>
  <si>
    <r>
      <t xml:space="preserve">Office : </t>
    </r>
    <r>
      <rPr>
        <b/>
        <sz val="11"/>
        <rFont val="Arial Narrow"/>
        <family val="2"/>
      </rPr>
      <t>OFFICE FOR HUMAN RESOURCE MANAGEMENT</t>
    </r>
  </si>
  <si>
    <t>Seminar - Training &amp; Information Dessimination Program</t>
  </si>
  <si>
    <t xml:space="preserve">        City Civil Registrar            </t>
  </si>
  <si>
    <t xml:space="preserve">                                     Approved: </t>
  </si>
  <si>
    <t xml:space="preserve">  ' - Motor Vehicles (Tires, Batteries and Accessories)</t>
  </si>
  <si>
    <r>
      <t>Repair and Maintenance</t>
    </r>
    <r>
      <rPr>
        <sz val="9"/>
        <rFont val="Arial Narrow"/>
        <family val="2"/>
      </rPr>
      <t>-Machinery and Equipment</t>
    </r>
  </si>
  <si>
    <t>PLUS FROM SP ALLOCATION</t>
  </si>
  <si>
    <t>4 ITEMS</t>
  </si>
  <si>
    <t>SP ALLOCATION</t>
  </si>
  <si>
    <t>Accountable Form Expenses</t>
  </si>
  <si>
    <t>2020 (22)</t>
  </si>
  <si>
    <r>
      <t xml:space="preserve">Other </t>
    </r>
    <r>
      <rPr>
        <sz val="8"/>
        <rFont val="Arial Narrow"/>
        <family val="2"/>
      </rPr>
      <t>Personnel Benefits</t>
    </r>
    <r>
      <rPr>
        <sz val="7"/>
        <rFont val="Arial Narrow"/>
        <family val="2"/>
      </rPr>
      <t xml:space="preserve"> (Anniversary Bonus)</t>
    </r>
  </si>
  <si>
    <r>
      <t xml:space="preserve">Other </t>
    </r>
    <r>
      <rPr>
        <sz val="8"/>
        <rFont val="Arial Narrow"/>
        <family val="2"/>
      </rPr>
      <t>Personnel Benefits</t>
    </r>
    <r>
      <rPr>
        <sz val="7"/>
        <rFont val="Arial Narrow"/>
        <family val="2"/>
      </rPr>
      <t xml:space="preserve"> (Productivity Enhancement Incentives)</t>
    </r>
  </si>
  <si>
    <r>
      <t>Office</t>
    </r>
    <r>
      <rPr>
        <sz val="12"/>
        <rFont val="Arial Narrow"/>
        <family val="2"/>
      </rPr>
      <t xml:space="preserve">:  </t>
    </r>
    <r>
      <rPr>
        <b/>
        <sz val="11"/>
        <rFont val="Arial Narrow"/>
        <family val="2"/>
      </rPr>
      <t>OFFICE OF THE CITY CIVIL REGISTRAR (1051)</t>
    </r>
  </si>
  <si>
    <t xml:space="preserve">                      CENRO I</t>
  </si>
  <si>
    <t xml:space="preserve">        Approved By: </t>
  </si>
  <si>
    <t xml:space="preserve">     Reviewed by:</t>
  </si>
  <si>
    <t xml:space="preserve">    Prepared by:                                                </t>
  </si>
  <si>
    <t>5-02-99-050</t>
  </si>
  <si>
    <t>Rent Expenses</t>
  </si>
  <si>
    <t>Postage and Courier Expenses</t>
  </si>
  <si>
    <t>Fuel, Oil  and Lubricants Expenses</t>
  </si>
  <si>
    <t>Training Exepnses</t>
  </si>
  <si>
    <t>CURRENT OPERATING EXPENDITURES</t>
  </si>
  <si>
    <t>2ND SEMESTER</t>
  </si>
  <si>
    <t>1ST SEMESTER</t>
  </si>
  <si>
    <t xml:space="preserve">          SCC Multi - Partite Monitoring Team</t>
  </si>
  <si>
    <r>
      <rPr>
        <b/>
        <i/>
        <sz val="12"/>
        <rFont val="Arial Narrow"/>
        <family val="2"/>
      </rPr>
      <t>Office</t>
    </r>
    <r>
      <rPr>
        <b/>
        <sz val="12"/>
        <rFont val="Arial Narrow"/>
        <family val="2"/>
      </rPr>
      <t xml:space="preserve"> : CITY ENVIRONMENT MANAGEMENT OFFICE (8731)</t>
    </r>
  </si>
  <si>
    <t xml:space="preserve">   - Motor Vehicles (Tires, Batteries and Accessories)</t>
  </si>
  <si>
    <t>Repair and Maintenance-Transportation Equipment</t>
  </si>
  <si>
    <t xml:space="preserve">   - Motor Vehicles</t>
  </si>
  <si>
    <t>5-02-12-010</t>
  </si>
  <si>
    <t>Environment/Sanitary Services</t>
  </si>
  <si>
    <t xml:space="preserve">         SEPP - Garbage Collection and Other Related Works</t>
  </si>
  <si>
    <t>5-02-13-050 (08)</t>
  </si>
  <si>
    <t xml:space="preserve">         and Heavy Equipments</t>
  </si>
  <si>
    <t>Repair &amp; Maintenance - Construction</t>
  </si>
  <si>
    <t xml:space="preserve">         SEPP - Eco - Center Project Operation</t>
  </si>
  <si>
    <t>Info &amp; Communication Technology Equipt.</t>
  </si>
  <si>
    <t>- Motor Vehicles '(Tires, Batteries and  Accessorries)</t>
  </si>
  <si>
    <t xml:space="preserve">Repair and Maintenance -Transportation Eqpt. </t>
  </si>
  <si>
    <t xml:space="preserve">     ' - Motor Vehicles</t>
  </si>
  <si>
    <t xml:space="preserve">         Environmental IEC - Citywide Barangay &amp; Schools Environmental Awareness &amp; Capacity Building</t>
  </si>
  <si>
    <t>Environment/Sanitary Expenses</t>
  </si>
  <si>
    <t xml:space="preserve">         SEPP - Maintenance of City Lanes and Related Activities</t>
  </si>
  <si>
    <t>1-07-06-040</t>
  </si>
  <si>
    <t>Transportation Equipments  - Watercrafts</t>
  </si>
  <si>
    <t>5-02-13-060 (04)</t>
  </si>
  <si>
    <t xml:space="preserve"> - 'Watercraft</t>
  </si>
  <si>
    <t xml:space="preserve">         Bantay Dagat Program</t>
  </si>
  <si>
    <t xml:space="preserve">         Coastal Resource Management Program</t>
  </si>
  <si>
    <t xml:space="preserve">  - Marine &amp; Fishery Equipment</t>
  </si>
  <si>
    <t>5-02-13-050 (05)</t>
  </si>
  <si>
    <t xml:space="preserve">         Marine Protected Area Program</t>
  </si>
  <si>
    <t>Agricultural &amp; Marine  Supplies Expenses</t>
  </si>
  <si>
    <t xml:space="preserve">         MKNP Reforestation Program</t>
  </si>
  <si>
    <t>Ando-on Rehabilitation Project</t>
  </si>
  <si>
    <t xml:space="preserve">   - Motor Vehicles (Tires, Batteries &amp; Accessories)</t>
  </si>
  <si>
    <t>Repair &amp; Maintenance - Transportation Equipt.</t>
  </si>
  <si>
    <t>Fuel Oil &amp; Lubricants</t>
  </si>
  <si>
    <t xml:space="preserve">         Northern Negros Natural Park</t>
  </si>
  <si>
    <t xml:space="preserve">        Integrated Bago River Watershed Development Program</t>
  </si>
  <si>
    <t xml:space="preserve">       Enhancement of San Carlos City Environmental Law Enforcement</t>
  </si>
  <si>
    <t xml:space="preserve">          Beautification Project</t>
  </si>
  <si>
    <t>City Government Department Head I - ORHM                                                    City Budget Officer</t>
  </si>
  <si>
    <t xml:space="preserve">                ATTY. MA. CHAT H. DELIMA                                                              SANDRA LUZ B. BRIONES</t>
  </si>
  <si>
    <t>JOMELITA C. SANTILLAN</t>
  </si>
  <si>
    <t>DAISY B. VIDAL</t>
  </si>
  <si>
    <t>MA. ELENA S. PO</t>
  </si>
  <si>
    <t>NATALIE ANN P. NACARIO</t>
  </si>
  <si>
    <t>VICTORIANO Q. ENARCISO, JR.</t>
  </si>
  <si>
    <t>Administrative Aide IV (Utility Foreman)</t>
  </si>
  <si>
    <t>CHARITY C. ACABAL</t>
  </si>
  <si>
    <t>LADY JULLYN A. GABUTINA</t>
  </si>
  <si>
    <t>ADMINISTRATIVE SUPPORT SERVICES DIVISION</t>
  </si>
  <si>
    <t>ERWIN C. CANDILADA</t>
  </si>
  <si>
    <t>WINSTON T. ALVAREZ</t>
  </si>
  <si>
    <t xml:space="preserve"> Environmental Management Specialist II </t>
  </si>
  <si>
    <t>LAW ENFORCEMENT SECTION</t>
  </si>
  <si>
    <t>OSCAR A. MOLAS</t>
  </si>
  <si>
    <t>MELVIN S. MAGLAYON</t>
  </si>
  <si>
    <t>Community Development Assistant I</t>
  </si>
  <si>
    <t>DEVELOPMENT OF SOCIO-ECONOMIC AND COASTAL ECO-SYSTEM SECTION</t>
  </si>
  <si>
    <t>EDWARD P. BURGOS</t>
  </si>
  <si>
    <t xml:space="preserve">Supervising Environmental Management Specialist </t>
  </si>
  <si>
    <t>COASTAL RESOURCES MANAGEMENT SECTION</t>
  </si>
  <si>
    <t>MELCOHN D. TAN</t>
  </si>
  <si>
    <t>Forest Ranger</t>
  </si>
  <si>
    <t>IVONNE E. NEMENZO</t>
  </si>
  <si>
    <t>ROGELIO L. DELA TORRE</t>
  </si>
  <si>
    <t>ARLAN V. UNDANG</t>
  </si>
  <si>
    <t>CEFERINO B. OFICIAR, Jr.</t>
  </si>
  <si>
    <t>MARILOU E. TALABERO</t>
  </si>
  <si>
    <t xml:space="preserve"> Environmental Management Specialist I</t>
  </si>
  <si>
    <t>REFORESTATION DEVELOPMENT SECTION</t>
  </si>
  <si>
    <t>JULIUS L. GALAN</t>
  </si>
  <si>
    <t xml:space="preserve">Senior Environmental Management Specialist </t>
  </si>
  <si>
    <t>WATERSHED, PARKS,PROTECTED AREAS, WIDLIFE AND FORESTRY DIVISION</t>
  </si>
  <si>
    <t>JOSE RONNIE L. HIPONIA</t>
  </si>
  <si>
    <t>REGULATORY SECTION</t>
  </si>
  <si>
    <t>PATRICIO J. PALENCIA, JR.</t>
  </si>
  <si>
    <t>JIMMY P. CARABUENA</t>
  </si>
  <si>
    <t>LEONARDO P. LOSBAÑES</t>
  </si>
  <si>
    <t>ANTHONY V. TECSON</t>
  </si>
  <si>
    <t>Metro Aide II</t>
  </si>
  <si>
    <t>AURELIO A. PEROMINGAN</t>
  </si>
  <si>
    <t>AMADO D. LETEGIO</t>
  </si>
  <si>
    <t>EDGAR V. MANIEGOS</t>
  </si>
  <si>
    <t>EMMANUEL C. BLANCO</t>
  </si>
  <si>
    <t xml:space="preserve">Utility Foreman </t>
  </si>
  <si>
    <t>WASTE COLLECTION, ECO-CENTER OPERATION AND WASTEWATER MANAGEMENT SECTION</t>
  </si>
  <si>
    <t>MAECAREL C. CAÑONEO</t>
  </si>
  <si>
    <t>ANALOU F. GOMO</t>
  </si>
  <si>
    <t>MARIETTA F. LOMOCSO</t>
  </si>
  <si>
    <t>Bookbinder IV</t>
  </si>
  <si>
    <t>Information, Educationand Communication, City Lanes Maintenance and Beautification Section</t>
  </si>
  <si>
    <t>Environment Management Specialist II</t>
  </si>
  <si>
    <t>ARTHUR A. BATOMALAQUE</t>
  </si>
  <si>
    <t>INTEGRATED WASTE MANAGEMENT AND POLLUTION CONTROL AND CLIMATE CHANGE DIVISION</t>
  </si>
  <si>
    <t>LORETO C. SANCHEZ</t>
  </si>
  <si>
    <t>City Environment and Natural Resources Officer I</t>
  </si>
  <si>
    <t>CITY ENVIRONMENT MANAGEMENT OFFICE</t>
  </si>
  <si>
    <t xml:space="preserve">           CENRO I</t>
  </si>
  <si>
    <t>Information &amp; Communication Technology Equipt.</t>
  </si>
  <si>
    <t>5-02-99-990 (87)</t>
  </si>
  <si>
    <t>Uniforms of Technicians</t>
  </si>
  <si>
    <t xml:space="preserve">Repair &amp; Maintenance - Transportation Equipment </t>
  </si>
  <si>
    <t xml:space="preserve">- Motor Vehicles </t>
  </si>
  <si>
    <t>5-02-03-10(01)</t>
  </si>
  <si>
    <t xml:space="preserve">Office Supplies Expense(Computer Supplies &amp; Accessories) </t>
  </si>
  <si>
    <t>'5-01-04-990 (04)</t>
  </si>
  <si>
    <t>'5-01-04-990 (03)</t>
  </si>
  <si>
    <t xml:space="preserve">                  CGDH1 (CPDC)</t>
  </si>
  <si>
    <t xml:space="preserve">        Approved by: </t>
  </si>
  <si>
    <t xml:space="preserve">      Reviewed by:</t>
  </si>
  <si>
    <t>EE</t>
  </si>
  <si>
    <t>Water Development Program</t>
  </si>
  <si>
    <t>Various Agricultural Development Projects</t>
  </si>
  <si>
    <t>Agricultural Development Projects</t>
  </si>
  <si>
    <t>Various Environmental Projects</t>
  </si>
  <si>
    <t>Environmental Projects</t>
  </si>
  <si>
    <t>Construction and Development of City Hospital</t>
  </si>
  <si>
    <t>SS</t>
  </si>
  <si>
    <t>Construction and Development of City Hospital/Anti COVID 19 Program</t>
  </si>
  <si>
    <t>Development of Public Market &amp; Slaughterhouse</t>
  </si>
  <si>
    <t xml:space="preserve">  'and Facilities  - (Sports)</t>
  </si>
  <si>
    <t xml:space="preserve">Acquisition/Construction/Development of Land </t>
  </si>
  <si>
    <t xml:space="preserve">Acquisition/Construction/Development of Cemeteries  </t>
  </si>
  <si>
    <t>Electrification of City Roads/Installation of Lighting System</t>
  </si>
  <si>
    <t>Acquisition/Construction/Development of Land Eco-Center</t>
  </si>
  <si>
    <t>Anti-COVID 19 Program</t>
  </si>
  <si>
    <t xml:space="preserve">  'and Facilities  - (Tourism)</t>
  </si>
  <si>
    <t>Construction of Bulkhead &amp; Embankment for various barangays</t>
  </si>
  <si>
    <r>
      <t>Construction of Bulkhead &amp; Embankment</t>
    </r>
    <r>
      <rPr>
        <sz val="8"/>
        <rFont val="Arial Narrow"/>
        <family val="2"/>
      </rPr>
      <t>, Brgy. III &amp; VI</t>
    </r>
  </si>
  <si>
    <t>( Acquisition/Construction/Development of Land)</t>
  </si>
  <si>
    <t xml:space="preserve">Homelot Program for Squatters </t>
  </si>
  <si>
    <t>Homelot Program for Squatters</t>
  </si>
  <si>
    <t>Development and Construction of Barangay Facilities</t>
  </si>
  <si>
    <t>1-07-10-010</t>
  </si>
  <si>
    <t>Roads Development Program</t>
  </si>
  <si>
    <t>1-07-05-080</t>
  </si>
  <si>
    <t>Purchase of Engineering Heavy Equipments</t>
  </si>
  <si>
    <t>Investment/Fixed Asset Acquisition</t>
  </si>
  <si>
    <r>
      <rPr>
        <i/>
        <sz val="12"/>
        <rFont val="Arial Narrow"/>
        <family val="2"/>
      </rPr>
      <t xml:space="preserve">Office : </t>
    </r>
    <r>
      <rPr>
        <b/>
        <sz val="12"/>
        <rFont val="Arial Narrow"/>
        <family val="2"/>
      </rPr>
      <t>DEVELOPMENT FUND</t>
    </r>
  </si>
  <si>
    <r>
      <rPr>
        <i/>
        <sz val="10"/>
        <rFont val="Arial Narrow"/>
        <family val="2"/>
      </rPr>
      <t xml:space="preserve">Province/City/Municipality </t>
    </r>
    <r>
      <rPr>
        <i/>
        <sz val="11"/>
        <rFont val="Arial Narrow"/>
        <family val="2"/>
      </rPr>
      <t>: San Carlos City, Negros Occidental</t>
    </r>
  </si>
  <si>
    <t xml:space="preserve">        Page       1    of        1 Page(s)</t>
  </si>
  <si>
    <t xml:space="preserve">        Local Budget Preparation Form No. 2</t>
  </si>
  <si>
    <t xml:space="preserve">                City Agriculturist</t>
  </si>
  <si>
    <t xml:space="preserve">           DEVITT C. DOLLOSA     </t>
  </si>
  <si>
    <t xml:space="preserve">                     Approved by: </t>
  </si>
  <si>
    <t>1-07-05-30</t>
  </si>
  <si>
    <t xml:space="preserve">  - Uniforms of Technicians</t>
  </si>
  <si>
    <t>5-02-99-990 (83)</t>
  </si>
  <si>
    <t xml:space="preserve"> - City Technical Committee on Organic Agriculture (CTCOA)</t>
  </si>
  <si>
    <t>- Motor Vehicles (Tires, Batteries and Accessories)</t>
  </si>
  <si>
    <t xml:space="preserve"> - Office Equipment </t>
  </si>
  <si>
    <t>Repair &amp; Maintenance - Buildings &amp; Other Structures</t>
  </si>
  <si>
    <t xml:space="preserve">Water Expenses </t>
  </si>
  <si>
    <r>
      <rPr>
        <i/>
        <sz val="10"/>
        <rFont val="Arial Narrow"/>
        <family val="2"/>
      </rPr>
      <t>Office</t>
    </r>
    <r>
      <rPr>
        <b/>
        <sz val="10"/>
        <rFont val="Arial Narrow"/>
        <family val="2"/>
      </rPr>
      <t>:   OFFICE OF THE CITY AGRICULTURIST (8711)</t>
    </r>
  </si>
  <si>
    <t>5-02-03-040</t>
  </si>
  <si>
    <t>Animal/Zoological Supplies Expenses</t>
  </si>
  <si>
    <t xml:space="preserve">              Animal Disease Control Program</t>
  </si>
  <si>
    <r>
      <rPr>
        <i/>
        <sz val="10"/>
        <rFont val="Arial Narrow"/>
        <family val="2"/>
      </rPr>
      <t>Office</t>
    </r>
    <r>
      <rPr>
        <b/>
        <sz val="10"/>
        <rFont val="Arial Narrow"/>
        <family val="2"/>
      </rPr>
      <t>:  OFFICE OF THE CITY AGRICULTURIST (8711)</t>
    </r>
  </si>
  <si>
    <t xml:space="preserve">               City Agriculturist</t>
  </si>
  <si>
    <t xml:space="preserve">              Artificial Insemination Program</t>
  </si>
  <si>
    <t xml:space="preserve">                                                                      </t>
  </si>
  <si>
    <t xml:space="preserve">              City Agriculturist</t>
  </si>
  <si>
    <t>5-02-16-030 (03)</t>
  </si>
  <si>
    <t>Insurance Expenses (Animals)</t>
  </si>
  <si>
    <t xml:space="preserve">          Dispersal of Large Farm Animals</t>
  </si>
  <si>
    <t xml:space="preserve">                 City Agriculturist</t>
  </si>
  <si>
    <t xml:space="preserve">          Dispersal and Upgrading of Small Farm Animals</t>
  </si>
  <si>
    <t xml:space="preserve">         Technical and Market Support for Integrated Farming System</t>
  </si>
  <si>
    <t xml:space="preserve">        High Value Commercial Crops - Fruits Production AND OTHER VARIOUS CROPS</t>
  </si>
  <si>
    <t xml:space="preserve">            City Agriculturist</t>
  </si>
  <si>
    <t xml:space="preserve">          Vegetable Production Program</t>
  </si>
  <si>
    <t xml:space="preserve">         Organic Agriculture Development Program</t>
  </si>
  <si>
    <t xml:space="preserve">         Development of Agricultural Center and Integrated Demonstration Area</t>
  </si>
  <si>
    <t xml:space="preserve">          Abaca Industry Development Program</t>
  </si>
  <si>
    <t xml:space="preserve">          Bamboo Production Development Program</t>
  </si>
  <si>
    <t xml:space="preserve">           Cutflower Industry Development Program</t>
  </si>
  <si>
    <t xml:space="preserve">             City Agriculturist</t>
  </si>
  <si>
    <t xml:space="preserve">           High Value Commercial Crops - Cacao/Coffee/Peanut/Coconut</t>
  </si>
  <si>
    <t xml:space="preserve">           Rabies Eradication Program</t>
  </si>
  <si>
    <t xml:space="preserve">           Rice Production Program</t>
  </si>
  <si>
    <t>Construction of Poultry House</t>
  </si>
  <si>
    <t xml:space="preserve"> CAPITAL OUTLAY</t>
  </si>
  <si>
    <t xml:space="preserve">           Free Range Chicken Upgrading and Multiplier Farm</t>
  </si>
  <si>
    <t xml:space="preserve">           Mushroom Production</t>
  </si>
  <si>
    <t xml:space="preserve">          Duck &amp; Turkey Multiplier Farm &amp; Dispersal Program</t>
  </si>
  <si>
    <t>MESSAGE</t>
  </si>
  <si>
    <t xml:space="preserve"> October 14, 2020
 THE SANGGUNIANG PANLUNGSOD
 San Carlos City, Negros Occidental 
 Thru:  HON.  CHRISTOPHER PAUL S. CARMONA
     City Vice – Mayor &amp; Presiding Officer
 Gentlemen and Ladies:
 In the midst of this pandemic and most difficult of times, it is with great honor and modesty that I submit for your consideration the proposed Calendar Year 2021 Annual Budget of the City Government of San Carlos for both the General Fund and Operation of Local Economic Enterprises pursuant to Section 318 of Republic Act 7160, or the Local Government Code of 1991 amounting to One Billion Three Hundred Twenty-Seven Million Seven Hundred Seventy-Three Thousand Seven Hundred Eight Pesos (P1,327,773,708.00).
 We were moving ahead on the road to progress that would have ensured a better life for our constituents.  However, we did not anticipate the coming of the corona virus 2019 disease which has made us stagger with its effects.  The health crisis affected all of us and spread fear and anxiety among our people.  We were sidetracked in our journey but we are slowly getting back on our feet.  We must move ahead.  There are still challenges we need to face, but we must keep on.
 This Annual Budget contains the programs, projects and activities of CY 2021 Annual Investment Program that ensures continuity and sustainability of developmental plans with prudent preparation and coordination.  It is the result of careful deliberation with the Local Finance Committee (LFC) and all concerned offices/department heads or representatives to make resource allocation and policy decisions more transparent, participative and democratic.  
 We exerted much effort to maximize our financial resources in accelerating economic and social development. Delivery of the needed goods and basic services to our constituents is still the primary concern of this administration. 
 Consistent with the provision of the Local Government Code and Master Development Plan, the city government shall focus its resources to the attainment of our general objectives, thrusts, policies which are aligned with the priorities of the President which are focused on the social services sector, namely:
1. Health, Nutrition and Wellness – Sustaining our COVID-19 Pandemic response
2. Education – Continuing the educational development process
3. Food Security – Assuring sustainable food for all
4. Social Protection – Protecting Filipinos from economic risks and insecurities of life
5. Preparedness and Resiliency – Promoting infrastructure development for better health services, ease of transportation and mobility
</t>
  </si>
  <si>
    <t xml:space="preserve">6. Enhancing interoperability to Address Coordination Gaps – Transitioning to a digital government
7. Safety, Security and Stability – Rebuilding public trust and confidence in time of COVID-19
POLICY THRUSTS AND PRIORITIES FOR CY 2021
 This administration shall focus its resources to the achievement of the following general objectives:
• Continue to provide for the basic needs and services of the people of San Carlos City particularly in the areas of health, education, water, home lots, livelihood, sanitation and environment, infrastructure, sports development, disaster preparedness and others;
• Improve hospital facilities and continue to enhance health services and other social services. Improve health benefits to ensure that individuals stay healthy and productive, resulting in improved capacity to access higher income;
• Maintain programs for sanitation and environmental protection, rehabilitation and restoration efforts so that our constituents will enjoy better facilities and a healthier environment;
• Continue to create employment and alternative livelihood opportunities among the poor;
• Enhance agricultural productivity and promote food self-sufficiency;
• Eradicate the problem of illegal drugs; and
• Continue working with all sectors of society as partners for development.
 FISCAL TARGETS    
 This budget also enhances the city’s sustainability efforts, expands business assistance, and investment attraction through excellent public service. This is a goal-oriented, fiscally conservative budget pursuing an ambitious set of goals with all of our fiscal, physical and human resources.
 Although it is expected that revenue collections will be lower, the estimated income for Calendar Year 2021 is ONE BILLION THREE HUNDRED TWENTY-SEVEN MILLION SEVEN HUNDRED SEVENTY-THREE THOUSAND SEVEN HUNDRED EIGHT PESOS (P1,327,773,708.00) which is 8.94% higher as compared to last year’s  P1,218,817,580.00 approved budget.  Per Local Budget Memorandum (LBM) No. 80 dated May 18, 2020, our Internal Revenue Allotment (IRA) share (Exhibit 1) is NINE HUNDRED NINETY-TWO MILLION SEVENTY-THREE THOUSAND SEVEN HUNDRED EIGHT PESOS (P 992,073,708.00) or 74.72% of the total estimated income which is still our highest source of revenue and the remaining THREE HUNDRED THIRTY-FIVE MILLION SEVEN HUNDRED THOUSAND PESOS (P335,700,000.00) comes from various Local Sources (Exhibit 2). Our income projections show a slight increase/decrease from the current year derived from the collection of Tax Revenues, Receipts from Economic Enterprise and Internal Revenue Allotment as the major sources.
</t>
  </si>
  <si>
    <t xml:space="preserve"> DISTRIBUTION BY TYPE OF REVENUE 
 Our revenue centers play an important role in revenue collection. Their efficient collection efforts will pave the way for more services to be provided to the people of San Carlos. Successful collection of the projected revenues is vital to support and implement our budget.  This will ensure that the programs and projects are sufficiently funded.
 Despite the significant setback caused by the pandemic on our tax base and tax collections, we will exert more efforts to strengthen our local economy and make sure that funds are available for expenditures that are significantly needed, especially to fight the pandemic and fund infrastructure projects and also to help those who have been most affected by COVID-19.</t>
  </si>
  <si>
    <t xml:space="preserve"> ALLOCATION OF FUNDS BY SECTOR 
 The total Annual Budget for CY 2021 is outlined by the following Sectoral Allocations as shown in Exhibit 4 and Exhibit 5 below: 
 The total amount appropriated for the proposed expenditures of the General Fund and Special Accounts as found in CY 2021 Annual Budget has not exceeded total estimated income.  In the proposed appropriation of such amount, allocation has been first made for the provision of the basic services and facilities enumerated in Section 17(b) of the Code before applying the same for other purposes.  
 GENERAL PUBLIC SERVICES 
 The General Public Services gets the highest share in our budget in terms of services with an amount of P397,479,478.95 that represents 36.51% of the total annual general fund budget intended for expenditures which are mandatory for the existence of the local government unit, its respective departments, divisions and sections. This sector also provides frontline services to the transacting public with regard to public documents. In relation thereto, this sector wraps up all executive, legislative and judiciary services, planning and general research and all other overall fiscal services. This also includes police, fire protection and maintenance of government facilities.
 SOCIAL SERVICES 
The next major amount of P 343,444,365.05 or 31.55% of the annual general fund budget is intended to improve our programs that secure the welfare of the less – fortunate residents of this city. This includes education and manpower development, housing and community development including sanitary, garbage and street lighting services, health related programs and activities comprising of various medical, dental, nutrition, population management services and others which are contributory to a sound and healthy state of living.  Included in this sector are programs, projects and activities in addressing this continuing pandemic. 
 ECONOMIC SERVICES 
A total of P 347,649,864.00 or 31.94% of the total annual general fund budget is provided for various expenditures under Economic Services. This sector plays an important role in the society since it measures the society’s interaction with regards to economic activities. Agriculturist’s Office is directly involved with food security. Engineering and Environment and Natural Resources Office are closely engaged with shelter and safety living. The success of these offices will generate an impression of San </t>
  </si>
  <si>
    <t xml:space="preserve">Carlos City being a livable city, and thus require us to allocate budget for them to perform their respective functions.
 ALLOCATION BY MAJOR EXPENSE CLASS
 Personal Services
 The total proposed appropriation for Personal Services – General Fund has been set at P411,669,180.00 (representing 37.77% of the budget) which is within the Forty-five Percent (45%) salary limitation set by the Code and its implementing DBM Local Budget Circular No. 75 dated July 12, 2002.
 A total appropriation of P30,999,441.00 under Other Personnel Benefits in each department is provided in anticipation for the salary increases.
 Maintenance and Other Operating Expenses
 The amount of P289,375,391.00 has been set aside for Maintenance and Other Operating Expenses(MOOE), representing 26.63% of the budget.
 A Ten Percent (10%) Reserve from the allotment release of the MOOE except for utilities of every office is being observed to answer for contingencies and/or generate savings and implement an economy measure.  
 Capital Outlays
 A total appropriation of P48,038,983.60 is proposed for Capital Outlay --- Capital Outlays (Loans Outlay – CLDO), P1,000,000.00; Various Projects and Capital Outlays – Peace and Order Fund, P9,000,000.00; Information and Technology Equipment, P1,000.000.00; Motor Vehicles, P6,000,000.00; Other Property, Plant and Equipment, P13,000,000.00; Various Capital Outlay for Sanggunian Panlungsod, P2,000,000.00; Construction of City Hall Annex Building of the City Engineering Department P10,900,000.00; and for Various Development Projects and Other Capital Outlays, P5,138,983.60, the details of the above-cited objects of expenditures shall be submitted for your review and approval.
 Special Purpose Appropriations
 Total proposed appropriation for mandatory aid to component barangays has been set at P36,000.00 which is in conformity with the requirement of the Code that at least P1,000.00 per barangay be </t>
  </si>
  <si>
    <t>proposed to be appropriated for Aid to Barangay Council, to be shared equitably, and Aid to Three (3) Most Depressed Barangays, respectively.
 A lumpsum amount of P66,388,685.40 which is equivalent to Five Percent (5%) of the total estimated revenue from regular sources inclusive of special accounts has been set aside as annual appropriation for the City Disaster Risk Reduction Management Fund for unforeseen expenditures arising from the occurrence of calamities; of which 30% is allocated as Quick Response Fund, a standby fund for relief and recovery programs to normalize situation and living conditions of people in areas stricken by disasters, calamities, epidemics or complex emergencies and 70%  is appropriated for Pre-Disaster Preparedness as well as Post-Disaster Activities.
 The total appropriation for development projects has been set at P200,000,000.00 which is equivalent to 20.16% of the city’s initial CY 2021 Internal Revenue Allotment (IRA) as appropriated by Congress.
 The total amount of P362,783.65 appropriated for discretionary purposes of the undersigned has not exceeded Two Percent (2%) of our actual next preceding year’s receipts from basic real property tax.
 Full provision of P301, 643,253.40 has been made for all statutory and contractual obligations.
 There is a proposed appropriation of P600,000.00 for ABC Federation Fund; P1,000,000.00 for Katarungang Pambarangay and another P3,278,000.00 for Barangay Tanods. 
 There is also a proposed initial appropriation of P3,000,000.00 intended for the Hospitalization Assistance Program for the city’s indigents.
 An appropriation of P1,200,000.00 is intended for the SCC Anti-Drug Abuse Council in line with the President’s call to fight drug addiction and substance abuse.  Drug testing is made compulsory for all employees of the LGU.
 A total amount of P69,990,510.00 is allocated for Gender and Development (GAD) related projects/programs/activities, in compliance with RA 7192, Executive Order No. 273 to institutionalize GAD in government, PCW-DILG-DBM-NEDA JMC No. 2016-01, etc.
 An appropriation of P9,360,000.00 for the Office of the Senior Citizens Affairs and P400,000.00 for Persons With Disabilities is set aside to address the concerns  of older persons and persons with disabilities which is at least one percent (1%) of the total annual appropriations anchored on  the provisions of various laws and administrative issuances.
 An amount of P9,920,737.08 is appropriated for the strengthening and implementation of the programs, projects and activities of the Local Council for the Protection of Children (LCPC) in compliance with Section 15 of RA 9344. 
 The special provisions in the General Appropriations Act on the use of the Internal Revenue Allotment have been strictly observed.
 All procurement activities of the city shall be implemented in accordance with the provisions of RA 9184 otherwise known as the Government Procurement Reform Act.
 OPERATION OF ECONOMIC ENTERPRISES
 For many years, our Local Economic Enterprise (LEE) Operations significantly contributed to the delivery of basic services in our city. For Calendar Year 2021, 18.02% of the city’s total budget is from our LEEs. W</t>
  </si>
  <si>
    <t xml:space="preserve">projected a total revenue amounting to TWO HUNDRED THIRTY NINE MILLION TWO HUNDRED THOUSAND PESOS (P239, 200,000.00) excluding subsidy. The breakdown is graphically shown in Exhibit 8 above. 
 Exhibit 9
 ESTIMATED RECEIPTS FROM LOCAL ECONOMIC ENTERPRISES
   Internally Generated Income     Subsidy     Total 
City Hospital 161,150,000.00  71,075,468.00  232,225,468.00
City Waterworks Department 55,500,000.00  0.00  55,500,000.00
Public Market &amp; Slaughterhouse Department 19,400,000.00  950,000.00  20,350,000.00
Public Transport Terminal Division 3,150,000.00  0.00  3,150,000.00
T O T A L S 239,200,000.00  72,025,468.00  311,225,468.00
 Exhibit 10
 PROPOSED EXPENDITURES OF LOCAL ECONOMIC ENTEPRISES
 The creation of these local economic enterprises is based on their sustained financial viability to support its operations while delivering quality goods and services to the general public.   The City Hospital and the Public Market and Slaughterhouse Department are subsidized by the General Fund; however, the transfers shall not be used to fund the PS requirements of the said economic enterprises.  
 CONCLUSION
 Honorable Members of the Sangguniang Panlungsod, the coming year will not be easy for us.  We have experienced and continue to feel the effects of this pandemic.  Some have lost their loved ones, our well-being and that of our families are at risk and our resources are depleted.  We have gone through a lot these past months.   But we will conquer this crisis.   We will win, we will recover and we will heal as one.
 Gentlemen and ladies of the city council, our constituents look up to you to get us back on track. This is our financial program presented for your review and prompt approval. 
 Vamos!  San Carlos!
 RENATO Y. GUSTILO
        City Mayor
</t>
  </si>
  <si>
    <t>(SGD) MA. CONSUELO JANICE R. CARMONA</t>
  </si>
  <si>
    <t>(SGD)    SANDRA LUZ B. BRIONES</t>
  </si>
  <si>
    <t>(SGD)  RENATO Y. GUSTILO</t>
  </si>
  <si>
    <t>(SGD)  MA. NOVAH R. SOLLESTA</t>
  </si>
  <si>
    <t xml:space="preserve">  (SGD)    RENZIE MAE B. TAMBASEN</t>
  </si>
  <si>
    <t xml:space="preserve">     (SGD)      FELINA V. BONTIA</t>
  </si>
  <si>
    <t xml:space="preserve"> (SGD)    SANDRA LUZ B. BRIONES</t>
  </si>
  <si>
    <t>(SGD)  E30RENATO Y. GUSTILO</t>
  </si>
  <si>
    <t>(SGD)  DELIA JARABE-CAMASURA</t>
  </si>
  <si>
    <t>(SGD)  JESUS FACUNDO P. COMBATE, JR.</t>
  </si>
  <si>
    <t xml:space="preserve"> (SGD)   SANDRA LUZ B. BRIONES</t>
  </si>
  <si>
    <t>(SGD)   JENNIFER B. SABALLA</t>
  </si>
  <si>
    <t xml:space="preserve"> (SGD)        ILDEFONSO C. REYES</t>
  </si>
  <si>
    <t xml:space="preserve">  (SGD)   SANDRA LUZ B. BRIONES</t>
  </si>
  <si>
    <t>(SGD)  GEMINI M. CABALLERO</t>
  </si>
  <si>
    <t>(SGD)  EDDIE FLOR C. SILVA</t>
  </si>
  <si>
    <t xml:space="preserve"> (SGD)     RAYMUND B. GEPITULAN</t>
  </si>
  <si>
    <t>(SGD)  ANTHONY S. WEE</t>
  </si>
  <si>
    <t>(SGD)  ANTHONY WEE</t>
  </si>
  <si>
    <t xml:space="preserve">  (SGD)  SANDRA LUZ B. BRIONES</t>
  </si>
  <si>
    <t>(SGD) RENATO Y. GUSTILO</t>
  </si>
  <si>
    <t>(SGD) ANTHONY WEE</t>
  </si>
  <si>
    <t xml:space="preserve">    (SGD)       ERLINDA A. CANOY</t>
  </si>
  <si>
    <t>(SGD) RILJUN T. MAYAGMA</t>
  </si>
  <si>
    <t>(SGD)        JAMES R. SILVA</t>
  </si>
  <si>
    <t>(SGD)      CRISTINA L. COMBATE</t>
  </si>
  <si>
    <t>(SGD)  BARBARA A. CAMPO</t>
  </si>
  <si>
    <t>(SGD)  MA. BRITA D. REBADOMIA</t>
  </si>
  <si>
    <t>(SGD) LUZVIZMINDA V. PORQUEZ</t>
  </si>
  <si>
    <t xml:space="preserve">(SGD)       CYNTHIA A. MIRANDE                                                           </t>
  </si>
  <si>
    <t>(SGD)  FELINA V. BONTIA</t>
  </si>
  <si>
    <t>(SGD)      JOSEPH A. BINGHAY</t>
  </si>
  <si>
    <t>(SGD)  RONALD R. MONTEBON, MPA</t>
  </si>
  <si>
    <t xml:space="preserve">(SGD)  ROMEO R. SAAVEDRA </t>
  </si>
  <si>
    <t>(SGD)   JONIE S. UY</t>
  </si>
  <si>
    <t>(SGD) SONNY BOY BERNUS</t>
  </si>
  <si>
    <t>(SGD)  ATTY. MA. CHAT H. DELIMA-CORDERO</t>
  </si>
  <si>
    <t>(SGD)  CYNTHIA A. MIRANDE</t>
  </si>
  <si>
    <t>(SGD) CYNTHIA A. MIRANDE</t>
  </si>
  <si>
    <t xml:space="preserve"> (SGD)  SANDRA LUZ B. BRIONES</t>
  </si>
  <si>
    <t>(SGD)RENATO Y. GUSTILO</t>
  </si>
  <si>
    <t>(SGD)CYNTHIA A. MIRANDE</t>
  </si>
  <si>
    <t>(SGD)   SANDRA LUZ B. BRIONES</t>
  </si>
  <si>
    <t xml:space="preserve"> '(SGD)   SANDRA LUZ B. BRIONES</t>
  </si>
  <si>
    <t xml:space="preserve">   '(SGD) SANDRA LUZ B. BRIONES</t>
  </si>
  <si>
    <t>;(SGD) CYNTHIA A. MIRANDE</t>
  </si>
  <si>
    <t xml:space="preserve">  '(SGD)  SANDRA LUZ B. BRIONES</t>
  </si>
  <si>
    <t>(SGD)CHRISTOPHER PAUL S. CARMONA</t>
  </si>
  <si>
    <t>(SGD)SANDRA LUZ B. BRIONES</t>
  </si>
  <si>
    <t>(SGD) LEILA B. MANSUETO</t>
  </si>
  <si>
    <t>(SGD) SANDRA LUZ B. BRIONES</t>
  </si>
  <si>
    <t>(SGD) CHRISTOPHER PAUL S. CARMONA</t>
  </si>
  <si>
    <t>(SGD)  LUZ B. BRIONES</t>
  </si>
  <si>
    <t>(SGD)  LEILA B. MANSUETO</t>
  </si>
  <si>
    <t>(SGD)      FELINA V. BONTIA</t>
  </si>
  <si>
    <t xml:space="preserve"> '(SGD)                  SANDRA LUZ B. BRIONES</t>
  </si>
  <si>
    <t xml:space="preserve">(SGD)      JUEYONA M. CUDIAS </t>
  </si>
  <si>
    <t xml:space="preserve">    '(SGD)               SANDRA LUZ B. BRIONES</t>
  </si>
  <si>
    <t>(SGD) DR. ARCHILLES A. PONFERRADA</t>
  </si>
  <si>
    <t xml:space="preserve">   '(SGD)  SANDRA LUZ B. BRIONES</t>
  </si>
  <si>
    <t>(SGD) MARY GENEVIEVE G. MONTAÑO, M.D</t>
  </si>
  <si>
    <t>(SGD) FRANUEL P. LURANAS</t>
  </si>
  <si>
    <t xml:space="preserve">    '(SGD)              SANDRA LUZ B. BRIONES</t>
  </si>
  <si>
    <t>(SGD)FRANUEL P. LURANAS</t>
  </si>
  <si>
    <t xml:space="preserve">        '(SGD)           SANDRA LUZ B. BRIONES</t>
  </si>
  <si>
    <t>(SGD) CYNTHIA A. MIRANDE                                                        (SGD)      GENIL M. VERGANTIÑOS</t>
  </si>
  <si>
    <t xml:space="preserve">          '(SGD)        SANDRA LUZ B. BRIONES</t>
  </si>
  <si>
    <t xml:space="preserve"> '(SGD)    SANDRA LUZ B. BRIONES</t>
  </si>
  <si>
    <t>(SGD)  SANDRA LUZ B. BRIONES</t>
  </si>
  <si>
    <t>(SGD)  RECALEX C. ALINGASA,JR.</t>
  </si>
  <si>
    <t xml:space="preserve">  '(SGD)                SANDRA LUZ B. BRIONES</t>
  </si>
  <si>
    <t>(SGD) JOE RECALEX C. ALINGASA,JR.</t>
  </si>
  <si>
    <t>(SGD) DINDO IAN G. DOMECILLO</t>
  </si>
  <si>
    <t xml:space="preserve">(SGD) ARNIEL LAURENCE Q. PORTUGUEZ, M.D.     </t>
  </si>
  <si>
    <t xml:space="preserve">(SGD)  ARNIEL LAURENCE Q. PORTUGUEZ, M.D.     </t>
  </si>
  <si>
    <t>(SGD)  Y. GUSTILO</t>
  </si>
  <si>
    <t xml:space="preserve">(SGD) JOSE VENFORT L. LEGARIA, CPA                          </t>
  </si>
  <si>
    <t>(SGD)  JAMES R. SILVA, REA</t>
  </si>
  <si>
    <t xml:space="preserve">  (SGD)         SANDRA LUZ B. BRIONES</t>
  </si>
  <si>
    <t xml:space="preserve">(SGD) ATTY. MA. CHAT H. DELIMA - CORDERO   </t>
  </si>
  <si>
    <t xml:space="preserve">    (SGD)          SHEILA O. SUAREZ                              </t>
  </si>
  <si>
    <t xml:space="preserve">      (SGD)  RENE P. CARO                          (SGD)          SANDRA LUZ B. BRIONES</t>
  </si>
  <si>
    <t xml:space="preserve">  (SGD)              ENGR. MAGNOLIA B. ANTONIO, EnP                          </t>
  </si>
  <si>
    <t xml:space="preserve">          (SGD)      ENGR. MAGNOLIA B. ANTONIO, EnP                          </t>
  </si>
  <si>
    <t xml:space="preserve">       (SGD)         ENGR. MAGNOLIA B. ANTONIO, EnP                          </t>
  </si>
  <si>
    <t xml:space="preserve">   (SGD)             ENGR. MAGNOLIA B. ANTONIO, EnP                          </t>
  </si>
  <si>
    <t xml:space="preserve">    (SGD)            ENGR. MAGNOLIA B. ANTONIO, EnP                          </t>
  </si>
  <si>
    <t xml:space="preserve">(SGD)                ENGR. MAGNOLIA B. ANTONIO, EnP                          </t>
  </si>
  <si>
    <t xml:space="preserve">     (SGD)           ENGR. MAGNOLIA B. ANTONIO, EnP                          </t>
  </si>
  <si>
    <r>
      <rPr>
        <sz val="10"/>
        <rFont val="Arial Narrow"/>
        <family val="2"/>
      </rPr>
      <t xml:space="preserve"> (SGD) </t>
    </r>
    <r>
      <rPr>
        <b/>
        <sz val="10"/>
        <rFont val="Arial Narrow"/>
        <family val="2"/>
      </rPr>
      <t>SANDRA LUZ B. BRIONES</t>
    </r>
  </si>
  <si>
    <t xml:space="preserve"> (SGD)               ENGR. MAGNOLIA B. ANTONIO, EnP                          </t>
  </si>
  <si>
    <t xml:space="preserve">(SGD) ATTY. AMY GRACE O. BOLIVAR, CPA                          </t>
  </si>
  <si>
    <t>(SGD) ANTHONY H. LIOBET, CESO VI</t>
  </si>
  <si>
    <t xml:space="preserve">(SGD) ATTY. PETER Z. PARCO                           </t>
  </si>
  <si>
    <t>(SGD) MICHAEL JAMES P. TEMPLADO</t>
  </si>
  <si>
    <t xml:space="preserve">(SGD)  ATTY. MA. CHAT DELIMA - CORDERO                          </t>
  </si>
  <si>
    <t>z</t>
  </si>
  <si>
    <t xml:space="preserve">(SGD) ATTY. MA. CHAT DELIMA - CORDERO                          </t>
  </si>
  <si>
    <t xml:space="preserve">(SGD)  ATTY. MA. CHAT H. DELIMA                          </t>
  </si>
  <si>
    <t xml:space="preserve">(SGD) RODRIGO S. ESTRELLANES                              </t>
  </si>
  <si>
    <t xml:space="preserve">           '(SGD)     LORETO C. SANCHEZ</t>
  </si>
  <si>
    <r>
      <rPr>
        <sz val="10"/>
        <rFont val="Arial Narrow"/>
        <family val="2"/>
      </rPr>
      <t xml:space="preserve"> '(SGD) </t>
    </r>
    <r>
      <rPr>
        <b/>
        <sz val="10"/>
        <rFont val="Arial Narrow"/>
        <family val="2"/>
      </rPr>
      <t>RENATO Y. GUSTILO</t>
    </r>
  </si>
  <si>
    <t>(SGD)                LORETO C. SANCHEZ</t>
  </si>
  <si>
    <t>(SGD)                 LORETO C. SANCHEZ</t>
  </si>
  <si>
    <t xml:space="preserve">  '(SGD)              LORETO C. SANCHEZ</t>
  </si>
  <si>
    <t xml:space="preserve"> '(SGD)                LORETO C. SANCHEZ</t>
  </si>
  <si>
    <t xml:space="preserve"> '(SGD)               LORETO C. SANCHEZ</t>
  </si>
  <si>
    <t>(SGD)  LORETO C. SANCHEZ</t>
  </si>
  <si>
    <t>(SGD)     Engr. MAGNOLIA B. ANTONIO, EnP</t>
  </si>
  <si>
    <t xml:space="preserve">(SGD)           DEVITT C. DOLLOSA     </t>
  </si>
  <si>
    <t xml:space="preserve">    '(SGD)       DEVITT C. DOLLOSA     </t>
  </si>
  <si>
    <t>(SGD) DEVITT C. DOLLOSA</t>
  </si>
  <si>
    <t xml:space="preserve">  '(SGD)         DEVITT C. DOLLOSA     </t>
  </si>
  <si>
    <t xml:space="preserve"> '(SGD)          DEVITT C. DOLLOSA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</si>
</sst>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_)"/>
    <numFmt numFmtId="168" formatCode="_(* #,##0_);_(* \(#,##0\);_(* &quot;-&quot;??_);_(@_)"/>
  </numFmts>
  <fonts count="132">
    <font>
      <sz val="11"/>
      <color theme="1"/>
      <name val="Calibri"/>
      <family val="2"/>
      <scheme val="minor"/>
    </font>
    <font>
      <sz val="11"/>
      <color theme="1"/>
      <name val="Calibri"/>
      <family val="2"/>
      <scheme val="minor"/>
    </font>
    <font>
      <b/>
      <sz val="11"/>
      <color theme="0"/>
      <name val="Calibri"/>
      <family val="2"/>
      <scheme val="minor"/>
    </font>
    <font>
      <sz val="12"/>
      <name val="Helv"/>
    </font>
    <font>
      <sz val="10"/>
      <name val="Arial Narrow"/>
      <family val="2"/>
    </font>
    <font>
      <b/>
      <sz val="10"/>
      <name val="Arial Narrow"/>
      <family val="2"/>
    </font>
    <font>
      <sz val="10"/>
      <color theme="0"/>
      <name val="Arial Narrow"/>
      <family val="2"/>
    </font>
    <font>
      <sz val="10"/>
      <color rgb="FFFF0000"/>
      <name val="Arial Narrow"/>
      <family val="2"/>
    </font>
    <font>
      <sz val="10"/>
      <name val="Arial"/>
      <family val="2"/>
    </font>
    <font>
      <b/>
      <sz val="9"/>
      <name val="Arial Narrow"/>
      <family val="2"/>
    </font>
    <font>
      <sz val="9"/>
      <name val="Arial Narrow"/>
      <family val="2"/>
    </font>
    <font>
      <sz val="10"/>
      <name val="Arial"/>
    </font>
    <font>
      <i/>
      <sz val="10"/>
      <name val="Arial Narrow"/>
      <family val="2"/>
    </font>
    <font>
      <b/>
      <sz val="8"/>
      <name val="Arial Narrow"/>
      <family val="2"/>
    </font>
    <font>
      <sz val="8"/>
      <name val="Arial Narrow"/>
      <family val="2"/>
    </font>
    <font>
      <i/>
      <sz val="8"/>
      <name val="Arial Narrow"/>
      <family val="2"/>
    </font>
    <font>
      <sz val="9.5"/>
      <name val="Arial Narrow"/>
      <family val="2"/>
    </font>
    <font>
      <i/>
      <sz val="9"/>
      <name val="Arial Narrow"/>
      <family val="2"/>
    </font>
    <font>
      <sz val="8"/>
      <color rgb="FFFF0000"/>
      <name val="Arial Narrow"/>
      <family val="2"/>
    </font>
    <font>
      <sz val="12"/>
      <name val="Helv"/>
      <charset val="134"/>
    </font>
    <font>
      <sz val="10"/>
      <name val="Arial"/>
      <family val="2"/>
      <charset val="134"/>
    </font>
    <font>
      <b/>
      <sz val="12"/>
      <name val="Arial Narrow"/>
      <family val="2"/>
    </font>
    <font>
      <sz val="10"/>
      <color indexed="8"/>
      <name val="Arial Narrow"/>
      <family val="2"/>
    </font>
    <font>
      <sz val="10"/>
      <name val="Calibri"/>
      <family val="2"/>
    </font>
    <font>
      <b/>
      <sz val="10"/>
      <color indexed="8"/>
      <name val="Arial Narrow"/>
      <family val="2"/>
    </font>
    <font>
      <sz val="10"/>
      <color theme="1"/>
      <name val="Arial Narrow"/>
      <family val="2"/>
    </font>
    <font>
      <sz val="9"/>
      <color indexed="8"/>
      <name val="Arial Narrow"/>
      <family val="2"/>
    </font>
    <font>
      <sz val="7"/>
      <name val="Arial Narrow"/>
      <family val="2"/>
    </font>
    <font>
      <b/>
      <sz val="10"/>
      <color theme="1"/>
      <name val="Arial Narrow"/>
      <family val="2"/>
    </font>
    <font>
      <b/>
      <sz val="10"/>
      <color rgb="FFFF0000"/>
      <name val="Arial Narrow"/>
      <family val="2"/>
    </font>
    <font>
      <sz val="12"/>
      <name val="Calibri"/>
      <family val="2"/>
      <charset val="134"/>
    </font>
    <font>
      <i/>
      <sz val="10"/>
      <name val="Calibri"/>
      <family val="2"/>
      <charset val="134"/>
    </font>
    <font>
      <sz val="10"/>
      <name val="Calibri"/>
      <family val="2"/>
      <charset val="134"/>
    </font>
    <font>
      <b/>
      <sz val="10"/>
      <name val="Calibri"/>
      <family val="2"/>
      <charset val="134"/>
    </font>
    <font>
      <b/>
      <sz val="8"/>
      <name val="Calibri"/>
      <family val="2"/>
      <charset val="134"/>
    </font>
    <font>
      <b/>
      <sz val="11"/>
      <name val="Arial Narrow"/>
      <family val="2"/>
    </font>
    <font>
      <sz val="9"/>
      <color theme="1"/>
      <name val="Arial Narrow"/>
      <family val="2"/>
    </font>
    <font>
      <b/>
      <u/>
      <sz val="9"/>
      <name val="Arial Narrow"/>
      <family val="2"/>
    </font>
    <font>
      <b/>
      <sz val="8"/>
      <color indexed="81"/>
      <name val="Tahoma"/>
      <family val="2"/>
    </font>
    <font>
      <sz val="8"/>
      <color indexed="81"/>
      <name val="Tahoma"/>
      <family val="2"/>
    </font>
    <font>
      <sz val="12"/>
      <name val="Arial Narrow"/>
      <family val="2"/>
    </font>
    <font>
      <b/>
      <u/>
      <sz val="10"/>
      <name val="Arial Narrow"/>
      <family val="2"/>
    </font>
    <font>
      <b/>
      <sz val="9"/>
      <color theme="1"/>
      <name val="Arial Narrow"/>
      <family val="2"/>
    </font>
    <font>
      <i/>
      <sz val="9"/>
      <color theme="1"/>
      <name val="Arial Narrow"/>
      <family val="2"/>
    </font>
    <font>
      <i/>
      <sz val="8"/>
      <color theme="1"/>
      <name val="Arial Narrow"/>
      <family val="2"/>
    </font>
    <font>
      <sz val="8"/>
      <color theme="1"/>
      <name val="Arial Narrow"/>
      <family val="2"/>
    </font>
    <font>
      <sz val="9"/>
      <color rgb="FFFF0000"/>
      <name val="Arial Narrow"/>
      <family val="2"/>
    </font>
    <font>
      <b/>
      <sz val="12"/>
      <color theme="0"/>
      <name val="Calibri"/>
      <family val="2"/>
    </font>
    <font>
      <b/>
      <sz val="10"/>
      <name val="Calibri"/>
      <family val="2"/>
    </font>
    <font>
      <b/>
      <u/>
      <sz val="10"/>
      <name val="Calibri"/>
      <family val="2"/>
    </font>
    <font>
      <sz val="8"/>
      <name val="Calibri"/>
      <family val="2"/>
    </font>
    <font>
      <i/>
      <sz val="10"/>
      <name val="Calibri"/>
      <family val="2"/>
    </font>
    <font>
      <b/>
      <sz val="14"/>
      <name val="Calibri"/>
      <family val="2"/>
    </font>
    <font>
      <b/>
      <sz val="12"/>
      <name val="Calibri"/>
      <family val="2"/>
    </font>
    <font>
      <i/>
      <sz val="8"/>
      <name val="Calibri"/>
      <family val="2"/>
    </font>
    <font>
      <sz val="7"/>
      <name val="Calibri"/>
      <family val="2"/>
    </font>
    <font>
      <b/>
      <sz val="8"/>
      <name val="Calibri"/>
      <family val="2"/>
    </font>
    <font>
      <sz val="12"/>
      <name val="Calibri"/>
      <family val="2"/>
    </font>
    <font>
      <sz val="12"/>
      <name val="Calibri"/>
      <family val="2"/>
      <scheme val="minor"/>
    </font>
    <font>
      <sz val="10"/>
      <name val="Calibri"/>
      <family val="2"/>
      <scheme val="minor"/>
    </font>
    <font>
      <b/>
      <sz val="10"/>
      <name val="Calibri"/>
      <family val="2"/>
      <scheme val="minor"/>
    </font>
    <font>
      <b/>
      <sz val="11"/>
      <name val="Calibri"/>
      <family val="2"/>
    </font>
    <font>
      <b/>
      <sz val="8"/>
      <name val="Calibri"/>
      <family val="2"/>
      <scheme val="minor"/>
    </font>
    <font>
      <sz val="9"/>
      <name val="Calibri"/>
      <family val="2"/>
    </font>
    <font>
      <sz val="10"/>
      <color indexed="8"/>
      <name val="Calibri"/>
      <family val="2"/>
      <charset val="134"/>
    </font>
    <font>
      <b/>
      <u/>
      <sz val="8"/>
      <name val="Calibri"/>
      <family val="2"/>
    </font>
    <font>
      <sz val="14"/>
      <name val="Calibri"/>
      <family val="2"/>
    </font>
    <font>
      <b/>
      <sz val="10"/>
      <color theme="0"/>
      <name val="Calibri"/>
      <family val="2"/>
    </font>
    <font>
      <b/>
      <sz val="9"/>
      <name val="Calibri"/>
      <family val="2"/>
    </font>
    <font>
      <sz val="10"/>
      <name val="Arial"/>
      <charset val="134"/>
    </font>
    <font>
      <sz val="9"/>
      <name val="Arial"/>
      <family val="2"/>
    </font>
    <font>
      <sz val="10"/>
      <color indexed="8"/>
      <name val="Calibri"/>
      <family val="2"/>
    </font>
    <font>
      <b/>
      <sz val="10"/>
      <color rgb="FFFF0000"/>
      <name val="Calibri"/>
      <family val="2"/>
    </font>
    <font>
      <b/>
      <sz val="10"/>
      <name val="Arial"/>
      <family val="2"/>
    </font>
    <font>
      <i/>
      <sz val="7"/>
      <name val="Arial Narrow"/>
      <family val="2"/>
    </font>
    <font>
      <sz val="8"/>
      <color indexed="8"/>
      <name val="Arial Narrow"/>
      <family val="2"/>
    </font>
    <font>
      <i/>
      <sz val="11"/>
      <name val="Arial Narrow"/>
      <family val="2"/>
    </font>
    <font>
      <b/>
      <sz val="7"/>
      <name val="Arial Narrow"/>
      <family val="2"/>
    </font>
    <font>
      <b/>
      <i/>
      <sz val="10"/>
      <name val="Arial Narrow"/>
      <family val="2"/>
    </font>
    <font>
      <sz val="6"/>
      <name val="Arial Narrow"/>
      <family val="2"/>
    </font>
    <font>
      <sz val="7"/>
      <color indexed="8"/>
      <name val="Arial Narrow"/>
      <family val="2"/>
    </font>
    <font>
      <sz val="11"/>
      <name val="Calibri"/>
      <family val="2"/>
    </font>
    <font>
      <sz val="11"/>
      <name val="Arial Narrow"/>
      <family val="2"/>
    </font>
    <font>
      <sz val="8"/>
      <name val="Arial"/>
      <family val="2"/>
    </font>
    <font>
      <b/>
      <sz val="10"/>
      <color theme="0"/>
      <name val="Calibri"/>
      <family val="2"/>
      <scheme val="minor"/>
    </font>
    <font>
      <sz val="9"/>
      <name val="Calibri"/>
      <family val="2"/>
      <scheme val="minor"/>
    </font>
    <font>
      <sz val="6"/>
      <name val="Arial"/>
      <family val="2"/>
    </font>
    <font>
      <sz val="6"/>
      <name val="Calibri"/>
      <family val="2"/>
      <scheme val="minor"/>
    </font>
    <font>
      <sz val="8"/>
      <name val="Calibri"/>
      <family val="2"/>
      <scheme val="minor"/>
    </font>
    <font>
      <i/>
      <sz val="8"/>
      <name val="Arial"/>
      <family val="2"/>
    </font>
    <font>
      <b/>
      <sz val="8"/>
      <name val="Arial"/>
      <family val="2"/>
    </font>
    <font>
      <b/>
      <sz val="9"/>
      <color theme="0"/>
      <name val="Arial Narrow"/>
      <family val="2"/>
    </font>
    <font>
      <sz val="16"/>
      <name val="Arial"/>
      <family val="2"/>
    </font>
    <font>
      <b/>
      <sz val="12"/>
      <name val="Arial"/>
      <family val="2"/>
    </font>
    <font>
      <b/>
      <sz val="14"/>
      <name val="Calibri"/>
      <family val="2"/>
      <scheme val="minor"/>
    </font>
    <font>
      <sz val="11"/>
      <name val="Calibri"/>
      <family val="2"/>
      <scheme val="minor"/>
    </font>
    <font>
      <b/>
      <sz val="11"/>
      <name val="Calibri"/>
      <family val="2"/>
      <scheme val="minor"/>
    </font>
    <font>
      <i/>
      <sz val="6"/>
      <name val="Arial Narrow"/>
      <family val="2"/>
    </font>
    <font>
      <b/>
      <sz val="11"/>
      <color rgb="FFFF0000"/>
      <name val="Arial Narrow"/>
      <family val="2"/>
    </font>
    <font>
      <b/>
      <sz val="6"/>
      <name val="Arial Narrow"/>
      <family val="2"/>
    </font>
    <font>
      <b/>
      <i/>
      <sz val="11"/>
      <name val="Arial Narrow"/>
      <family val="2"/>
    </font>
    <font>
      <i/>
      <sz val="12"/>
      <name val="Arial Narrow"/>
      <family val="2"/>
    </font>
    <font>
      <b/>
      <i/>
      <sz val="10"/>
      <color rgb="FFFF0000"/>
      <name val="Arial Narrow"/>
      <family val="2"/>
    </font>
    <font>
      <b/>
      <i/>
      <u/>
      <sz val="9"/>
      <name val="Calibri"/>
      <family val="2"/>
    </font>
    <font>
      <b/>
      <u/>
      <sz val="9"/>
      <name val="Calibri"/>
      <family val="2"/>
    </font>
    <font>
      <b/>
      <sz val="9"/>
      <name val="Arial"/>
      <family val="2"/>
    </font>
    <font>
      <i/>
      <sz val="10"/>
      <name val="Arial"/>
      <family val="2"/>
    </font>
    <font>
      <sz val="12"/>
      <name val="Arial"/>
      <family val="2"/>
    </font>
    <font>
      <sz val="10"/>
      <color indexed="8"/>
      <name val="Arial"/>
      <family val="2"/>
    </font>
    <font>
      <sz val="8"/>
      <color indexed="8"/>
      <name val="Calibri"/>
      <family val="2"/>
    </font>
    <font>
      <i/>
      <sz val="11"/>
      <name val="Calibri"/>
      <family val="2"/>
    </font>
    <font>
      <sz val="10"/>
      <color rgb="FFFF0000"/>
      <name val="Calibri"/>
      <family val="2"/>
    </font>
    <font>
      <b/>
      <i/>
      <sz val="12"/>
      <name val="Calibri"/>
      <family val="2"/>
    </font>
    <font>
      <b/>
      <sz val="12"/>
      <color rgb="FFFF0000"/>
      <name val="Arial Narrow"/>
      <family val="2"/>
    </font>
    <font>
      <b/>
      <sz val="18"/>
      <name val="Calibri"/>
      <family val="2"/>
    </font>
    <font>
      <b/>
      <i/>
      <sz val="12"/>
      <name val="Arial Narrow"/>
      <family val="2"/>
    </font>
    <font>
      <b/>
      <sz val="6"/>
      <name val="Calibri"/>
      <family val="2"/>
    </font>
    <font>
      <sz val="10"/>
      <color rgb="FF006600"/>
      <name val="Arial"/>
      <family val="2"/>
    </font>
    <font>
      <b/>
      <sz val="10"/>
      <color theme="1"/>
      <name val="Calibri"/>
      <family val="2"/>
    </font>
    <font>
      <b/>
      <sz val="9"/>
      <color rgb="FFFF0000"/>
      <name val="Calibri"/>
      <family val="2"/>
    </font>
    <font>
      <b/>
      <sz val="7"/>
      <color indexed="8"/>
      <name val="Arial Narrow"/>
      <family val="2"/>
    </font>
    <font>
      <b/>
      <sz val="11"/>
      <color rgb="FFC00000"/>
      <name val="Calibri"/>
      <family val="2"/>
      <scheme val="minor"/>
    </font>
    <font>
      <b/>
      <i/>
      <sz val="10"/>
      <color rgb="FFC00000"/>
      <name val="Calibri"/>
      <family val="2"/>
    </font>
    <font>
      <b/>
      <i/>
      <sz val="11"/>
      <color rgb="FFC00000"/>
      <name val="Calibri"/>
      <family val="2"/>
    </font>
    <font>
      <b/>
      <sz val="10"/>
      <color rgb="FFC00000"/>
      <name val="Calibri"/>
      <family val="2"/>
    </font>
    <font>
      <b/>
      <sz val="12"/>
      <color rgb="FFC00000"/>
      <name val="Calibri"/>
      <family val="2"/>
    </font>
    <font>
      <b/>
      <sz val="8"/>
      <color indexed="8"/>
      <name val="Arial Narrow"/>
      <family val="2"/>
    </font>
    <font>
      <b/>
      <sz val="9"/>
      <color indexed="8"/>
      <name val="Arial Narrow"/>
      <family val="2"/>
    </font>
    <font>
      <sz val="12"/>
      <color rgb="FFFF0000"/>
      <name val="Arial Narrow"/>
      <family val="2"/>
    </font>
    <font>
      <b/>
      <sz val="12"/>
      <color indexed="8"/>
      <name val="Arial Narrow"/>
      <family val="2"/>
    </font>
    <font>
      <sz val="9"/>
      <color theme="1"/>
      <name val="Calibri"/>
      <family val="2"/>
      <scheme val="minor"/>
    </font>
    <font>
      <sz val="8"/>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33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5" tint="-0.499984740745262"/>
        <bgColor indexed="64"/>
      </patternFill>
    </fill>
    <fill>
      <patternFill patternType="solid">
        <fgColor theme="2" tint="-0.89999084444715716"/>
        <bgColor indexed="64"/>
      </patternFill>
    </fill>
    <fill>
      <patternFill patternType="solid">
        <fgColor rgb="FF92D05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008000"/>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14996795556505021"/>
        <bgColor indexed="64"/>
      </patternFill>
    </fill>
  </fills>
  <borders count="40">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right/>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right style="thin">
        <color indexed="64"/>
      </right>
      <top/>
      <bottom style="double">
        <color indexed="64"/>
      </bottom>
      <diagonal/>
    </border>
    <border>
      <left style="medium">
        <color indexed="64"/>
      </left>
      <right/>
      <top/>
      <bottom/>
      <diagonal/>
    </border>
    <border>
      <left/>
      <right/>
      <top style="thin">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medium">
        <color indexed="64"/>
      </bottom>
      <diagonal/>
    </border>
    <border>
      <left/>
      <right/>
      <top style="double">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s>
  <cellStyleXfs count="63">
    <xf numFmtId="0" fontId="0" fillId="0" borderId="0"/>
    <xf numFmtId="43" fontId="1" fillId="0" borderId="0" applyFont="0" applyFill="0" applyBorder="0" applyAlignment="0" applyProtection="0"/>
    <xf numFmtId="39" fontId="3" fillId="0" borderId="0"/>
    <xf numFmtId="43" fontId="8" fillId="0" borderId="0" applyFont="0" applyFill="0" applyBorder="0" applyAlignment="0" applyProtection="0"/>
    <xf numFmtId="39" fontId="3" fillId="0" borderId="0"/>
    <xf numFmtId="39" fontId="3" fillId="0" borderId="0"/>
    <xf numFmtId="0" fontId="11" fillId="0" borderId="0"/>
    <xf numFmtId="39" fontId="19" fillId="0" borderId="0">
      <alignment vertical="center"/>
    </xf>
    <xf numFmtId="39" fontId="19" fillId="0" borderId="0">
      <alignment vertical="center"/>
    </xf>
    <xf numFmtId="0" fontId="20" fillId="0" borderId="0">
      <alignment vertical="center"/>
    </xf>
    <xf numFmtId="39" fontId="19" fillId="0" borderId="0">
      <alignment vertical="center"/>
    </xf>
    <xf numFmtId="39" fontId="3" fillId="0" borderId="0"/>
    <xf numFmtId="39" fontId="19" fillId="0" borderId="0">
      <alignment vertical="center"/>
    </xf>
    <xf numFmtId="39" fontId="3" fillId="0" borderId="0"/>
    <xf numFmtId="39" fontId="3" fillId="0" borderId="0"/>
    <xf numFmtId="0" fontId="8" fillId="0" borderId="0"/>
    <xf numFmtId="39" fontId="3" fillId="0" borderId="0"/>
    <xf numFmtId="39" fontId="3" fillId="0" borderId="0"/>
    <xf numFmtId="39" fontId="3" fillId="0" borderId="0"/>
    <xf numFmtId="39" fontId="3" fillId="0" borderId="0"/>
    <xf numFmtId="39" fontId="3" fillId="0" borderId="0"/>
    <xf numFmtId="0" fontId="8" fillId="0" borderId="0"/>
    <xf numFmtId="39" fontId="3" fillId="0" borderId="0"/>
    <xf numFmtId="0" fontId="1" fillId="0" borderId="0"/>
    <xf numFmtId="39" fontId="3" fillId="0" borderId="0"/>
    <xf numFmtId="39" fontId="19" fillId="0" borderId="0">
      <alignment vertical="center"/>
    </xf>
    <xf numFmtId="0" fontId="8" fillId="0" borderId="0"/>
    <xf numFmtId="39" fontId="19" fillId="0" borderId="0">
      <alignment vertical="center"/>
    </xf>
    <xf numFmtId="39" fontId="19" fillId="0" borderId="0"/>
    <xf numFmtId="0" fontId="69" fillId="0" borderId="0"/>
    <xf numFmtId="39" fontId="19" fillId="0" borderId="0"/>
    <xf numFmtId="39" fontId="19" fillId="0" borderId="0"/>
    <xf numFmtId="39" fontId="19" fillId="0" borderId="0"/>
    <xf numFmtId="39" fontId="19" fillId="0" borderId="0"/>
    <xf numFmtId="39" fontId="19" fillId="0" borderId="0"/>
    <xf numFmtId="9" fontId="8" fillId="0" borderId="0" applyFont="0" applyFill="0" applyBorder="0" applyAlignment="0" applyProtection="0"/>
    <xf numFmtId="39" fontId="19" fillId="0" borderId="0"/>
    <xf numFmtId="39" fontId="19" fillId="0" borderId="0"/>
    <xf numFmtId="39" fontId="19" fillId="0" borderId="0"/>
    <xf numFmtId="39" fontId="19" fillId="0" borderId="0"/>
    <xf numFmtId="43" fontId="1" fillId="0" borderId="0" applyFont="0" applyFill="0" applyBorder="0" applyAlignment="0" applyProtection="0"/>
    <xf numFmtId="39" fontId="19" fillId="0" borderId="0"/>
    <xf numFmtId="39" fontId="19" fillId="0" borderId="0"/>
    <xf numFmtId="0" fontId="8" fillId="0" borderId="0">
      <alignment vertical="center"/>
    </xf>
    <xf numFmtId="39" fontId="19" fillId="0" borderId="0"/>
    <xf numFmtId="39" fontId="19" fillId="0" borderId="0"/>
    <xf numFmtId="39" fontId="3" fillId="0" borderId="0"/>
    <xf numFmtId="39" fontId="3" fillId="0" borderId="0"/>
    <xf numFmtId="39" fontId="3" fillId="0" borderId="0"/>
    <xf numFmtId="39" fontId="3" fillId="0" borderId="0"/>
    <xf numFmtId="39" fontId="3" fillId="0" borderId="0"/>
    <xf numFmtId="39" fontId="19" fillId="0" borderId="0"/>
    <xf numFmtId="39" fontId="19" fillId="0" borderId="0"/>
    <xf numFmtId="0" fontId="8" fillId="0" borderId="0"/>
    <xf numFmtId="39" fontId="19" fillId="0" borderId="0"/>
    <xf numFmtId="43" fontId="8" fillId="0" borderId="0" applyFont="0" applyFill="0" applyBorder="0" applyAlignment="0" applyProtection="0">
      <alignment vertical="center"/>
    </xf>
    <xf numFmtId="39" fontId="3" fillId="0" borderId="0"/>
    <xf numFmtId="39" fontId="3" fillId="0" borderId="0"/>
    <xf numFmtId="43" fontId="8" fillId="0" borderId="0" applyFont="0" applyFill="0" applyBorder="0" applyAlignment="0" applyProtection="0"/>
    <xf numFmtId="39" fontId="19" fillId="0" borderId="0"/>
    <xf numFmtId="39" fontId="3" fillId="0" borderId="0"/>
    <xf numFmtId="39" fontId="3" fillId="0" borderId="0"/>
    <xf numFmtId="39" fontId="3" fillId="0" borderId="0"/>
  </cellStyleXfs>
  <cellXfs count="3772">
    <xf numFmtId="0" fontId="0" fillId="0" borderId="0" xfId="0"/>
    <xf numFmtId="39" fontId="4" fillId="0" borderId="0" xfId="2" applyFont="1"/>
    <xf numFmtId="39" fontId="5" fillId="0" borderId="0" xfId="2" applyFont="1"/>
    <xf numFmtId="39" fontId="6" fillId="0" borderId="0" xfId="2" quotePrefix="1" applyFont="1"/>
    <xf numFmtId="39" fontId="4" fillId="0" borderId="0" xfId="2" applyFont="1" applyAlignment="1">
      <alignment vertical="center"/>
    </xf>
    <xf numFmtId="39" fontId="4" fillId="0" borderId="0" xfId="2" applyFont="1" applyAlignment="1" applyProtection="1">
      <alignment horizontal="center" vertical="top"/>
      <protection locked="0"/>
    </xf>
    <xf numFmtId="39" fontId="4" fillId="0" borderId="0" xfId="2" applyFont="1" applyAlignment="1" applyProtection="1">
      <alignment horizontal="left" vertical="top"/>
      <protection locked="0"/>
    </xf>
    <xf numFmtId="39" fontId="4" fillId="0" borderId="0" xfId="2" applyFont="1" applyAlignment="1">
      <alignment horizontal="left" vertical="top"/>
    </xf>
    <xf numFmtId="39" fontId="5" fillId="0" borderId="0" xfId="2" applyFont="1" applyAlignment="1" applyProtection="1">
      <alignment horizontal="center"/>
    </xf>
    <xf numFmtId="39" fontId="5" fillId="0" borderId="0" xfId="2" applyFont="1" applyAlignment="1" applyProtection="1">
      <alignment horizontal="left"/>
    </xf>
    <xf numFmtId="39" fontId="5" fillId="0" borderId="0" xfId="2" applyFont="1" applyAlignment="1">
      <alignment horizontal="left"/>
    </xf>
    <xf numFmtId="39" fontId="4" fillId="0" borderId="0" xfId="2" applyFont="1" applyAlignment="1" applyProtection="1">
      <alignment horizontal="left"/>
    </xf>
    <xf numFmtId="39" fontId="7" fillId="0" borderId="0" xfId="2" quotePrefix="1" applyFont="1" applyAlignment="1">
      <alignment horizontal="right"/>
    </xf>
    <xf numFmtId="39" fontId="5" fillId="0" borderId="0" xfId="2" applyFont="1" applyBorder="1" applyAlignment="1" applyProtection="1">
      <alignment vertical="center"/>
    </xf>
    <xf numFmtId="39" fontId="5" fillId="0" borderId="0" xfId="2" applyFont="1" applyBorder="1" applyAlignment="1">
      <alignment vertical="center"/>
    </xf>
    <xf numFmtId="39" fontId="5" fillId="0" borderId="0" xfId="2" applyFont="1" applyBorder="1" applyAlignment="1" applyProtection="1">
      <alignment horizontal="left" vertical="center"/>
    </xf>
    <xf numFmtId="43" fontId="9" fillId="0" borderId="1" xfId="3" applyFont="1" applyFill="1" applyBorder="1" applyAlignment="1" applyProtection="1">
      <alignment vertical="center"/>
    </xf>
    <xf numFmtId="39" fontId="9" fillId="0" borderId="2" xfId="2" applyFont="1" applyBorder="1" applyAlignment="1" applyProtection="1">
      <alignment vertical="center"/>
    </xf>
    <xf numFmtId="39" fontId="9" fillId="0" borderId="1" xfId="2" applyFont="1" applyBorder="1" applyAlignment="1">
      <alignment vertical="center"/>
    </xf>
    <xf numFmtId="39" fontId="9" fillId="0" borderId="1" xfId="2" applyFont="1" applyBorder="1" applyAlignment="1" applyProtection="1">
      <alignment horizontal="left" vertical="center"/>
    </xf>
    <xf numFmtId="39" fontId="10" fillId="0" borderId="3" xfId="2" applyFont="1" applyFill="1" applyBorder="1" applyProtection="1">
      <protection locked="0"/>
    </xf>
    <xf numFmtId="43" fontId="10" fillId="2" borderId="3" xfId="3" applyFont="1" applyFill="1" applyBorder="1" applyAlignment="1" applyProtection="1">
      <alignment horizontal="center"/>
    </xf>
    <xf numFmtId="43" fontId="10" fillId="0" borderId="4" xfId="3" applyFont="1" applyBorder="1" applyAlignment="1" applyProtection="1">
      <alignment horizontal="center"/>
      <protection locked="0"/>
    </xf>
    <xf numFmtId="0" fontId="10" fillId="0" borderId="3" xfId="4" quotePrefix="1" applyNumberFormat="1" applyFont="1" applyBorder="1" applyAlignment="1" applyProtection="1">
      <alignment horizontal="center"/>
    </xf>
    <xf numFmtId="39" fontId="4" fillId="0" borderId="4" xfId="5" quotePrefix="1" applyFont="1" applyBorder="1" applyAlignment="1" applyProtection="1">
      <alignment horizontal="left"/>
    </xf>
    <xf numFmtId="39" fontId="10" fillId="0" borderId="3" xfId="2" applyFont="1" applyBorder="1" applyProtection="1">
      <protection locked="0"/>
    </xf>
    <xf numFmtId="0" fontId="10" fillId="0" borderId="3" xfId="4" applyNumberFormat="1" applyFont="1" applyBorder="1" applyAlignment="1" applyProtection="1">
      <alignment horizontal="center"/>
    </xf>
    <xf numFmtId="39" fontId="4" fillId="0" borderId="4" xfId="5" applyFont="1" applyBorder="1" applyAlignment="1" applyProtection="1">
      <alignment horizontal="left"/>
    </xf>
    <xf numFmtId="39" fontId="10" fillId="0" borderId="4" xfId="5" applyFont="1" applyBorder="1" applyAlignment="1" applyProtection="1">
      <alignment horizontal="left"/>
    </xf>
    <xf numFmtId="39" fontId="10" fillId="0" borderId="4" xfId="2" applyFont="1" applyFill="1" applyBorder="1" applyProtection="1">
      <protection locked="0"/>
    </xf>
    <xf numFmtId="39" fontId="10" fillId="0" borderId="4" xfId="2" applyFont="1" applyBorder="1" applyProtection="1">
      <protection locked="0"/>
    </xf>
    <xf numFmtId="43" fontId="10" fillId="0" borderId="5" xfId="3" applyFont="1" applyBorder="1" applyAlignment="1" applyProtection="1">
      <alignment horizontal="center"/>
      <protection locked="0"/>
    </xf>
    <xf numFmtId="39" fontId="4" fillId="0" borderId="5" xfId="5" applyFont="1" applyBorder="1" applyAlignment="1" applyProtection="1">
      <alignment horizontal="left"/>
    </xf>
    <xf numFmtId="39" fontId="9" fillId="0" borderId="6" xfId="2" applyFont="1" applyBorder="1" applyAlignment="1" applyProtection="1">
      <alignment vertical="center"/>
    </xf>
    <xf numFmtId="39" fontId="9" fillId="0" borderId="7" xfId="2" applyFont="1" applyBorder="1" applyAlignment="1" applyProtection="1">
      <alignment vertical="center"/>
    </xf>
    <xf numFmtId="39" fontId="5" fillId="0" borderId="6" xfId="2" applyFont="1" applyBorder="1" applyAlignment="1" applyProtection="1">
      <alignment horizontal="center" vertical="center"/>
    </xf>
    <xf numFmtId="39" fontId="5" fillId="0" borderId="7" xfId="2" applyFont="1" applyBorder="1" applyAlignment="1" applyProtection="1">
      <alignment horizontal="left" vertical="center"/>
    </xf>
    <xf numFmtId="43" fontId="10" fillId="2" borderId="3" xfId="3" applyFont="1" applyFill="1" applyBorder="1" applyProtection="1"/>
    <xf numFmtId="43" fontId="10" fillId="0" borderId="8" xfId="3" applyFont="1" applyBorder="1" applyAlignment="1" applyProtection="1">
      <alignment horizontal="center"/>
    </xf>
    <xf numFmtId="43" fontId="10" fillId="0" borderId="3" xfId="3" applyFont="1" applyBorder="1" applyAlignment="1" applyProtection="1">
      <alignment horizontal="center"/>
    </xf>
    <xf numFmtId="43" fontId="10" fillId="0" borderId="9" xfId="3" applyFont="1" applyBorder="1" applyAlignment="1" applyProtection="1">
      <alignment horizontal="center"/>
    </xf>
    <xf numFmtId="39" fontId="10" fillId="0" borderId="4" xfId="4" applyFont="1" applyBorder="1" applyAlignment="1" applyProtection="1">
      <alignment horizontal="center"/>
    </xf>
    <xf numFmtId="39" fontId="4" fillId="0" borderId="4" xfId="2" applyFont="1" applyFill="1" applyBorder="1" applyAlignment="1" applyProtection="1">
      <alignment horizontal="left"/>
    </xf>
    <xf numFmtId="43" fontId="10" fillId="0" borderId="4" xfId="3" applyFont="1" applyBorder="1" applyAlignment="1" applyProtection="1">
      <alignment horizontal="center"/>
    </xf>
    <xf numFmtId="39" fontId="10" fillId="0" borderId="4" xfId="2" applyFont="1" applyFill="1" applyBorder="1" applyAlignment="1" applyProtection="1">
      <alignment horizontal="left"/>
    </xf>
    <xf numFmtId="43" fontId="10" fillId="0" borderId="3" xfId="3" applyFont="1" applyFill="1" applyBorder="1" applyProtection="1"/>
    <xf numFmtId="39" fontId="10" fillId="0" borderId="4" xfId="4" quotePrefix="1" applyFont="1" applyBorder="1" applyAlignment="1" applyProtection="1">
      <alignment horizontal="center"/>
    </xf>
    <xf numFmtId="39" fontId="5" fillId="0" borderId="4" xfId="2" applyFont="1" applyFill="1" applyBorder="1" applyAlignment="1" applyProtection="1">
      <alignment horizontal="left"/>
    </xf>
    <xf numFmtId="43" fontId="10" fillId="2" borderId="3" xfId="3" applyFont="1" applyFill="1" applyBorder="1"/>
    <xf numFmtId="43" fontId="10" fillId="0" borderId="3" xfId="3" applyFont="1" applyBorder="1" applyProtection="1"/>
    <xf numFmtId="43" fontId="10" fillId="0" borderId="4" xfId="3" applyFont="1" applyBorder="1" applyProtection="1"/>
    <xf numFmtId="39" fontId="10" fillId="0" borderId="9" xfId="2" applyFont="1" applyBorder="1" applyProtection="1"/>
    <xf numFmtId="39" fontId="10" fillId="0" borderId="4" xfId="2" quotePrefix="1" applyFont="1" applyBorder="1" applyAlignment="1" applyProtection="1">
      <alignment horizontal="centerContinuous"/>
    </xf>
    <xf numFmtId="39" fontId="10" fillId="0" borderId="9" xfId="2" applyFont="1" applyBorder="1" applyProtection="1">
      <protection locked="0"/>
    </xf>
    <xf numFmtId="39" fontId="10" fillId="0" borderId="3" xfId="4" quotePrefix="1" applyFont="1" applyBorder="1" applyAlignment="1" applyProtection="1">
      <alignment horizontal="center"/>
    </xf>
    <xf numFmtId="39" fontId="10" fillId="0" borderId="3" xfId="2" applyFont="1" applyBorder="1" applyAlignment="1" applyProtection="1">
      <alignment horizontal="fill"/>
    </xf>
    <xf numFmtId="39" fontId="10" fillId="0" borderId="4" xfId="2" applyFont="1" applyBorder="1" applyAlignment="1" applyProtection="1">
      <alignment horizontal="fill"/>
    </xf>
    <xf numFmtId="39" fontId="10" fillId="0" borderId="9" xfId="2" applyFont="1" applyBorder="1" applyAlignment="1" applyProtection="1">
      <alignment horizontal="fill"/>
    </xf>
    <xf numFmtId="39" fontId="5" fillId="0" borderId="5" xfId="2" applyFont="1" applyBorder="1" applyAlignment="1" applyProtection="1">
      <alignment horizontal="left"/>
    </xf>
    <xf numFmtId="39" fontId="9" fillId="0" borderId="6" xfId="2" applyFont="1" applyBorder="1" applyProtection="1"/>
    <xf numFmtId="39" fontId="9" fillId="0" borderId="10" xfId="2" applyFont="1" applyBorder="1" applyProtection="1"/>
    <xf numFmtId="39" fontId="5" fillId="0" borderId="8" xfId="2" applyFont="1" applyBorder="1" applyAlignment="1" applyProtection="1">
      <alignment horizontal="center"/>
    </xf>
    <xf numFmtId="39" fontId="5" fillId="0" borderId="10" xfId="2" applyFont="1" applyBorder="1" applyAlignment="1" applyProtection="1">
      <alignment horizontal="left"/>
    </xf>
    <xf numFmtId="0" fontId="5" fillId="0" borderId="4" xfId="6" applyFont="1" applyBorder="1" applyAlignment="1" applyProtection="1">
      <alignment horizontal="center"/>
    </xf>
    <xf numFmtId="0" fontId="5" fillId="0" borderId="8" xfId="6" quotePrefix="1" applyFont="1" applyBorder="1" applyAlignment="1">
      <alignment horizontal="center" vertical="center" wrapText="1"/>
    </xf>
    <xf numFmtId="0" fontId="5" fillId="0" borderId="8" xfId="6" applyFont="1" applyBorder="1" applyAlignment="1" applyProtection="1">
      <alignment horizontal="center"/>
    </xf>
    <xf numFmtId="0" fontId="5" fillId="0" borderId="8" xfId="6" applyFont="1" applyBorder="1" applyAlignment="1">
      <alignment horizontal="center"/>
    </xf>
    <xf numFmtId="39" fontId="5" fillId="0" borderId="10" xfId="2" applyFont="1" applyBorder="1" applyAlignment="1">
      <alignment horizontal="center" vertical="center"/>
    </xf>
    <xf numFmtId="0" fontId="5" fillId="0" borderId="4" xfId="6" applyFont="1" applyFill="1" applyBorder="1" applyAlignment="1" applyProtection="1">
      <alignment horizontal="center"/>
    </xf>
    <xf numFmtId="0" fontId="5" fillId="0" borderId="4" xfId="6" applyFont="1" applyBorder="1" applyAlignment="1">
      <alignment horizontal="center" vertical="center" wrapText="1"/>
    </xf>
    <xf numFmtId="0" fontId="5" fillId="0" borderId="4" xfId="6" applyFont="1" applyBorder="1" applyAlignment="1">
      <alignment horizontal="center"/>
    </xf>
    <xf numFmtId="0" fontId="5" fillId="0" borderId="4" xfId="6" quotePrefix="1" applyFont="1" applyBorder="1" applyAlignment="1">
      <alignment horizontal="center"/>
    </xf>
    <xf numFmtId="39" fontId="5" fillId="0" borderId="9" xfId="2" applyFont="1" applyBorder="1" applyAlignment="1">
      <alignment horizontal="center" vertical="center"/>
    </xf>
    <xf numFmtId="0" fontId="9" fillId="0" borderId="4" xfId="6" applyFont="1" applyBorder="1" applyAlignment="1">
      <alignment horizontal="center"/>
    </xf>
    <xf numFmtId="0" fontId="5" fillId="0" borderId="5" xfId="6" applyFont="1" applyBorder="1" applyAlignment="1">
      <alignment horizontal="center" vertical="center" wrapText="1"/>
    </xf>
    <xf numFmtId="0" fontId="5" fillId="0" borderId="5" xfId="6" applyFont="1" applyBorder="1" applyAlignment="1">
      <alignment horizontal="center"/>
    </xf>
    <xf numFmtId="0" fontId="5" fillId="0" borderId="4" xfId="6" applyFont="1" applyFill="1" applyBorder="1" applyAlignment="1">
      <alignment horizontal="center"/>
    </xf>
    <xf numFmtId="0" fontId="5" fillId="0" borderId="11" xfId="6" applyFont="1" applyBorder="1" applyAlignment="1">
      <alignment horizontal="center" shrinkToFit="1"/>
    </xf>
    <xf numFmtId="0" fontId="5" fillId="0" borderId="12" xfId="6" applyFont="1" applyBorder="1" applyAlignment="1">
      <alignment horizontal="center" shrinkToFit="1"/>
    </xf>
    <xf numFmtId="0" fontId="5" fillId="0" borderId="7" xfId="6" applyFont="1" applyBorder="1" applyAlignment="1">
      <alignment horizontal="center" shrinkToFit="1"/>
    </xf>
    <xf numFmtId="0" fontId="5" fillId="0" borderId="5" xfId="6" applyFont="1" applyFill="1" applyBorder="1" applyAlignment="1">
      <alignment horizontal="center"/>
    </xf>
    <xf numFmtId="39" fontId="5" fillId="0" borderId="13" xfId="2" applyFont="1" applyBorder="1" applyAlignment="1">
      <alignment horizontal="center" vertical="center"/>
    </xf>
    <xf numFmtId="39" fontId="4" fillId="0" borderId="0" xfId="2" applyFont="1" applyProtection="1">
      <protection locked="0"/>
    </xf>
    <xf numFmtId="39" fontId="4" fillId="0" borderId="0" xfId="2" applyFont="1" applyAlignment="1">
      <alignment horizontal="center"/>
    </xf>
    <xf numFmtId="39" fontId="4" fillId="0" borderId="0" xfId="2" applyFont="1" applyAlignment="1">
      <alignment horizontal="center"/>
    </xf>
    <xf numFmtId="39" fontId="12" fillId="0" borderId="0" xfId="2" applyFont="1" applyAlignment="1" applyProtection="1">
      <alignment horizontal="left"/>
    </xf>
    <xf numFmtId="39" fontId="12" fillId="0" borderId="0" xfId="2" applyFont="1" applyAlignment="1" applyProtection="1"/>
    <xf numFmtId="39" fontId="6" fillId="2" borderId="0" xfId="2" quotePrefix="1" applyFont="1" applyFill="1"/>
    <xf numFmtId="39" fontId="4" fillId="0" borderId="0" xfId="2" applyFont="1" applyAlignment="1">
      <alignment horizontal="center" vertical="top"/>
    </xf>
    <xf numFmtId="39" fontId="5" fillId="0" borderId="0" xfId="2" applyFont="1" applyAlignment="1">
      <alignment horizontal="center"/>
    </xf>
    <xf numFmtId="39" fontId="7" fillId="0" borderId="0" xfId="2" quotePrefix="1" applyFont="1" applyAlignment="1">
      <alignment horizontal="right" vertical="center"/>
    </xf>
    <xf numFmtId="39" fontId="13" fillId="0" borderId="1" xfId="2" applyFont="1" applyFill="1" applyBorder="1" applyAlignment="1" applyProtection="1">
      <alignment vertical="center"/>
    </xf>
    <xf numFmtId="39" fontId="13" fillId="0" borderId="2" xfId="2" applyFont="1" applyFill="1" applyBorder="1" applyAlignment="1" applyProtection="1">
      <alignment vertical="center"/>
    </xf>
    <xf numFmtId="39" fontId="5" fillId="0" borderId="1" xfId="2" applyFont="1" applyBorder="1" applyAlignment="1" applyProtection="1">
      <alignment horizontal="left" vertical="center"/>
    </xf>
    <xf numFmtId="39" fontId="14" fillId="0" borderId="3" xfId="2" applyFont="1" applyFill="1" applyBorder="1" applyProtection="1">
      <protection locked="0"/>
    </xf>
    <xf numFmtId="43" fontId="14" fillId="0" borderId="3" xfId="3" applyFont="1" applyBorder="1" applyAlignment="1" applyProtection="1">
      <alignment horizontal="center"/>
    </xf>
    <xf numFmtId="43" fontId="14" fillId="2" borderId="3" xfId="3" applyFont="1" applyFill="1" applyBorder="1" applyAlignment="1" applyProtection="1">
      <alignment horizontal="center"/>
    </xf>
    <xf numFmtId="43" fontId="14" fillId="0" borderId="4" xfId="3" applyFont="1" applyBorder="1" applyAlignment="1" applyProtection="1">
      <alignment horizontal="center"/>
      <protection locked="0"/>
    </xf>
    <xf numFmtId="39" fontId="10" fillId="0" borderId="4" xfId="4" applyFont="1" applyBorder="1" applyAlignment="1" applyProtection="1">
      <alignment horizontal="center" vertical="center"/>
    </xf>
    <xf numFmtId="39" fontId="4" fillId="0" borderId="4" xfId="5" applyFont="1" applyBorder="1" applyAlignment="1" applyProtection="1">
      <alignment horizontal="left" vertical="center"/>
    </xf>
    <xf numFmtId="39" fontId="14" fillId="0" borderId="3" xfId="2" applyFont="1" applyBorder="1" applyProtection="1">
      <protection locked="0"/>
    </xf>
    <xf numFmtId="0" fontId="10" fillId="0" borderId="3" xfId="4" applyNumberFormat="1" applyFont="1" applyBorder="1" applyAlignment="1" applyProtection="1">
      <alignment horizontal="center" vertical="center"/>
    </xf>
    <xf numFmtId="43" fontId="13" fillId="0" borderId="6" xfId="3" applyFont="1" applyBorder="1" applyAlignment="1" applyProtection="1">
      <alignment horizontal="center"/>
      <protection locked="0"/>
    </xf>
    <xf numFmtId="0" fontId="9" fillId="2" borderId="6" xfId="4" quotePrefix="1" applyNumberFormat="1" applyFont="1" applyFill="1" applyBorder="1" applyAlignment="1" applyProtection="1">
      <alignment horizontal="center" vertical="center"/>
    </xf>
    <xf numFmtId="39" fontId="14" fillId="0" borderId="14" xfId="2" applyFont="1" applyFill="1" applyBorder="1" applyProtection="1">
      <protection locked="0"/>
    </xf>
    <xf numFmtId="43" fontId="14" fillId="0" borderId="14" xfId="3" applyFont="1" applyBorder="1" applyAlignment="1" applyProtection="1">
      <alignment horizontal="center"/>
    </xf>
    <xf numFmtId="43" fontId="14" fillId="2" borderId="8" xfId="3" applyFont="1" applyFill="1" applyBorder="1" applyAlignment="1" applyProtection="1">
      <alignment horizontal="center"/>
    </xf>
    <xf numFmtId="43" fontId="14" fillId="2" borderId="14" xfId="3" applyFont="1" applyFill="1" applyBorder="1" applyAlignment="1" applyProtection="1">
      <alignment horizontal="center"/>
    </xf>
    <xf numFmtId="43" fontId="14" fillId="0" borderId="8" xfId="3" applyFont="1" applyBorder="1" applyAlignment="1" applyProtection="1">
      <alignment horizontal="center"/>
      <protection locked="0"/>
    </xf>
    <xf numFmtId="0" fontId="10" fillId="0" borderId="14" xfId="4" quotePrefix="1" applyNumberFormat="1" applyFont="1" applyBorder="1" applyAlignment="1" applyProtection="1">
      <alignment horizontal="center" vertical="center"/>
    </xf>
    <xf numFmtId="39" fontId="4" fillId="0" borderId="8" xfId="5" quotePrefix="1" applyFont="1" applyBorder="1" applyAlignment="1" applyProtection="1">
      <alignment horizontal="left" vertical="center"/>
    </xf>
    <xf numFmtId="0" fontId="14" fillId="0" borderId="3" xfId="4" quotePrefix="1" applyNumberFormat="1" applyFont="1" applyBorder="1" applyAlignment="1" applyProtection="1">
      <alignment horizontal="center" vertical="center"/>
    </xf>
    <xf numFmtId="0" fontId="14" fillId="0" borderId="3" xfId="4" applyNumberFormat="1" applyFont="1" applyBorder="1" applyAlignment="1" applyProtection="1">
      <alignment horizontal="center" vertical="center"/>
    </xf>
    <xf numFmtId="0" fontId="10" fillId="0" borderId="3" xfId="4" quotePrefix="1" applyNumberFormat="1" applyFont="1" applyBorder="1" applyAlignment="1" applyProtection="1">
      <alignment horizontal="center" vertical="center"/>
    </xf>
    <xf numFmtId="0" fontId="10" fillId="2" borderId="3" xfId="4" quotePrefix="1" applyNumberFormat="1" applyFont="1" applyFill="1" applyBorder="1" applyAlignment="1" applyProtection="1">
      <alignment horizontal="center" vertical="center"/>
    </xf>
    <xf numFmtId="39" fontId="4" fillId="2" borderId="4" xfId="5" applyFont="1" applyFill="1" applyBorder="1" applyAlignment="1" applyProtection="1">
      <alignment horizontal="left" vertical="center"/>
    </xf>
    <xf numFmtId="0" fontId="10" fillId="2" borderId="3" xfId="4" applyNumberFormat="1" applyFont="1" applyFill="1" applyBorder="1" applyAlignment="1" applyProtection="1">
      <alignment horizontal="center" vertical="center"/>
    </xf>
    <xf numFmtId="39" fontId="10" fillId="0" borderId="4" xfId="5" applyFont="1" applyBorder="1" applyAlignment="1" applyProtection="1">
      <alignment horizontal="left" vertical="center"/>
    </xf>
    <xf numFmtId="39" fontId="14" fillId="0" borderId="4" xfId="2" applyFont="1" applyBorder="1" applyProtection="1">
      <protection locked="0"/>
    </xf>
    <xf numFmtId="43" fontId="14" fillId="0" borderId="5" xfId="3" applyFont="1" applyBorder="1" applyAlignment="1" applyProtection="1">
      <alignment horizontal="center"/>
      <protection locked="0"/>
    </xf>
    <xf numFmtId="39" fontId="4" fillId="0" borderId="5" xfId="5" applyFont="1" applyBorder="1" applyAlignment="1" applyProtection="1">
      <alignment horizontal="left" vertical="center"/>
    </xf>
    <xf numFmtId="39" fontId="13" fillId="0" borderId="6" xfId="2" applyFont="1" applyBorder="1" applyAlignment="1" applyProtection="1">
      <alignment vertical="center"/>
    </xf>
    <xf numFmtId="39" fontId="13" fillId="0" borderId="7" xfId="2" applyFont="1" applyBorder="1" applyAlignment="1" applyProtection="1">
      <alignment vertical="center"/>
    </xf>
    <xf numFmtId="39" fontId="9" fillId="0" borderId="6" xfId="2" applyFont="1" applyBorder="1" applyAlignment="1" applyProtection="1">
      <alignment horizontal="center" vertical="center"/>
    </xf>
    <xf numFmtId="39" fontId="5" fillId="0" borderId="6" xfId="2" applyFont="1" applyBorder="1" applyAlignment="1" applyProtection="1">
      <alignment horizontal="left" vertical="center"/>
    </xf>
    <xf numFmtId="43" fontId="14" fillId="2" borderId="14" xfId="3" applyFont="1" applyFill="1" applyBorder="1" applyProtection="1"/>
    <xf numFmtId="43" fontId="14" fillId="0" borderId="8" xfId="3" applyFont="1" applyBorder="1" applyAlignment="1" applyProtection="1">
      <alignment horizontal="center"/>
    </xf>
    <xf numFmtId="43" fontId="14" fillId="0" borderId="9" xfId="3" applyFont="1" applyBorder="1" applyAlignment="1" applyProtection="1">
      <alignment horizontal="center"/>
    </xf>
    <xf numFmtId="39" fontId="14" fillId="0" borderId="4" xfId="4" applyFont="1" applyBorder="1" applyAlignment="1" applyProtection="1">
      <alignment horizontal="center" vertical="center"/>
    </xf>
    <xf numFmtId="43" fontId="14" fillId="2" borderId="3" xfId="3" applyFont="1" applyFill="1" applyBorder="1" applyProtection="1"/>
    <xf numFmtId="43" fontId="14" fillId="0" borderId="4" xfId="3" applyFont="1" applyBorder="1" applyAlignment="1" applyProtection="1">
      <alignment horizontal="center"/>
    </xf>
    <xf numFmtId="43" fontId="14" fillId="0" borderId="3" xfId="3" applyFont="1" applyFill="1" applyBorder="1" applyProtection="1"/>
    <xf numFmtId="39" fontId="10" fillId="0" borderId="4" xfId="4" quotePrefix="1" applyFont="1" applyBorder="1" applyAlignment="1" applyProtection="1">
      <alignment horizontal="center" vertical="center"/>
    </xf>
    <xf numFmtId="43" fontId="14" fillId="2" borderId="3" xfId="3" applyFont="1" applyFill="1" applyBorder="1"/>
    <xf numFmtId="39" fontId="14" fillId="0" borderId="9" xfId="2" applyFont="1" applyBorder="1" applyProtection="1"/>
    <xf numFmtId="43" fontId="14" fillId="0" borderId="3" xfId="3" applyFont="1" applyBorder="1" applyProtection="1"/>
    <xf numFmtId="43" fontId="14" fillId="0" borderId="4" xfId="3" applyFont="1" applyBorder="1" applyProtection="1"/>
    <xf numFmtId="39" fontId="10" fillId="0" borderId="4" xfId="2" quotePrefix="1" applyFont="1" applyBorder="1" applyAlignment="1" applyProtection="1">
      <alignment horizontal="center" vertical="center"/>
    </xf>
    <xf numFmtId="39" fontId="14" fillId="0" borderId="9" xfId="2" applyFont="1" applyBorder="1" applyProtection="1">
      <protection locked="0"/>
    </xf>
    <xf numFmtId="39" fontId="10" fillId="0" borderId="3" xfId="4" quotePrefix="1" applyFont="1" applyBorder="1" applyAlignment="1" applyProtection="1">
      <alignment horizontal="center" vertical="center"/>
    </xf>
    <xf numFmtId="39" fontId="4" fillId="0" borderId="3" xfId="2" applyFont="1" applyBorder="1" applyAlignment="1" applyProtection="1">
      <alignment horizontal="fill"/>
    </xf>
    <xf numFmtId="39" fontId="4" fillId="0" borderId="4" xfId="2" applyFont="1" applyBorder="1" applyAlignment="1" applyProtection="1">
      <alignment horizontal="fill"/>
    </xf>
    <xf numFmtId="39" fontId="4" fillId="0" borderId="9" xfId="2" applyFont="1" applyBorder="1" applyAlignment="1" applyProtection="1">
      <alignment horizontal="fill"/>
    </xf>
    <xf numFmtId="39" fontId="13" fillId="0" borderId="6" xfId="2" applyFont="1" applyBorder="1" applyProtection="1"/>
    <xf numFmtId="39" fontId="13" fillId="0" borderId="10" xfId="2" applyFont="1" applyBorder="1" applyProtection="1"/>
    <xf numFmtId="0" fontId="9" fillId="0" borderId="4" xfId="6" applyFont="1" applyBorder="1" applyAlignment="1" applyProtection="1">
      <alignment horizontal="center"/>
    </xf>
    <xf numFmtId="0" fontId="9" fillId="0" borderId="8" xfId="6" quotePrefix="1" applyFont="1" applyBorder="1" applyAlignment="1">
      <alignment horizontal="center" vertical="center" wrapText="1"/>
    </xf>
    <xf numFmtId="0" fontId="9" fillId="0" borderId="8" xfId="6" applyFont="1" applyBorder="1" applyAlignment="1" applyProtection="1">
      <alignment horizontal="center"/>
    </xf>
    <xf numFmtId="0" fontId="9" fillId="0" borderId="8" xfId="6" applyFont="1" applyBorder="1" applyAlignment="1">
      <alignment horizontal="center"/>
    </xf>
    <xf numFmtId="0" fontId="9" fillId="0" borderId="4" xfId="6" applyFont="1" applyFill="1" applyBorder="1" applyAlignment="1" applyProtection="1">
      <alignment horizontal="center"/>
    </xf>
    <xf numFmtId="0" fontId="9" fillId="0" borderId="4" xfId="6" applyFont="1" applyBorder="1" applyAlignment="1">
      <alignment horizontal="center" vertical="center" wrapText="1"/>
    </xf>
    <xf numFmtId="0" fontId="9" fillId="0" borderId="4" xfId="6" quotePrefix="1" applyFont="1" applyBorder="1" applyAlignment="1">
      <alignment horizontal="center"/>
    </xf>
    <xf numFmtId="0" fontId="13" fillId="0" borderId="4" xfId="6" applyFont="1" applyBorder="1" applyAlignment="1">
      <alignment horizontal="center"/>
    </xf>
    <xf numFmtId="0" fontId="9" fillId="0" borderId="5" xfId="6" applyFont="1" applyBorder="1" applyAlignment="1">
      <alignment horizontal="center" vertical="center" wrapText="1"/>
    </xf>
    <xf numFmtId="0" fontId="9" fillId="0" borderId="5" xfId="6" applyFont="1" applyBorder="1" applyAlignment="1">
      <alignment horizontal="center"/>
    </xf>
    <xf numFmtId="0" fontId="9" fillId="0" borderId="4" xfId="6" applyFont="1" applyFill="1" applyBorder="1" applyAlignment="1">
      <alignment horizontal="center"/>
    </xf>
    <xf numFmtId="0" fontId="9" fillId="0" borderId="11" xfId="6" applyFont="1" applyBorder="1" applyAlignment="1">
      <alignment horizontal="center" shrinkToFit="1"/>
    </xf>
    <xf numFmtId="0" fontId="9" fillId="0" borderId="12" xfId="6" applyFont="1" applyBorder="1" applyAlignment="1">
      <alignment horizontal="center" shrinkToFit="1"/>
    </xf>
    <xf numFmtId="0" fontId="9" fillId="0" borderId="7" xfId="6" applyFont="1" applyBorder="1" applyAlignment="1">
      <alignment horizontal="center" shrinkToFit="1"/>
    </xf>
    <xf numFmtId="0" fontId="9" fillId="0" borderId="5" xfId="6" applyFont="1" applyFill="1" applyBorder="1" applyAlignment="1">
      <alignment horizontal="center"/>
    </xf>
    <xf numFmtId="39" fontId="15" fillId="0" borderId="0" xfId="2" applyFont="1" applyAlignment="1" applyProtection="1"/>
    <xf numFmtId="39" fontId="15" fillId="0" borderId="0" xfId="2" applyFont="1" applyAlignment="1" applyProtection="1">
      <alignment horizontal="left"/>
    </xf>
    <xf numFmtId="39" fontId="4" fillId="0" borderId="0" xfId="2" applyFont="1" applyAlignment="1" applyProtection="1">
      <alignment horizontal="center" vertical="center"/>
      <protection locked="0"/>
    </xf>
    <xf numFmtId="39" fontId="4" fillId="0" borderId="0" xfId="2" applyFont="1" applyAlignment="1">
      <alignment horizontal="left" vertical="center"/>
    </xf>
    <xf numFmtId="39" fontId="9" fillId="0" borderId="1" xfId="2" applyFont="1" applyFill="1" applyBorder="1" applyAlignment="1" applyProtection="1">
      <alignment vertical="center"/>
    </xf>
    <xf numFmtId="39" fontId="5" fillId="0" borderId="1" xfId="2" applyFont="1" applyBorder="1" applyAlignment="1">
      <alignment vertical="center"/>
    </xf>
    <xf numFmtId="39" fontId="10" fillId="0" borderId="3" xfId="2" applyFont="1" applyBorder="1" applyAlignment="1" applyProtection="1">
      <alignment vertical="center"/>
      <protection locked="0"/>
    </xf>
    <xf numFmtId="43" fontId="10" fillId="0" borderId="3" xfId="3" applyFont="1" applyBorder="1" applyAlignment="1" applyProtection="1">
      <alignment horizontal="center" vertical="center"/>
    </xf>
    <xf numFmtId="43" fontId="10" fillId="2" borderId="3" xfId="3" applyFont="1" applyFill="1" applyBorder="1" applyAlignment="1" applyProtection="1">
      <alignment horizontal="center" vertical="center"/>
    </xf>
    <xf numFmtId="43" fontId="10" fillId="0" borderId="4" xfId="3" applyFont="1" applyBorder="1" applyAlignment="1" applyProtection="1">
      <alignment horizontal="center" vertical="center"/>
      <protection locked="0"/>
    </xf>
    <xf numFmtId="39" fontId="10" fillId="0" borderId="3" xfId="2" applyFont="1" applyFill="1" applyBorder="1" applyAlignment="1">
      <alignment horizontal="center" vertical="center"/>
    </xf>
    <xf numFmtId="39" fontId="10" fillId="0" borderId="3" xfId="2" applyFont="1" applyFill="1" applyBorder="1" applyAlignment="1" applyProtection="1">
      <alignment vertical="center"/>
      <protection locked="0"/>
    </xf>
    <xf numFmtId="43" fontId="9" fillId="0" borderId="6" xfId="3" applyFont="1" applyBorder="1" applyAlignment="1" applyProtection="1">
      <alignment horizontal="center" vertical="center"/>
      <protection locked="0"/>
    </xf>
    <xf numFmtId="0" fontId="4" fillId="2" borderId="6" xfId="4" quotePrefix="1" applyNumberFormat="1" applyFont="1" applyFill="1" applyBorder="1" applyAlignment="1" applyProtection="1">
      <alignment horizontal="center" vertical="center"/>
    </xf>
    <xf numFmtId="39" fontId="5" fillId="2" borderId="6" xfId="5" applyFont="1" applyFill="1" applyBorder="1" applyAlignment="1" applyProtection="1">
      <alignment horizontal="left" vertical="center"/>
    </xf>
    <xf numFmtId="39" fontId="10" fillId="0" borderId="14" xfId="2" applyFont="1" applyFill="1" applyBorder="1" applyAlignment="1" applyProtection="1">
      <alignment vertical="center"/>
      <protection locked="0"/>
    </xf>
    <xf numFmtId="43" fontId="10" fillId="0" borderId="14" xfId="3" applyFont="1" applyBorder="1" applyAlignment="1" applyProtection="1">
      <alignment horizontal="center" vertical="center"/>
    </xf>
    <xf numFmtId="43" fontId="10" fillId="2" borderId="14" xfId="3" applyFont="1" applyFill="1" applyBorder="1" applyAlignment="1" applyProtection="1">
      <alignment horizontal="center" vertical="center"/>
    </xf>
    <xf numFmtId="43" fontId="10" fillId="0" borderId="8" xfId="3" applyFont="1" applyBorder="1" applyAlignment="1" applyProtection="1">
      <alignment horizontal="center" vertical="center"/>
      <protection locked="0"/>
    </xf>
    <xf numFmtId="0" fontId="10" fillId="2" borderId="8" xfId="4" quotePrefix="1" applyNumberFormat="1" applyFont="1" applyFill="1" applyBorder="1" applyAlignment="1" applyProtection="1">
      <alignment horizontal="center" vertical="center"/>
    </xf>
    <xf numFmtId="39" fontId="16" fillId="2" borderId="8" xfId="5" applyFont="1" applyFill="1" applyBorder="1" applyAlignment="1" applyProtection="1">
      <alignment horizontal="left" vertical="center"/>
    </xf>
    <xf numFmtId="39" fontId="4" fillId="0" borderId="4" xfId="5" quotePrefix="1" applyFont="1" applyBorder="1" applyAlignment="1" applyProtection="1">
      <alignment horizontal="left" vertical="center"/>
    </xf>
    <xf numFmtId="39" fontId="4" fillId="2" borderId="4" xfId="5" applyFont="1" applyFill="1" applyBorder="1" applyAlignment="1">
      <alignment vertical="center"/>
    </xf>
    <xf numFmtId="39" fontId="16" fillId="0" borderId="4" xfId="5" applyFont="1" applyBorder="1" applyAlignment="1" applyProtection="1">
      <alignment horizontal="left" vertical="center"/>
    </xf>
    <xf numFmtId="0" fontId="4" fillId="0" borderId="3" xfId="4" quotePrefix="1" applyNumberFormat="1" applyFont="1" applyBorder="1" applyAlignment="1" applyProtection="1">
      <alignment horizontal="center" vertical="center"/>
    </xf>
    <xf numFmtId="39" fontId="10" fillId="0" borderId="4" xfId="2" applyFont="1" applyFill="1" applyBorder="1" applyAlignment="1" applyProtection="1">
      <alignment vertical="center"/>
      <protection locked="0"/>
    </xf>
    <xf numFmtId="43" fontId="10" fillId="0" borderId="5" xfId="3" applyFont="1" applyBorder="1" applyAlignment="1" applyProtection="1">
      <alignment horizontal="center" vertical="center"/>
      <protection locked="0"/>
    </xf>
    <xf numFmtId="39" fontId="9" fillId="0" borderId="10" xfId="2" applyFont="1" applyBorder="1" applyAlignment="1" applyProtection="1">
      <alignment vertical="center"/>
    </xf>
    <xf numFmtId="43" fontId="10" fillId="2" borderId="3" xfId="3" applyFont="1" applyFill="1" applyBorder="1" applyAlignment="1" applyProtection="1">
      <alignment vertical="center"/>
    </xf>
    <xf numFmtId="43" fontId="10" fillId="0" borderId="8" xfId="3" applyFont="1" applyBorder="1" applyAlignment="1" applyProtection="1">
      <alignment horizontal="center" vertical="center"/>
    </xf>
    <xf numFmtId="43" fontId="10" fillId="0" borderId="9" xfId="3" applyFont="1" applyBorder="1" applyAlignment="1" applyProtection="1">
      <alignment horizontal="center" vertical="center"/>
    </xf>
    <xf numFmtId="43" fontId="10" fillId="0" borderId="4" xfId="3" applyFont="1" applyBorder="1" applyAlignment="1" applyProtection="1">
      <alignment horizontal="center" vertical="center"/>
    </xf>
    <xf numFmtId="43" fontId="10" fillId="0" borderId="3" xfId="3" applyFont="1" applyFill="1" applyBorder="1" applyAlignment="1" applyProtection="1">
      <alignment vertical="center"/>
    </xf>
    <xf numFmtId="39" fontId="4" fillId="0" borderId="4" xfId="4" applyFont="1" applyBorder="1" applyAlignment="1" applyProtection="1">
      <alignment horizontal="center"/>
    </xf>
    <xf numFmtId="39" fontId="4" fillId="0" borderId="4" xfId="4" quotePrefix="1" applyFont="1" applyBorder="1" applyAlignment="1" applyProtection="1">
      <alignment horizontal="center"/>
    </xf>
    <xf numFmtId="43" fontId="10" fillId="2" borderId="3" xfId="3" applyFont="1" applyFill="1" applyBorder="1" applyAlignment="1">
      <alignment vertical="center"/>
    </xf>
    <xf numFmtId="43" fontId="10" fillId="0" borderId="3" xfId="3" applyFont="1" applyBorder="1" applyAlignment="1" applyProtection="1">
      <alignment vertical="center"/>
    </xf>
    <xf numFmtId="43" fontId="10" fillId="0" borderId="4" xfId="3" applyFont="1" applyBorder="1" applyAlignment="1" applyProtection="1">
      <alignment vertical="center"/>
    </xf>
    <xf numFmtId="39" fontId="10" fillId="0" borderId="9" xfId="2" applyFont="1" applyBorder="1" applyAlignment="1" applyProtection="1">
      <alignment vertical="center"/>
    </xf>
    <xf numFmtId="39" fontId="4" fillId="0" borderId="4" xfId="2" quotePrefix="1" applyFont="1" applyBorder="1" applyAlignment="1" applyProtection="1">
      <alignment horizontal="centerContinuous"/>
    </xf>
    <xf numFmtId="39" fontId="10" fillId="0" borderId="9" xfId="2" applyFont="1" applyBorder="1" applyAlignment="1" applyProtection="1">
      <alignment vertical="center"/>
      <protection locked="0"/>
    </xf>
    <xf numFmtId="39" fontId="4" fillId="0" borderId="3" xfId="4" applyFont="1" applyBorder="1" applyAlignment="1" applyProtection="1">
      <alignment horizontal="center"/>
    </xf>
    <xf numFmtId="39" fontId="4" fillId="0" borderId="3" xfId="4" quotePrefix="1" applyFont="1" applyBorder="1" applyAlignment="1" applyProtection="1">
      <alignment horizontal="center"/>
    </xf>
    <xf numFmtId="39" fontId="17" fillId="0" borderId="0" xfId="2" applyFont="1" applyAlignment="1" applyProtection="1">
      <alignment horizontal="left"/>
    </xf>
    <xf numFmtId="39" fontId="4" fillId="0" borderId="0" xfId="2" quotePrefix="1" applyFont="1" applyFill="1"/>
    <xf numFmtId="39" fontId="5" fillId="0" borderId="2" xfId="2" applyFont="1" applyBorder="1" applyAlignment="1" applyProtection="1">
      <alignment vertical="center"/>
    </xf>
    <xf numFmtId="39" fontId="5" fillId="0" borderId="15" xfId="2" applyFont="1" applyFill="1" applyBorder="1" applyAlignment="1">
      <alignment vertical="center"/>
    </xf>
    <xf numFmtId="39" fontId="5" fillId="0" borderId="1" xfId="2" applyFont="1" applyFill="1" applyBorder="1" applyAlignment="1" applyProtection="1">
      <alignment horizontal="left" vertical="center"/>
    </xf>
    <xf numFmtId="39" fontId="4" fillId="0" borderId="3" xfId="2" applyFont="1" applyBorder="1" applyProtection="1">
      <protection locked="0"/>
    </xf>
    <xf numFmtId="43" fontId="4" fillId="0" borderId="3" xfId="3" applyFont="1" applyBorder="1" applyAlignment="1" applyProtection="1">
      <alignment horizontal="center"/>
    </xf>
    <xf numFmtId="43" fontId="4" fillId="2" borderId="3" xfId="3" applyFont="1" applyFill="1" applyBorder="1" applyAlignment="1" applyProtection="1">
      <alignment horizontal="center"/>
    </xf>
    <xf numFmtId="0" fontId="4" fillId="2" borderId="4" xfId="4" quotePrefix="1" applyNumberFormat="1" applyFont="1" applyFill="1" applyBorder="1" applyAlignment="1" applyProtection="1">
      <alignment horizontal="center"/>
    </xf>
    <xf numFmtId="39" fontId="4" fillId="2" borderId="4" xfId="5" applyFont="1" applyFill="1" applyBorder="1" applyAlignment="1" applyProtection="1">
      <alignment horizontal="left"/>
    </xf>
    <xf numFmtId="0" fontId="14" fillId="0" borderId="3" xfId="4" quotePrefix="1" applyNumberFormat="1" applyFont="1" applyBorder="1" applyAlignment="1" applyProtection="1">
      <alignment horizontal="center"/>
    </xf>
    <xf numFmtId="0" fontId="4" fillId="0" borderId="3" xfId="4" quotePrefix="1" applyNumberFormat="1" applyFont="1" applyBorder="1" applyAlignment="1" applyProtection="1">
      <alignment horizontal="center"/>
    </xf>
    <xf numFmtId="43" fontId="10" fillId="2" borderId="4" xfId="3" applyFont="1" applyFill="1" applyBorder="1" applyProtection="1"/>
    <xf numFmtId="43" fontId="4" fillId="0" borderId="4" xfId="3" applyFont="1" applyBorder="1" applyProtection="1"/>
    <xf numFmtId="43" fontId="4" fillId="0" borderId="4" xfId="3" applyFont="1" applyBorder="1" applyProtection="1">
      <protection locked="0"/>
    </xf>
    <xf numFmtId="39" fontId="14" fillId="0" borderId="4" xfId="4" applyFont="1" applyBorder="1" applyAlignment="1" applyProtection="1">
      <alignment horizontal="center"/>
    </xf>
    <xf numFmtId="43" fontId="9" fillId="0" borderId="6" xfId="3" applyFont="1" applyBorder="1" applyProtection="1"/>
    <xf numFmtId="39" fontId="18" fillId="0" borderId="0" xfId="2" quotePrefix="1" applyFont="1" applyFill="1" applyBorder="1" applyAlignment="1" applyProtection="1">
      <alignment horizontal="right" vertical="center"/>
    </xf>
    <xf numFmtId="39" fontId="9" fillId="0" borderId="0" xfId="2" applyFont="1" applyBorder="1" applyAlignment="1" applyProtection="1">
      <alignment vertical="center"/>
    </xf>
    <xf numFmtId="39" fontId="10" fillId="2" borderId="3" xfId="2" applyFont="1" applyFill="1" applyBorder="1" applyProtection="1">
      <protection locked="0"/>
    </xf>
    <xf numFmtId="17" fontId="4" fillId="0" borderId="3" xfId="4" applyNumberFormat="1" applyFont="1" applyBorder="1" applyAlignment="1" applyProtection="1">
      <alignment horizontal="center" vertical="center"/>
    </xf>
    <xf numFmtId="0" fontId="4" fillId="0" borderId="3" xfId="4" applyNumberFormat="1" applyFont="1" applyBorder="1" applyAlignment="1" applyProtection="1">
      <alignment horizontal="center" vertical="center"/>
    </xf>
    <xf numFmtId="0" fontId="4" fillId="2" borderId="3" xfId="4" applyNumberFormat="1" applyFont="1" applyFill="1" applyBorder="1" applyAlignment="1" applyProtection="1">
      <alignment horizontal="center" vertical="center"/>
    </xf>
    <xf numFmtId="39" fontId="4" fillId="0" borderId="5" xfId="2" applyFont="1" applyBorder="1" applyAlignment="1" applyProtection="1">
      <alignment horizontal="left" vertical="center"/>
    </xf>
    <xf numFmtId="43" fontId="9" fillId="0" borderId="6" xfId="3" applyFont="1" applyBorder="1" applyAlignment="1" applyProtection="1">
      <alignment horizontal="center"/>
      <protection locked="0"/>
    </xf>
    <xf numFmtId="39" fontId="10" fillId="0" borderId="14" xfId="2" applyFont="1" applyFill="1" applyBorder="1" applyProtection="1">
      <protection locked="0"/>
    </xf>
    <xf numFmtId="43" fontId="10" fillId="0" borderId="14" xfId="3" applyFont="1" applyBorder="1" applyAlignment="1" applyProtection="1">
      <alignment horizontal="center"/>
    </xf>
    <xf numFmtId="43" fontId="10" fillId="2" borderId="14" xfId="3" applyFont="1" applyFill="1" applyBorder="1" applyAlignment="1" applyProtection="1">
      <alignment horizontal="center"/>
    </xf>
    <xf numFmtId="43" fontId="10" fillId="0" borderId="8" xfId="3" applyFont="1" applyBorder="1" applyAlignment="1" applyProtection="1">
      <alignment horizontal="center"/>
      <protection locked="0"/>
    </xf>
    <xf numFmtId="0" fontId="4" fillId="0" borderId="14" xfId="4" quotePrefix="1" applyNumberFormat="1" applyFont="1" applyBorder="1" applyAlignment="1" applyProtection="1">
      <alignment horizontal="center" vertical="center"/>
    </xf>
    <xf numFmtId="0" fontId="4" fillId="2" borderId="3" xfId="4" quotePrefix="1" applyNumberFormat="1" applyFont="1" applyFill="1" applyBorder="1" applyAlignment="1" applyProtection="1">
      <alignment horizontal="center" vertical="center"/>
    </xf>
    <xf numFmtId="0" fontId="13" fillId="0" borderId="4" xfId="6" applyFont="1" applyBorder="1" applyAlignment="1" applyProtection="1">
      <alignment horizontal="center"/>
    </xf>
    <xf numFmtId="0" fontId="13" fillId="0" borderId="4" xfId="6" applyFont="1" applyFill="1" applyBorder="1" applyAlignment="1" applyProtection="1">
      <alignment horizontal="center"/>
    </xf>
    <xf numFmtId="39" fontId="4" fillId="0" borderId="0" xfId="7" applyFont="1" applyAlignment="1"/>
    <xf numFmtId="39" fontId="4" fillId="0" borderId="0" xfId="7" applyFont="1" applyBorder="1" applyAlignment="1"/>
    <xf numFmtId="39" fontId="4" fillId="3" borderId="0" xfId="7" applyFont="1" applyFill="1" applyAlignment="1"/>
    <xf numFmtId="39" fontId="4" fillId="2" borderId="0" xfId="7" applyFont="1" applyFill="1" applyAlignment="1"/>
    <xf numFmtId="39" fontId="12" fillId="0" borderId="0" xfId="8" applyFont="1" applyAlignment="1"/>
    <xf numFmtId="39" fontId="12" fillId="0" borderId="0" xfId="8" applyFont="1" applyBorder="1" applyAlignment="1"/>
    <xf numFmtId="0" fontId="12" fillId="0" borderId="0" xfId="9" applyFont="1" applyBorder="1" applyAlignment="1"/>
    <xf numFmtId="39" fontId="12" fillId="3" borderId="0" xfId="8" applyFont="1" applyFill="1" applyAlignment="1">
      <alignment horizontal="center"/>
    </xf>
    <xf numFmtId="39" fontId="12" fillId="2" borderId="0" xfId="8" applyFont="1" applyFill="1" applyAlignment="1">
      <alignment horizontal="center"/>
    </xf>
    <xf numFmtId="39" fontId="12" fillId="3" borderId="0" xfId="8" applyFont="1" applyFill="1" applyAlignment="1"/>
    <xf numFmtId="0" fontId="12" fillId="3" borderId="0" xfId="9" applyFont="1" applyFill="1" applyAlignment="1"/>
    <xf numFmtId="39" fontId="4" fillId="0" borderId="0" xfId="10" applyFont="1" applyAlignment="1"/>
    <xf numFmtId="39" fontId="4" fillId="0" borderId="0" xfId="10" applyFont="1" applyBorder="1" applyAlignment="1"/>
    <xf numFmtId="39" fontId="4" fillId="3" borderId="0" xfId="10" applyFont="1" applyFill="1" applyAlignment="1"/>
    <xf numFmtId="39" fontId="4" fillId="3" borderId="0" xfId="10" applyFont="1" applyFill="1" applyAlignment="1" applyProtection="1">
      <alignment horizontal="left"/>
      <protection locked="0"/>
    </xf>
    <xf numFmtId="39" fontId="4" fillId="2" borderId="0" xfId="10" applyFont="1" applyFill="1" applyAlignment="1"/>
    <xf numFmtId="39" fontId="4" fillId="2" borderId="0" xfId="10" applyFont="1" applyFill="1" applyAlignment="1" applyProtection="1">
      <alignment horizontal="left"/>
    </xf>
    <xf numFmtId="39" fontId="4" fillId="3" borderId="0" xfId="10" applyFont="1" applyFill="1" applyAlignment="1" applyProtection="1">
      <alignment horizontal="left"/>
    </xf>
    <xf numFmtId="0" fontId="4" fillId="3" borderId="0" xfId="9" applyFont="1" applyFill="1" applyAlignment="1"/>
    <xf numFmtId="39" fontId="5" fillId="3" borderId="0" xfId="10" applyFont="1" applyFill="1" applyAlignment="1" applyProtection="1">
      <alignment horizontal="left"/>
    </xf>
    <xf numFmtId="39" fontId="5" fillId="2" borderId="0" xfId="10" applyFont="1" applyFill="1" applyAlignment="1"/>
    <xf numFmtId="39" fontId="5" fillId="3" borderId="0" xfId="10" applyFont="1" applyFill="1" applyAlignment="1"/>
    <xf numFmtId="39" fontId="5" fillId="2" borderId="0" xfId="11" applyFont="1" applyFill="1" applyBorder="1" applyAlignment="1" applyProtection="1">
      <alignment horizontal="left"/>
      <protection locked="0"/>
    </xf>
    <xf numFmtId="39" fontId="5" fillId="3" borderId="0" xfId="7" applyFont="1" applyFill="1" applyBorder="1" applyAlignment="1" applyProtection="1">
      <alignment vertical="center"/>
    </xf>
    <xf numFmtId="39" fontId="5" fillId="2" borderId="0" xfId="7" applyFont="1" applyFill="1" applyBorder="1" applyAlignment="1" applyProtection="1">
      <alignment vertical="center"/>
    </xf>
    <xf numFmtId="39" fontId="5" fillId="3" borderId="0" xfId="7" applyFont="1" applyFill="1" applyBorder="1" applyAlignment="1">
      <alignment vertical="center"/>
    </xf>
    <xf numFmtId="39" fontId="21" fillId="2" borderId="0" xfId="7" quotePrefix="1" applyFont="1" applyFill="1" applyBorder="1" applyAlignment="1">
      <alignment horizontal="center"/>
    </xf>
    <xf numFmtId="39" fontId="5" fillId="2" borderId="1" xfId="7" applyFont="1" applyFill="1" applyBorder="1" applyAlignment="1" applyProtection="1">
      <alignment vertical="center"/>
    </xf>
    <xf numFmtId="39" fontId="5" fillId="3" borderId="1" xfId="7" applyFont="1" applyFill="1" applyBorder="1" applyAlignment="1" applyProtection="1">
      <alignment vertical="center"/>
    </xf>
    <xf numFmtId="39" fontId="5" fillId="3" borderId="15" xfId="7" applyFont="1" applyFill="1" applyBorder="1" applyAlignment="1">
      <alignment vertical="center"/>
    </xf>
    <xf numFmtId="39" fontId="5" fillId="0" borderId="1" xfId="7" applyFont="1" applyBorder="1" applyAlignment="1" applyProtection="1">
      <alignment vertical="center"/>
    </xf>
    <xf numFmtId="39" fontId="4" fillId="0" borderId="0" xfId="7" applyFont="1" applyAlignment="1">
      <alignment vertical="center"/>
    </xf>
    <xf numFmtId="39" fontId="4" fillId="0" borderId="0" xfId="7" applyFont="1" applyBorder="1" applyAlignment="1">
      <alignment vertical="center"/>
    </xf>
    <xf numFmtId="39" fontId="4" fillId="2" borderId="0" xfId="7" applyFont="1" applyFill="1" applyBorder="1" applyAlignment="1">
      <alignment vertical="center"/>
    </xf>
    <xf numFmtId="39" fontId="4" fillId="2" borderId="4" xfId="7" applyFont="1" applyFill="1" applyBorder="1" applyAlignment="1" applyProtection="1"/>
    <xf numFmtId="39" fontId="22" fillId="3" borderId="3" xfId="7" applyFont="1" applyFill="1" applyBorder="1" applyAlignment="1" applyProtection="1"/>
    <xf numFmtId="39" fontId="4" fillId="3" borderId="4" xfId="7" applyFont="1" applyFill="1" applyBorder="1" applyAlignment="1" applyProtection="1"/>
    <xf numFmtId="39" fontId="22" fillId="2" borderId="3" xfId="7" applyFont="1" applyFill="1" applyBorder="1" applyAlignment="1" applyProtection="1"/>
    <xf numFmtId="39" fontId="4" fillId="3" borderId="3" xfId="7" applyFont="1" applyFill="1" applyBorder="1" applyAlignment="1" applyProtection="1">
      <protection locked="0"/>
    </xf>
    <xf numFmtId="39" fontId="4" fillId="3" borderId="8" xfId="10" quotePrefix="1" applyFont="1" applyFill="1" applyBorder="1" applyAlignment="1" applyProtection="1">
      <alignment horizontal="centerContinuous"/>
    </xf>
    <xf numFmtId="39" fontId="4" fillId="3" borderId="3" xfId="10" applyFont="1" applyFill="1" applyBorder="1" applyAlignment="1" applyProtection="1">
      <alignment horizontal="left"/>
    </xf>
    <xf numFmtId="39" fontId="4" fillId="3" borderId="4" xfId="10" applyFont="1" applyFill="1" applyBorder="1" applyAlignment="1" applyProtection="1">
      <alignment horizontal="left"/>
    </xf>
    <xf numFmtId="39" fontId="4" fillId="3" borderId="4" xfId="10" quotePrefix="1" applyFont="1" applyFill="1" applyBorder="1" applyAlignment="1" applyProtection="1">
      <alignment horizontal="centerContinuous"/>
    </xf>
    <xf numFmtId="39" fontId="4" fillId="0" borderId="3" xfId="10" applyFont="1" applyBorder="1" applyAlignment="1" applyProtection="1">
      <alignment horizontal="left"/>
    </xf>
    <xf numFmtId="39" fontId="4" fillId="0" borderId="9" xfId="10" applyFont="1" applyBorder="1" applyAlignment="1" applyProtection="1">
      <alignment horizontal="left"/>
    </xf>
    <xf numFmtId="39" fontId="4" fillId="0" borderId="4" xfId="10" applyFont="1" applyBorder="1" applyAlignment="1" applyProtection="1">
      <alignment horizontal="left"/>
    </xf>
    <xf numFmtId="39" fontId="4" fillId="3" borderId="9" xfId="10" applyFont="1" applyFill="1" applyBorder="1" applyAlignment="1" applyProtection="1">
      <alignment horizontal="left"/>
    </xf>
    <xf numFmtId="39" fontId="22" fillId="3" borderId="0" xfId="7" applyFont="1" applyFill="1" applyBorder="1" applyAlignment="1" applyProtection="1"/>
    <xf numFmtId="39" fontId="22" fillId="2" borderId="0" xfId="7" applyFont="1" applyFill="1" applyBorder="1" applyAlignment="1" applyProtection="1"/>
    <xf numFmtId="39" fontId="4" fillId="2" borderId="5" xfId="7" applyFont="1" applyFill="1" applyBorder="1" applyAlignment="1" applyProtection="1"/>
    <xf numFmtId="39" fontId="22" fillId="3" borderId="13" xfId="7" applyFont="1" applyFill="1" applyBorder="1" applyAlignment="1" applyProtection="1"/>
    <xf numFmtId="39" fontId="22" fillId="2" borderId="13" xfId="7" applyFont="1" applyFill="1" applyBorder="1" applyAlignment="1" applyProtection="1"/>
    <xf numFmtId="39" fontId="4" fillId="3" borderId="0" xfId="7" applyFont="1" applyFill="1" applyBorder="1" applyAlignment="1" applyProtection="1">
      <protection locked="0"/>
    </xf>
    <xf numFmtId="39" fontId="4" fillId="3" borderId="5" xfId="10" quotePrefix="1" applyFont="1" applyFill="1" applyBorder="1" applyAlignment="1" applyProtection="1">
      <alignment horizontal="centerContinuous"/>
    </xf>
    <xf numFmtId="39" fontId="5" fillId="3" borderId="6" xfId="7" applyFont="1" applyFill="1" applyBorder="1" applyAlignment="1" applyProtection="1">
      <alignment vertical="center"/>
    </xf>
    <xf numFmtId="39" fontId="5" fillId="2" borderId="6" xfId="7" applyFont="1" applyFill="1" applyBorder="1" applyAlignment="1" applyProtection="1">
      <alignment vertical="center"/>
    </xf>
    <xf numFmtId="39" fontId="5" fillId="3" borderId="6" xfId="7" applyFont="1" applyFill="1" applyBorder="1" applyAlignment="1" applyProtection="1">
      <alignment horizontal="center" vertical="center"/>
    </xf>
    <xf numFmtId="39" fontId="5" fillId="3" borderId="11" xfId="7" applyFont="1" applyFill="1" applyBorder="1" applyAlignment="1">
      <alignment vertical="center"/>
    </xf>
    <xf numFmtId="39" fontId="5" fillId="3" borderId="7" xfId="7" applyFont="1" applyFill="1" applyBorder="1" applyAlignment="1" applyProtection="1">
      <alignment horizontal="left" vertical="center"/>
    </xf>
    <xf numFmtId="39" fontId="5" fillId="3" borderId="4" xfId="7" applyFont="1" applyFill="1" applyBorder="1" applyAlignment="1"/>
    <xf numFmtId="39" fontId="5" fillId="3" borderId="3" xfId="7" applyFont="1" applyFill="1" applyBorder="1" applyAlignment="1"/>
    <xf numFmtId="39" fontId="5" fillId="2" borderId="4" xfId="7" applyFont="1" applyFill="1" applyBorder="1" applyAlignment="1"/>
    <xf numFmtId="39" fontId="5" fillId="0" borderId="9" xfId="7" applyFont="1" applyBorder="1" applyAlignment="1" applyProtection="1">
      <alignment horizontal="left"/>
    </xf>
    <xf numFmtId="0" fontId="4" fillId="3" borderId="8" xfId="9" quotePrefix="1" applyFont="1" applyFill="1" applyBorder="1" applyAlignment="1" applyProtection="1">
      <alignment horizontal="center"/>
    </xf>
    <xf numFmtId="0" fontId="5" fillId="3" borderId="16" xfId="9" applyFont="1" applyFill="1" applyBorder="1" applyAlignment="1" applyProtection="1">
      <alignment horizontal="centerContinuous"/>
    </xf>
    <xf numFmtId="0" fontId="4" fillId="2" borderId="8" xfId="9" quotePrefix="1" applyFont="1" applyFill="1" applyBorder="1" applyAlignment="1" applyProtection="1">
      <alignment horizontal="center"/>
    </xf>
    <xf numFmtId="0" fontId="5" fillId="3" borderId="8" xfId="9" applyFont="1" applyFill="1" applyBorder="1" applyAlignment="1">
      <alignment horizontal="center"/>
    </xf>
    <xf numFmtId="39" fontId="5" fillId="0" borderId="14" xfId="12" applyFont="1" applyBorder="1" applyAlignment="1" applyProtection="1">
      <alignment horizontal="center" vertical="center"/>
    </xf>
    <xf numFmtId="39" fontId="5" fillId="0" borderId="10" xfId="12" applyFont="1" applyBorder="1" applyAlignment="1" applyProtection="1">
      <alignment horizontal="center" vertical="center"/>
    </xf>
    <xf numFmtId="0" fontId="5" fillId="3" borderId="4" xfId="9" quotePrefix="1" applyFont="1" applyFill="1" applyBorder="1" applyAlignment="1">
      <alignment horizontal="center"/>
    </xf>
    <xf numFmtId="0" fontId="5" fillId="2" borderId="4" xfId="9" quotePrefix="1" applyFont="1" applyFill="1" applyBorder="1" applyAlignment="1">
      <alignment horizontal="center"/>
    </xf>
    <xf numFmtId="0" fontId="5" fillId="3" borderId="4" xfId="9" applyFont="1" applyFill="1" applyBorder="1" applyAlignment="1">
      <alignment horizontal="center"/>
    </xf>
    <xf numFmtId="39" fontId="5" fillId="0" borderId="3" xfId="12" applyFont="1" applyBorder="1" applyAlignment="1" applyProtection="1">
      <alignment horizontal="center" vertical="center"/>
    </xf>
    <xf numFmtId="39" fontId="5" fillId="0" borderId="9" xfId="12" applyFont="1" applyBorder="1" applyAlignment="1" applyProtection="1">
      <alignment horizontal="center" vertical="center"/>
    </xf>
    <xf numFmtId="0" fontId="5" fillId="3" borderId="5" xfId="9" applyFont="1" applyFill="1" applyBorder="1" applyAlignment="1">
      <alignment horizontal="center"/>
    </xf>
    <xf numFmtId="0" fontId="5" fillId="3" borderId="11" xfId="9" applyFont="1" applyFill="1" applyBorder="1" applyAlignment="1">
      <alignment horizontal="center" wrapText="1" shrinkToFit="1"/>
    </xf>
    <xf numFmtId="0" fontId="5" fillId="3" borderId="12" xfId="9" applyFont="1" applyFill="1" applyBorder="1" applyAlignment="1">
      <alignment horizontal="center" wrapText="1" shrinkToFit="1"/>
    </xf>
    <xf numFmtId="0" fontId="5" fillId="3" borderId="7" xfId="9" applyFont="1" applyFill="1" applyBorder="1" applyAlignment="1">
      <alignment horizontal="center" wrapText="1" shrinkToFit="1"/>
    </xf>
    <xf numFmtId="39" fontId="5" fillId="0" borderId="17" xfId="12" applyFont="1" applyBorder="1" applyAlignment="1" applyProtection="1">
      <alignment horizontal="center" vertical="center"/>
    </xf>
    <xf numFmtId="39" fontId="5" fillId="0" borderId="13" xfId="12" applyFont="1" applyBorder="1" applyAlignment="1" applyProtection="1">
      <alignment horizontal="center" vertical="center"/>
    </xf>
    <xf numFmtId="39" fontId="12" fillId="3" borderId="0" xfId="7" applyFont="1" applyFill="1" applyAlignment="1" applyProtection="1">
      <protection locked="0"/>
    </xf>
    <xf numFmtId="39" fontId="5" fillId="3" borderId="0" xfId="7" applyFont="1" applyFill="1" applyAlignment="1" applyProtection="1">
      <protection locked="0"/>
    </xf>
    <xf numFmtId="39" fontId="4" fillId="0" borderId="0" xfId="7" applyFont="1" applyAlignment="1" applyProtection="1"/>
    <xf numFmtId="39" fontId="4" fillId="2" borderId="0" xfId="7" applyFont="1" applyFill="1" applyAlignment="1" applyProtection="1"/>
    <xf numFmtId="39" fontId="4" fillId="0" borderId="0" xfId="7" applyFont="1" applyAlignment="1" applyProtection="1">
      <alignment horizontal="center"/>
    </xf>
    <xf numFmtId="39" fontId="5" fillId="0" borderId="0" xfId="7" applyFont="1" applyAlignment="1" applyProtection="1">
      <alignment horizontal="center"/>
    </xf>
    <xf numFmtId="39" fontId="12" fillId="3" borderId="0" xfId="7" applyFont="1" applyFill="1" applyAlignment="1" applyProtection="1">
      <alignment horizontal="left"/>
    </xf>
    <xf numFmtId="39" fontId="12" fillId="2" borderId="0" xfId="7" applyFont="1" applyFill="1" applyAlignment="1" applyProtection="1">
      <alignment horizontal="left"/>
    </xf>
    <xf numFmtId="39" fontId="14" fillId="0" borderId="0" xfId="7" applyFont="1" applyAlignment="1"/>
    <xf numFmtId="39" fontId="14" fillId="0" borderId="0" xfId="7" applyFont="1" applyBorder="1" applyAlignment="1"/>
    <xf numFmtId="39" fontId="15" fillId="3" borderId="0" xfId="7" applyFont="1" applyFill="1" applyAlignment="1" applyProtection="1">
      <alignment horizontal="left"/>
    </xf>
    <xf numFmtId="39" fontId="15" fillId="2" borderId="0" xfId="7" applyFont="1" applyFill="1" applyAlignment="1" applyProtection="1">
      <alignment horizontal="left"/>
    </xf>
    <xf numFmtId="39" fontId="14" fillId="3" borderId="0" xfId="7" applyFont="1" applyFill="1" applyAlignment="1"/>
    <xf numFmtId="39" fontId="15" fillId="3" borderId="0" xfId="7" applyFont="1" applyFill="1" applyAlignment="1"/>
    <xf numFmtId="39" fontId="15" fillId="2" borderId="0" xfId="7" applyFont="1" applyFill="1" applyAlignment="1"/>
    <xf numFmtId="0" fontId="12" fillId="0" borderId="0" xfId="9" applyFont="1" applyAlignment="1"/>
    <xf numFmtId="39" fontId="4" fillId="3" borderId="0" xfId="8" applyFont="1" applyFill="1" applyAlignment="1"/>
    <xf numFmtId="39" fontId="4" fillId="2" borderId="0" xfId="7" applyFont="1" applyFill="1" applyAlignment="1">
      <alignment vertical="center"/>
    </xf>
    <xf numFmtId="39" fontId="4" fillId="2" borderId="3" xfId="7" applyFont="1" applyFill="1" applyBorder="1" applyAlignment="1" applyProtection="1">
      <protection locked="0"/>
    </xf>
    <xf numFmtId="39" fontId="4" fillId="2" borderId="4" xfId="10" quotePrefix="1" applyFont="1" applyFill="1" applyBorder="1" applyAlignment="1" applyProtection="1">
      <alignment horizontal="centerContinuous"/>
    </xf>
    <xf numFmtId="39" fontId="4" fillId="2" borderId="3" xfId="10" applyFont="1" applyFill="1" applyBorder="1" applyAlignment="1" applyProtection="1">
      <alignment horizontal="left"/>
    </xf>
    <xf numFmtId="39" fontId="4" fillId="2" borderId="4" xfId="10" applyFont="1" applyFill="1" applyBorder="1" applyAlignment="1" applyProtection="1">
      <alignment horizontal="left"/>
    </xf>
    <xf numFmtId="39" fontId="4" fillId="2" borderId="9" xfId="7" applyFont="1" applyFill="1" applyBorder="1" applyAlignment="1">
      <alignment vertical="center"/>
    </xf>
    <xf numFmtId="39" fontId="4" fillId="3" borderId="0" xfId="7" applyFont="1" applyFill="1" applyAlignment="1">
      <alignment horizontal="left"/>
    </xf>
    <xf numFmtId="39" fontId="12" fillId="3" borderId="0" xfId="7" applyFont="1" applyFill="1" applyAlignment="1"/>
    <xf numFmtId="39" fontId="12" fillId="2" borderId="0" xfId="7" applyFont="1" applyFill="1" applyAlignment="1"/>
    <xf numFmtId="39" fontId="23" fillId="0" borderId="0" xfId="11" applyFont="1" applyBorder="1" applyAlignment="1" applyProtection="1">
      <alignment horizontal="left"/>
      <protection locked="0"/>
    </xf>
    <xf numFmtId="39" fontId="5" fillId="0" borderId="0" xfId="11" applyFont="1" applyBorder="1" applyAlignment="1" applyProtection="1">
      <alignment horizontal="left"/>
      <protection locked="0"/>
    </xf>
    <xf numFmtId="39" fontId="4" fillId="3" borderId="3" xfId="10" quotePrefix="1" applyFont="1" applyFill="1" applyBorder="1" applyAlignment="1" applyProtection="1">
      <alignment horizontal="centerContinuous"/>
    </xf>
    <xf numFmtId="0" fontId="10" fillId="0" borderId="9" xfId="9" applyFont="1" applyBorder="1" applyAlignment="1"/>
    <xf numFmtId="39" fontId="5" fillId="0" borderId="0" xfId="7" applyFont="1" applyAlignment="1">
      <alignment vertical="center"/>
    </xf>
    <xf numFmtId="39" fontId="5" fillId="2" borderId="0" xfId="7" applyFont="1" applyFill="1" applyBorder="1" applyAlignment="1">
      <alignment vertical="center"/>
    </xf>
    <xf numFmtId="39" fontId="5" fillId="2" borderId="18" xfId="7" applyFont="1" applyFill="1" applyBorder="1" applyAlignment="1" applyProtection="1"/>
    <xf numFmtId="39" fontId="24" fillId="3" borderId="19" xfId="7" applyFont="1" applyFill="1" applyBorder="1" applyAlignment="1" applyProtection="1"/>
    <xf numFmtId="39" fontId="5" fillId="3" borderId="20" xfId="7" applyFont="1" applyFill="1" applyBorder="1" applyAlignment="1" applyProtection="1"/>
    <xf numFmtId="39" fontId="24" fillId="2" borderId="19" xfId="7" applyFont="1" applyFill="1" applyBorder="1" applyAlignment="1" applyProtection="1"/>
    <xf numFmtId="39" fontId="5" fillId="3" borderId="19" xfId="7" applyFont="1" applyFill="1" applyBorder="1" applyAlignment="1" applyProtection="1">
      <protection locked="0"/>
    </xf>
    <xf numFmtId="39" fontId="5" fillId="3" borderId="19" xfId="10" quotePrefix="1" applyFont="1" applyFill="1" applyBorder="1" applyAlignment="1" applyProtection="1">
      <alignment horizontal="centerContinuous"/>
    </xf>
    <xf numFmtId="39" fontId="5" fillId="3" borderId="19" xfId="10" applyFont="1" applyFill="1" applyBorder="1" applyAlignment="1" applyProtection="1">
      <alignment horizontal="left"/>
    </xf>
    <xf numFmtId="39" fontId="5" fillId="3" borderId="21" xfId="7" applyFont="1" applyFill="1" applyBorder="1" applyAlignment="1" applyProtection="1">
      <alignment horizontal="left" vertical="center"/>
    </xf>
    <xf numFmtId="0" fontId="10" fillId="2" borderId="4" xfId="9" applyFont="1" applyFill="1" applyBorder="1" applyAlignment="1"/>
    <xf numFmtId="39" fontId="4" fillId="3" borderId="4" xfId="10" applyFont="1" applyFill="1" applyBorder="1" applyAlignment="1" applyProtection="1">
      <alignment horizontal="centerContinuous"/>
    </xf>
    <xf numFmtId="39" fontId="4" fillId="0" borderId="9" xfId="7" applyFont="1" applyBorder="1" applyAlignment="1">
      <alignment vertical="center"/>
    </xf>
    <xf numFmtId="39" fontId="4" fillId="0" borderId="0" xfId="7" applyFont="1" applyAlignment="1" applyProtection="1">
      <alignment horizontal="center"/>
    </xf>
    <xf numFmtId="39" fontId="4" fillId="2" borderId="0" xfId="7" applyFont="1" applyFill="1" applyAlignment="1" applyProtection="1">
      <alignment horizontal="center"/>
    </xf>
    <xf numFmtId="39" fontId="4" fillId="0" borderId="0" xfId="13" applyFont="1"/>
    <xf numFmtId="39" fontId="4" fillId="2" borderId="0" xfId="13" applyFont="1" applyFill="1"/>
    <xf numFmtId="39" fontId="12" fillId="0" borderId="0" xfId="14" applyFont="1"/>
    <xf numFmtId="39" fontId="12" fillId="2" borderId="0" xfId="14" applyFont="1" applyFill="1" applyAlignment="1">
      <alignment horizontal="center"/>
    </xf>
    <xf numFmtId="39" fontId="12" fillId="2" borderId="0" xfId="14" applyFont="1" applyFill="1"/>
    <xf numFmtId="0" fontId="12" fillId="2" borderId="0" xfId="15" applyFont="1" applyFill="1"/>
    <xf numFmtId="39" fontId="4" fillId="0" borderId="0" xfId="16" applyFont="1"/>
    <xf numFmtId="39" fontId="4" fillId="2" borderId="0" xfId="16" applyFont="1" applyFill="1" applyAlignment="1" applyProtection="1">
      <alignment horizontal="left"/>
      <protection locked="0"/>
    </xf>
    <xf numFmtId="39" fontId="4" fillId="2" borderId="0" xfId="16" applyFont="1" applyFill="1"/>
    <xf numFmtId="39" fontId="4" fillId="2" borderId="0" xfId="16" applyFont="1" applyFill="1" applyAlignment="1" applyProtection="1">
      <alignment horizontal="left"/>
    </xf>
    <xf numFmtId="0" fontId="10" fillId="2" borderId="0" xfId="9" applyFont="1" applyFill="1" applyAlignment="1"/>
    <xf numFmtId="39" fontId="10" fillId="0" borderId="0" xfId="17" applyFont="1"/>
    <xf numFmtId="39" fontId="5" fillId="2" borderId="0" xfId="16" applyFont="1" applyFill="1" applyAlignment="1" applyProtection="1">
      <alignment horizontal="left"/>
    </xf>
    <xf numFmtId="39" fontId="5" fillId="2" borderId="0" xfId="16" applyFont="1" applyFill="1" applyAlignment="1"/>
    <xf numFmtId="0" fontId="4" fillId="2" borderId="0" xfId="9" applyFont="1" applyFill="1" applyAlignment="1"/>
    <xf numFmtId="39" fontId="5" fillId="0" borderId="0" xfId="17" applyFont="1"/>
    <xf numFmtId="39" fontId="5" fillId="2" borderId="0" xfId="13" applyFont="1" applyFill="1" applyBorder="1" applyAlignment="1" applyProtection="1">
      <alignment vertical="center"/>
    </xf>
    <xf numFmtId="39" fontId="5" fillId="2" borderId="0" xfId="13" applyFont="1" applyFill="1" applyBorder="1" applyAlignment="1">
      <alignment vertical="center"/>
    </xf>
    <xf numFmtId="39" fontId="5" fillId="2" borderId="1" xfId="13" applyFont="1" applyFill="1" applyBorder="1" applyAlignment="1" applyProtection="1">
      <alignment vertical="center"/>
    </xf>
    <xf numFmtId="39" fontId="5" fillId="2" borderId="15" xfId="13" applyFont="1" applyFill="1" applyBorder="1" applyAlignment="1">
      <alignment vertical="center"/>
    </xf>
    <xf numFmtId="39" fontId="5" fillId="0" borderId="22" xfId="13" applyFont="1" applyBorder="1" applyAlignment="1" applyProtection="1">
      <alignment vertical="center"/>
    </xf>
    <xf numFmtId="39" fontId="4" fillId="0" borderId="0" xfId="13" applyFont="1" applyAlignment="1">
      <alignment vertical="center"/>
    </xf>
    <xf numFmtId="39" fontId="4" fillId="2" borderId="4" xfId="13" applyFont="1" applyFill="1" applyBorder="1" applyProtection="1"/>
    <xf numFmtId="39" fontId="25" fillId="2" borderId="3" xfId="13" applyFont="1" applyFill="1" applyBorder="1" applyProtection="1"/>
    <xf numFmtId="39" fontId="4" fillId="2" borderId="3" xfId="13" applyFont="1" applyFill="1" applyBorder="1" applyProtection="1">
      <protection locked="0"/>
    </xf>
    <xf numFmtId="39" fontId="4" fillId="2" borderId="3" xfId="16" quotePrefix="1" applyFont="1" applyFill="1" applyBorder="1" applyAlignment="1" applyProtection="1">
      <alignment horizontal="centerContinuous"/>
    </xf>
    <xf numFmtId="39" fontId="4" fillId="2" borderId="3" xfId="16" applyFont="1" applyFill="1" applyBorder="1" applyAlignment="1" applyProtection="1">
      <alignment horizontal="left"/>
    </xf>
    <xf numFmtId="39" fontId="10" fillId="2" borderId="10" xfId="16" applyFont="1" applyFill="1" applyBorder="1" applyAlignment="1" applyProtection="1">
      <alignment horizontal="left"/>
    </xf>
    <xf numFmtId="39" fontId="4" fillId="2" borderId="5" xfId="13" applyFont="1" applyFill="1" applyBorder="1" applyProtection="1">
      <protection locked="0"/>
    </xf>
    <xf numFmtId="39" fontId="4" fillId="2" borderId="9" xfId="16" quotePrefix="1" applyFont="1" applyFill="1" applyBorder="1" applyAlignment="1" applyProtection="1">
      <alignment horizontal="centerContinuous"/>
    </xf>
    <xf numFmtId="39" fontId="4" fillId="2" borderId="0" xfId="16" applyFont="1" applyFill="1" applyBorder="1" applyAlignment="1" applyProtection="1">
      <alignment horizontal="left"/>
    </xf>
    <xf numFmtId="39" fontId="10" fillId="2" borderId="23" xfId="16" applyFont="1" applyFill="1" applyBorder="1" applyAlignment="1" applyProtection="1">
      <alignment horizontal="left"/>
    </xf>
    <xf numFmtId="39" fontId="4" fillId="0" borderId="0" xfId="13" applyFont="1" applyBorder="1"/>
    <xf numFmtId="39" fontId="5" fillId="2" borderId="6" xfId="13" applyFont="1" applyFill="1" applyBorder="1" applyAlignment="1" applyProtection="1">
      <alignment vertical="center"/>
    </xf>
    <xf numFmtId="39" fontId="5" fillId="2" borderId="11" xfId="13" applyFont="1" applyFill="1" applyBorder="1" applyAlignment="1" applyProtection="1">
      <alignment vertical="center"/>
    </xf>
    <xf numFmtId="39" fontId="5" fillId="2" borderId="6" xfId="13" applyFont="1" applyFill="1" applyBorder="1" applyAlignment="1" applyProtection="1">
      <alignment horizontal="center" vertical="center"/>
    </xf>
    <xf numFmtId="39" fontId="5" fillId="2" borderId="14" xfId="13" applyFont="1" applyFill="1" applyBorder="1" applyAlignment="1">
      <alignment vertical="center"/>
    </xf>
    <xf numFmtId="39" fontId="5" fillId="2" borderId="7" xfId="13" applyFont="1" applyFill="1" applyBorder="1" applyAlignment="1" applyProtection="1">
      <alignment horizontal="left" vertical="center"/>
    </xf>
    <xf numFmtId="39" fontId="4" fillId="2" borderId="6" xfId="18" applyFont="1" applyFill="1" applyBorder="1" applyProtection="1"/>
    <xf numFmtId="39" fontId="4" fillId="2" borderId="6" xfId="13" applyFont="1" applyFill="1" applyBorder="1" applyProtection="1"/>
    <xf numFmtId="39" fontId="4" fillId="2" borderId="6" xfId="13" applyFont="1" applyFill="1" applyBorder="1" applyProtection="1">
      <protection locked="0"/>
    </xf>
    <xf numFmtId="0" fontId="4" fillId="2" borderId="11" xfId="16" quotePrefix="1" applyNumberFormat="1" applyFont="1" applyFill="1" applyBorder="1" applyAlignment="1" applyProtection="1">
      <alignment horizontal="centerContinuous"/>
    </xf>
    <xf numFmtId="39" fontId="4" fillId="2" borderId="12" xfId="16" applyFont="1" applyFill="1" applyBorder="1" applyAlignment="1" applyProtection="1">
      <alignment horizontal="left"/>
    </xf>
    <xf numFmtId="39" fontId="4" fillId="2" borderId="7" xfId="16" applyFont="1" applyFill="1" applyBorder="1" applyAlignment="1" applyProtection="1">
      <alignment horizontal="left"/>
    </xf>
    <xf numFmtId="39" fontId="4" fillId="2" borderId="3" xfId="18" applyFont="1" applyFill="1" applyBorder="1" applyProtection="1"/>
    <xf numFmtId="39" fontId="4" fillId="2" borderId="4" xfId="18" applyFont="1" applyFill="1" applyBorder="1" applyProtection="1"/>
    <xf numFmtId="39" fontId="4" fillId="2" borderId="4" xfId="13" applyFont="1" applyFill="1" applyBorder="1" applyProtection="1">
      <protection locked="0"/>
    </xf>
    <xf numFmtId="0" fontId="4" fillId="2" borderId="0" xfId="16" quotePrefix="1" applyNumberFormat="1" applyFont="1" applyFill="1" applyBorder="1" applyAlignment="1" applyProtection="1">
      <alignment horizontal="centerContinuous"/>
    </xf>
    <xf numFmtId="39" fontId="4" fillId="2" borderId="11" xfId="16" applyFont="1" applyFill="1" applyBorder="1" applyAlignment="1" applyProtection="1">
      <alignment horizontal="left"/>
    </xf>
    <xf numFmtId="39" fontId="4" fillId="2" borderId="9" xfId="16" applyFont="1" applyFill="1" applyBorder="1" applyAlignment="1" applyProtection="1">
      <alignment horizontal="left"/>
    </xf>
    <xf numFmtId="39" fontId="5" fillId="2" borderId="11" xfId="13" applyFont="1" applyFill="1" applyBorder="1"/>
    <xf numFmtId="39" fontId="5" fillId="2" borderId="6" xfId="13" applyFont="1" applyFill="1" applyBorder="1"/>
    <xf numFmtId="39" fontId="5" fillId="2" borderId="7" xfId="13" applyFont="1" applyFill="1" applyBorder="1" applyAlignment="1" applyProtection="1">
      <alignment horizontal="left"/>
    </xf>
    <xf numFmtId="39" fontId="5" fillId="2" borderId="4" xfId="13" applyFont="1" applyFill="1" applyBorder="1"/>
    <xf numFmtId="39" fontId="5" fillId="2" borderId="3" xfId="13" applyFont="1" applyFill="1" applyBorder="1"/>
    <xf numFmtId="39" fontId="5" fillId="0" borderId="9" xfId="13" applyFont="1" applyBorder="1" applyAlignment="1" applyProtection="1">
      <alignment horizontal="left"/>
    </xf>
    <xf numFmtId="0" fontId="4" fillId="2" borderId="8" xfId="15" quotePrefix="1" applyFont="1" applyFill="1" applyBorder="1" applyAlignment="1" applyProtection="1">
      <alignment horizontal="center"/>
    </xf>
    <xf numFmtId="0" fontId="5" fillId="2" borderId="16" xfId="15" applyFont="1" applyFill="1" applyBorder="1" applyAlignment="1" applyProtection="1">
      <alignment horizontal="centerContinuous"/>
    </xf>
    <xf numFmtId="0" fontId="5" fillId="2" borderId="8" xfId="15" applyFont="1" applyFill="1" applyBorder="1" applyAlignment="1">
      <alignment horizontal="center"/>
    </xf>
    <xf numFmtId="39" fontId="5" fillId="0" borderId="14" xfId="19" applyFont="1" applyBorder="1" applyAlignment="1" applyProtection="1">
      <alignment horizontal="center" vertical="center"/>
    </xf>
    <xf numFmtId="39" fontId="5" fillId="0" borderId="10" xfId="19" applyFont="1" applyBorder="1" applyAlignment="1" applyProtection="1">
      <alignment horizontal="center" vertical="center"/>
    </xf>
    <xf numFmtId="0" fontId="5" fillId="2" borderId="4" xfId="15" quotePrefix="1" applyFont="1" applyFill="1" applyBorder="1" applyAlignment="1">
      <alignment horizontal="center"/>
    </xf>
    <xf numFmtId="0" fontId="5" fillId="2" borderId="0" xfId="15" quotePrefix="1" applyFont="1" applyFill="1" applyBorder="1" applyAlignment="1">
      <alignment horizontal="center"/>
    </xf>
    <xf numFmtId="0" fontId="5" fillId="2" borderId="4" xfId="15" applyFont="1" applyFill="1" applyBorder="1" applyAlignment="1">
      <alignment horizontal="center"/>
    </xf>
    <xf numFmtId="39" fontId="5" fillId="0" borderId="3" xfId="19" applyFont="1" applyBorder="1" applyAlignment="1" applyProtection="1">
      <alignment horizontal="center" vertical="center"/>
    </xf>
    <xf numFmtId="39" fontId="5" fillId="0" borderId="9" xfId="19" applyFont="1" applyBorder="1" applyAlignment="1" applyProtection="1">
      <alignment horizontal="center" vertical="center"/>
    </xf>
    <xf numFmtId="0" fontId="5" fillId="2" borderId="5" xfId="15" applyFont="1" applyFill="1" applyBorder="1" applyAlignment="1">
      <alignment horizontal="center"/>
    </xf>
    <xf numFmtId="0" fontId="5" fillId="2" borderId="11" xfId="15" applyFont="1" applyFill="1" applyBorder="1" applyAlignment="1">
      <alignment horizontal="center" wrapText="1" shrinkToFit="1"/>
    </xf>
    <xf numFmtId="0" fontId="5" fillId="2" borderId="12" xfId="15" applyFont="1" applyFill="1" applyBorder="1" applyAlignment="1">
      <alignment horizontal="center" wrapText="1" shrinkToFit="1"/>
    </xf>
    <xf numFmtId="0" fontId="5" fillId="2" borderId="7" xfId="15" applyFont="1" applyFill="1" applyBorder="1" applyAlignment="1">
      <alignment horizontal="center" wrapText="1" shrinkToFit="1"/>
    </xf>
    <xf numFmtId="39" fontId="5" fillId="0" borderId="17" xfId="19" applyFont="1" applyBorder="1" applyAlignment="1" applyProtection="1">
      <alignment horizontal="center" vertical="center"/>
    </xf>
    <xf numFmtId="39" fontId="5" fillId="0" borderId="13" xfId="19" applyFont="1" applyBorder="1" applyAlignment="1" applyProtection="1">
      <alignment horizontal="center" vertical="center"/>
    </xf>
    <xf numFmtId="39" fontId="12" fillId="2" borderId="0" xfId="13" applyFont="1" applyFill="1" applyProtection="1">
      <protection locked="0"/>
    </xf>
    <xf numFmtId="39" fontId="4" fillId="0" borderId="0" xfId="13" applyFont="1" applyAlignment="1" applyProtection="1">
      <alignment horizontal="center"/>
    </xf>
    <xf numFmtId="39" fontId="4" fillId="2" borderId="0" xfId="13" applyFont="1" applyFill="1" applyAlignment="1" applyProtection="1">
      <alignment horizontal="center"/>
    </xf>
    <xf numFmtId="39" fontId="4" fillId="0" borderId="0" xfId="13" applyFont="1" applyAlignment="1" applyProtection="1">
      <alignment horizontal="center"/>
    </xf>
    <xf numFmtId="39" fontId="5" fillId="0" borderId="0" xfId="13" applyFont="1" applyAlignment="1" applyProtection="1">
      <alignment horizontal="center"/>
    </xf>
    <xf numFmtId="39" fontId="12" fillId="2" borderId="0" xfId="13" applyFont="1" applyFill="1" applyAlignment="1" applyProtection="1">
      <alignment horizontal="left"/>
    </xf>
    <xf numFmtId="39" fontId="15" fillId="2" borderId="0" xfId="13" applyFont="1" applyFill="1" applyAlignment="1" applyProtection="1">
      <alignment horizontal="left"/>
    </xf>
    <xf numFmtId="39" fontId="12" fillId="2" borderId="0" xfId="13" applyFont="1" applyFill="1"/>
    <xf numFmtId="39" fontId="15" fillId="2" borderId="0" xfId="13" applyFont="1" applyFill="1"/>
    <xf numFmtId="39" fontId="4" fillId="3" borderId="0" xfId="7" applyFont="1" applyFill="1" applyBorder="1" applyAlignment="1"/>
    <xf numFmtId="39" fontId="4" fillId="2" borderId="0" xfId="7" applyFont="1" applyFill="1" applyBorder="1" applyAlignment="1"/>
    <xf numFmtId="39" fontId="12" fillId="3" borderId="0" xfId="8" applyFont="1" applyFill="1" applyBorder="1" applyAlignment="1">
      <alignment horizontal="center"/>
    </xf>
    <xf numFmtId="39" fontId="12" fillId="2" borderId="0" xfId="8" applyFont="1" applyFill="1" applyBorder="1" applyAlignment="1">
      <alignment horizontal="center"/>
    </xf>
    <xf numFmtId="39" fontId="12" fillId="3" borderId="0" xfId="8" applyFont="1" applyFill="1" applyBorder="1" applyAlignment="1"/>
    <xf numFmtId="0" fontId="12" fillId="3" borderId="0" xfId="9" applyFont="1" applyFill="1" applyBorder="1" applyAlignment="1"/>
    <xf numFmtId="39" fontId="4" fillId="2" borderId="0" xfId="10" applyFont="1" applyFill="1" applyAlignment="1" applyProtection="1">
      <alignment horizontal="left"/>
      <protection locked="0"/>
    </xf>
    <xf numFmtId="39" fontId="5" fillId="2" borderId="0" xfId="10" applyFont="1" applyFill="1" applyAlignment="1" applyProtection="1">
      <alignment horizontal="left"/>
    </xf>
    <xf numFmtId="39" fontId="5" fillId="0" borderId="22" xfId="7" applyFont="1" applyBorder="1" applyAlignment="1" applyProtection="1">
      <alignment vertical="center"/>
    </xf>
    <xf numFmtId="39" fontId="4" fillId="3" borderId="13" xfId="10" applyFont="1" applyFill="1" applyBorder="1" applyAlignment="1" applyProtection="1">
      <alignment horizontal="left"/>
    </xf>
    <xf numFmtId="39" fontId="22" fillId="2" borderId="4" xfId="7" applyFont="1" applyFill="1" applyBorder="1" applyAlignment="1" applyProtection="1"/>
    <xf numFmtId="39" fontId="22" fillId="2" borderId="5" xfId="7" applyFont="1" applyFill="1" applyBorder="1" applyAlignment="1" applyProtection="1"/>
    <xf numFmtId="39" fontId="4" fillId="0" borderId="9" xfId="7" applyFont="1" applyBorder="1" applyAlignment="1"/>
    <xf numFmtId="0" fontId="12" fillId="2" borderId="0" xfId="9" applyFont="1" applyFill="1" applyAlignment="1"/>
    <xf numFmtId="39" fontId="12" fillId="3" borderId="0" xfId="10" applyFont="1" applyFill="1" applyAlignment="1" applyProtection="1">
      <alignment horizontal="left"/>
    </xf>
    <xf numFmtId="39" fontId="5" fillId="2" borderId="0" xfId="7" applyFont="1" applyFill="1" applyBorder="1" applyAlignment="1" applyProtection="1">
      <alignment horizontal="center" vertical="center"/>
    </xf>
    <xf numFmtId="39" fontId="4" fillId="0" borderId="3" xfId="10" quotePrefix="1" applyFont="1" applyBorder="1" applyAlignment="1" applyProtection="1">
      <alignment horizontal="left"/>
    </xf>
    <xf numFmtId="39" fontId="4" fillId="0" borderId="0" xfId="7" applyFont="1" applyAlignment="1">
      <alignment horizontal="center" vertical="center"/>
    </xf>
    <xf numFmtId="39" fontId="10" fillId="3" borderId="0" xfId="7" applyFont="1" applyFill="1" applyAlignment="1"/>
    <xf numFmtId="39" fontId="10" fillId="2" borderId="0" xfId="7" applyFont="1" applyFill="1" applyAlignment="1"/>
    <xf numFmtId="39" fontId="17" fillId="3" borderId="0" xfId="8" applyFont="1" applyFill="1" applyAlignment="1">
      <alignment horizontal="center"/>
    </xf>
    <xf numFmtId="39" fontId="17" fillId="2" borderId="0" xfId="8" applyFont="1" applyFill="1" applyAlignment="1">
      <alignment horizontal="center"/>
    </xf>
    <xf numFmtId="39" fontId="10" fillId="3" borderId="0" xfId="10" applyFont="1" applyFill="1" applyAlignment="1"/>
    <xf numFmtId="39" fontId="9" fillId="3" borderId="0" xfId="7" applyFont="1" applyFill="1" applyBorder="1" applyAlignment="1" applyProtection="1">
      <alignment vertical="center"/>
    </xf>
    <xf numFmtId="39" fontId="9" fillId="2" borderId="0" xfId="7" applyFont="1" applyFill="1" applyBorder="1" applyAlignment="1" applyProtection="1">
      <alignment vertical="center"/>
    </xf>
    <xf numFmtId="39" fontId="9" fillId="2" borderId="1" xfId="7" applyFont="1" applyFill="1" applyBorder="1" applyAlignment="1" applyProtection="1">
      <alignment vertical="center"/>
    </xf>
    <xf numFmtId="39" fontId="9" fillId="3" borderId="1" xfId="7" applyFont="1" applyFill="1" applyBorder="1" applyAlignment="1" applyProtection="1">
      <alignment vertical="center"/>
    </xf>
    <xf numFmtId="39" fontId="10" fillId="2" borderId="4" xfId="7" applyFont="1" applyFill="1" applyBorder="1" applyAlignment="1" applyProtection="1"/>
    <xf numFmtId="39" fontId="26" fillId="3" borderId="3" xfId="7" applyFont="1" applyFill="1" applyBorder="1" applyAlignment="1" applyProtection="1"/>
    <xf numFmtId="39" fontId="10" fillId="3" borderId="4" xfId="7" applyFont="1" applyFill="1" applyBorder="1" applyAlignment="1" applyProtection="1"/>
    <xf numFmtId="39" fontId="26" fillId="2" borderId="3" xfId="7" applyFont="1" applyFill="1" applyBorder="1" applyAlignment="1" applyProtection="1"/>
    <xf numFmtId="39" fontId="26" fillId="3" borderId="0" xfId="7" applyFont="1" applyFill="1" applyBorder="1" applyAlignment="1" applyProtection="1"/>
    <xf numFmtId="39" fontId="26" fillId="2" borderId="0" xfId="7" applyFont="1" applyFill="1" applyBorder="1" applyAlignment="1" applyProtection="1"/>
    <xf numFmtId="39" fontId="10" fillId="3" borderId="3" xfId="7" applyFont="1" applyFill="1" applyBorder="1" applyAlignment="1" applyProtection="1"/>
    <xf numFmtId="39" fontId="10" fillId="3" borderId="3" xfId="7" applyFont="1" applyFill="1" applyBorder="1" applyAlignment="1" applyProtection="1">
      <protection locked="0"/>
    </xf>
    <xf numFmtId="39" fontId="9" fillId="3" borderId="6" xfId="7" applyFont="1" applyFill="1" applyBorder="1" applyAlignment="1" applyProtection="1">
      <alignment vertical="center"/>
    </xf>
    <xf numFmtId="39" fontId="9" fillId="2" borderId="6" xfId="7" applyFont="1" applyFill="1" applyBorder="1" applyAlignment="1" applyProtection="1">
      <alignment vertical="center"/>
    </xf>
    <xf numFmtId="39" fontId="9" fillId="3" borderId="4" xfId="7" applyFont="1" applyFill="1" applyBorder="1" applyAlignment="1"/>
    <xf numFmtId="39" fontId="9" fillId="3" borderId="3" xfId="7" applyFont="1" applyFill="1" applyBorder="1" applyAlignment="1"/>
    <xf numFmtId="39" fontId="9" fillId="2" borderId="4" xfId="7" applyFont="1" applyFill="1" applyBorder="1" applyAlignment="1"/>
    <xf numFmtId="39" fontId="10" fillId="0" borderId="0" xfId="7" applyFont="1" applyAlignment="1" applyProtection="1">
      <alignment horizontal="center"/>
    </xf>
    <xf numFmtId="39" fontId="10" fillId="2" borderId="0" xfId="7" applyFont="1" applyFill="1" applyAlignment="1" applyProtection="1">
      <alignment horizontal="center"/>
    </xf>
    <xf numFmtId="39" fontId="17" fillId="3" borderId="0" xfId="7" applyFont="1" applyFill="1" applyAlignment="1" applyProtection="1">
      <alignment horizontal="left"/>
    </xf>
    <xf numFmtId="39" fontId="17" fillId="2" borderId="0" xfId="7" applyFont="1" applyFill="1" applyAlignment="1" applyProtection="1">
      <alignment horizontal="left"/>
    </xf>
    <xf numFmtId="39" fontId="17" fillId="3" borderId="0" xfId="7" applyFont="1" applyFill="1" applyAlignment="1"/>
    <xf numFmtId="39" fontId="17" fillId="2" borderId="0" xfId="7" applyFont="1" applyFill="1" applyAlignment="1"/>
    <xf numFmtId="39" fontId="5" fillId="3" borderId="0" xfId="7" applyFont="1" applyFill="1" applyBorder="1" applyAlignment="1" applyProtection="1">
      <alignment horizontal="center" vertical="center"/>
    </xf>
    <xf numFmtId="39" fontId="10" fillId="2" borderId="5" xfId="7" applyFont="1" applyFill="1" applyBorder="1" applyAlignment="1" applyProtection="1"/>
    <xf numFmtId="39" fontId="26" fillId="3" borderId="13" xfId="7" applyFont="1" applyFill="1" applyBorder="1" applyAlignment="1" applyProtection="1"/>
    <xf numFmtId="39" fontId="26" fillId="2" borderId="13" xfId="7" applyFont="1" applyFill="1" applyBorder="1" applyAlignment="1" applyProtection="1"/>
    <xf numFmtId="39" fontId="10" fillId="3" borderId="0" xfId="7" applyFont="1" applyFill="1" applyBorder="1" applyAlignment="1" applyProtection="1">
      <protection locked="0"/>
    </xf>
    <xf numFmtId="39" fontId="25" fillId="2" borderId="0" xfId="10" applyFont="1" applyFill="1" applyAlignment="1"/>
    <xf numFmtId="39" fontId="28" fillId="2" borderId="0" xfId="10" applyFont="1" applyFill="1" applyAlignment="1"/>
    <xf numFmtId="39" fontId="4" fillId="2" borderId="4" xfId="10" applyFont="1" applyFill="1" applyBorder="1" applyAlignment="1" applyProtection="1">
      <alignment horizontal="centerContinuous"/>
    </xf>
    <xf numFmtId="39" fontId="4" fillId="2" borderId="0" xfId="10" applyFont="1" applyFill="1" applyBorder="1" applyAlignment="1" applyProtection="1">
      <alignment horizontal="left"/>
    </xf>
    <xf numFmtId="39" fontId="4" fillId="2" borderId="9" xfId="10" applyFont="1" applyFill="1" applyBorder="1" applyAlignment="1" applyProtection="1">
      <alignment horizontal="left"/>
    </xf>
    <xf numFmtId="39" fontId="4" fillId="2" borderId="5" xfId="10" applyFont="1" applyFill="1" applyBorder="1" applyAlignment="1" applyProtection="1">
      <alignment horizontal="left"/>
    </xf>
    <xf numFmtId="39" fontId="5" fillId="3" borderId="12" xfId="7" applyFont="1" applyFill="1" applyBorder="1" applyAlignment="1">
      <alignment vertical="center"/>
    </xf>
    <xf numFmtId="39" fontId="5" fillId="3" borderId="13" xfId="7" applyFont="1" applyFill="1" applyBorder="1" applyAlignment="1" applyProtection="1">
      <alignment horizontal="left" vertical="center"/>
    </xf>
    <xf numFmtId="39" fontId="4" fillId="2" borderId="3" xfId="10" quotePrefix="1" applyFont="1" applyFill="1" applyBorder="1" applyAlignment="1" applyProtection="1">
      <alignment horizontal="centerContinuous"/>
    </xf>
    <xf numFmtId="39" fontId="4" fillId="2" borderId="10" xfId="10" applyFont="1" applyFill="1" applyBorder="1" applyAlignment="1" applyProtection="1">
      <alignment horizontal="left"/>
    </xf>
    <xf numFmtId="0" fontId="5" fillId="2" borderId="5" xfId="9" applyFont="1" applyFill="1" applyBorder="1" applyAlignment="1">
      <alignment horizontal="center"/>
    </xf>
    <xf numFmtId="39" fontId="29" fillId="2" borderId="0" xfId="7" applyFont="1" applyFill="1" applyBorder="1" applyAlignment="1" applyProtection="1">
      <alignment horizontal="center" vertical="center"/>
    </xf>
    <xf numFmtId="39" fontId="5" fillId="3" borderId="1" xfId="7" applyFont="1" applyFill="1" applyBorder="1" applyAlignment="1">
      <alignment vertical="center"/>
    </xf>
    <xf numFmtId="39" fontId="5" fillId="3" borderId="0" xfId="7" quotePrefix="1" applyFont="1" applyFill="1" applyBorder="1" applyAlignment="1" applyProtection="1">
      <alignment vertical="center"/>
    </xf>
    <xf numFmtId="39" fontId="22" fillId="2" borderId="8" xfId="7" applyFont="1" applyFill="1" applyBorder="1" applyAlignment="1" applyProtection="1"/>
    <xf numFmtId="39" fontId="4" fillId="0" borderId="0" xfId="10" applyFont="1" applyBorder="1" applyAlignment="1" applyProtection="1">
      <alignment horizontal="left"/>
    </xf>
    <xf numFmtId="39" fontId="5" fillId="0" borderId="13" xfId="7" applyFont="1" applyBorder="1" applyAlignment="1" applyProtection="1">
      <alignment horizontal="left"/>
    </xf>
    <xf numFmtId="39" fontId="4" fillId="3" borderId="0" xfId="10" applyFont="1" applyFill="1" applyBorder="1" applyAlignment="1" applyProtection="1">
      <alignment horizontal="left"/>
    </xf>
    <xf numFmtId="0" fontId="5" fillId="3" borderId="0" xfId="9" applyFont="1" applyFill="1" applyAlignment="1"/>
    <xf numFmtId="39" fontId="30" fillId="0" borderId="0" xfId="7" applyFont="1" applyAlignment="1"/>
    <xf numFmtId="39" fontId="30" fillId="3" borderId="0" xfId="7" applyFont="1" applyFill="1" applyAlignment="1"/>
    <xf numFmtId="39" fontId="30" fillId="2" borderId="0" xfId="7" applyFont="1" applyFill="1" applyAlignment="1"/>
    <xf numFmtId="39" fontId="31" fillId="0" borderId="0" xfId="8" applyFont="1" applyAlignment="1"/>
    <xf numFmtId="39" fontId="31" fillId="3" borderId="0" xfId="8" applyFont="1" applyFill="1" applyAlignment="1">
      <alignment horizontal="center"/>
    </xf>
    <xf numFmtId="39" fontId="31" fillId="2" borderId="0" xfId="8" applyFont="1" applyFill="1" applyAlignment="1">
      <alignment horizontal="center"/>
    </xf>
    <xf numFmtId="39" fontId="31" fillId="3" borderId="0" xfId="8" applyFont="1" applyFill="1" applyAlignment="1"/>
    <xf numFmtId="0" fontId="31" fillId="3" borderId="0" xfId="9" applyFont="1" applyFill="1" applyAlignment="1"/>
    <xf numFmtId="39" fontId="30" fillId="0" borderId="0" xfId="10" applyFont="1" applyAlignment="1"/>
    <xf numFmtId="39" fontId="32" fillId="3" borderId="0" xfId="10" applyFont="1" applyFill="1" applyAlignment="1" applyProtection="1">
      <alignment horizontal="left"/>
    </xf>
    <xf numFmtId="0" fontId="32" fillId="3" borderId="0" xfId="9" applyFont="1" applyFill="1" applyAlignment="1"/>
    <xf numFmtId="39" fontId="32" fillId="3" borderId="0" xfId="10" applyFont="1" applyFill="1" applyAlignment="1"/>
    <xf numFmtId="39" fontId="33" fillId="3" borderId="0" xfId="10" applyFont="1" applyFill="1" applyAlignment="1"/>
    <xf numFmtId="39" fontId="33" fillId="3" borderId="0" xfId="7" applyFont="1" applyFill="1" applyBorder="1" applyAlignment="1" applyProtection="1">
      <alignment vertical="center"/>
    </xf>
    <xf numFmtId="39" fontId="33" fillId="2" borderId="0" xfId="7" applyFont="1" applyFill="1" applyBorder="1" applyAlignment="1" applyProtection="1">
      <alignment vertical="center"/>
    </xf>
    <xf numFmtId="39" fontId="33" fillId="3" borderId="0" xfId="7" applyFont="1" applyFill="1" applyBorder="1" applyAlignment="1">
      <alignment vertical="center"/>
    </xf>
    <xf numFmtId="39" fontId="34" fillId="3" borderId="0" xfId="7" applyFont="1" applyFill="1" applyBorder="1" applyAlignment="1" applyProtection="1">
      <alignment vertical="center"/>
    </xf>
    <xf numFmtId="39" fontId="30" fillId="0" borderId="0" xfId="7" applyFont="1" applyAlignment="1">
      <alignment vertical="center"/>
    </xf>
    <xf numFmtId="39" fontId="30" fillId="0" borderId="0" xfId="7" applyFont="1" applyBorder="1" applyAlignment="1">
      <alignment vertical="center"/>
    </xf>
    <xf numFmtId="39" fontId="4" fillId="3" borderId="5" xfId="7" applyFont="1" applyFill="1" applyBorder="1" applyAlignment="1" applyProtection="1"/>
    <xf numFmtId="39" fontId="30" fillId="0" borderId="0" xfId="7" applyFont="1" applyBorder="1" applyAlignment="1"/>
    <xf numFmtId="39" fontId="9" fillId="0" borderId="0" xfId="17" applyFont="1"/>
    <xf numFmtId="39" fontId="5" fillId="3" borderId="11" xfId="7" applyFont="1" applyFill="1" applyBorder="1" applyAlignment="1"/>
    <xf numFmtId="39" fontId="5" fillId="0" borderId="7" xfId="7" applyFont="1" applyBorder="1" applyAlignment="1" applyProtection="1">
      <alignment horizontal="left"/>
    </xf>
    <xf numFmtId="39" fontId="5" fillId="2" borderId="22" xfId="7" applyFont="1" applyFill="1" applyBorder="1" applyAlignment="1" applyProtection="1">
      <alignment vertical="center"/>
    </xf>
    <xf numFmtId="39" fontId="5" fillId="3" borderId="22" xfId="7" applyFont="1" applyFill="1" applyBorder="1" applyAlignment="1" applyProtection="1">
      <alignment vertical="center"/>
    </xf>
    <xf numFmtId="39" fontId="5" fillId="3" borderId="24" xfId="7" applyFont="1" applyFill="1" applyBorder="1" applyAlignment="1">
      <alignment vertical="center"/>
    </xf>
    <xf numFmtId="39" fontId="4" fillId="2" borderId="6" xfId="7" applyFont="1" applyFill="1" applyBorder="1" applyAlignment="1" applyProtection="1"/>
    <xf numFmtId="39" fontId="22" fillId="3" borderId="6" xfId="7" applyFont="1" applyFill="1" applyBorder="1" applyAlignment="1" applyProtection="1"/>
    <xf numFmtId="39" fontId="4" fillId="3" borderId="6" xfId="7" applyFont="1" applyFill="1" applyBorder="1" applyAlignment="1" applyProtection="1"/>
    <xf numFmtId="39" fontId="22" fillId="2" borderId="6" xfId="7" applyFont="1" applyFill="1" applyBorder="1" applyAlignment="1" applyProtection="1"/>
    <xf numFmtId="39" fontId="4" fillId="3" borderId="6" xfId="7" applyFont="1" applyFill="1" applyBorder="1" applyAlignment="1" applyProtection="1">
      <protection locked="0"/>
    </xf>
    <xf numFmtId="39" fontId="4" fillId="3" borderId="6" xfId="10" quotePrefix="1" applyFont="1" applyFill="1" applyBorder="1" applyAlignment="1" applyProtection="1">
      <alignment horizontal="centerContinuous"/>
    </xf>
    <xf numFmtId="39" fontId="4" fillId="3" borderId="12" xfId="10" applyFont="1" applyFill="1" applyBorder="1" applyAlignment="1" applyProtection="1">
      <alignment horizontal="left"/>
    </xf>
    <xf numFmtId="39" fontId="4" fillId="3" borderId="7" xfId="10" applyFont="1" applyFill="1" applyBorder="1" applyAlignment="1" applyProtection="1">
      <alignment horizontal="left"/>
    </xf>
    <xf numFmtId="39" fontId="24" fillId="2" borderId="11" xfId="7" applyFont="1" applyFill="1" applyBorder="1" applyAlignment="1" applyProtection="1"/>
    <xf numFmtId="39" fontId="24" fillId="3" borderId="11" xfId="7" applyFont="1" applyFill="1" applyBorder="1" applyAlignment="1" applyProtection="1"/>
    <xf numFmtId="39" fontId="5" fillId="3" borderId="6" xfId="10" quotePrefix="1" applyFont="1" applyFill="1" applyBorder="1" applyAlignment="1" applyProtection="1">
      <alignment horizontal="centerContinuous"/>
    </xf>
    <xf numFmtId="39" fontId="5" fillId="3" borderId="12" xfId="10" applyFont="1" applyFill="1" applyBorder="1" applyAlignment="1" applyProtection="1">
      <alignment horizontal="left"/>
    </xf>
    <xf numFmtId="39" fontId="5" fillId="2" borderId="19" xfId="7" applyFont="1" applyFill="1" applyBorder="1" applyAlignment="1" applyProtection="1">
      <protection locked="0"/>
    </xf>
    <xf numFmtId="39" fontId="35" fillId="2" borderId="0" xfId="7" applyFont="1" applyFill="1" applyAlignment="1">
      <alignment horizontal="center"/>
    </xf>
    <xf numFmtId="0" fontId="5" fillId="3" borderId="6" xfId="9" applyFont="1" applyFill="1" applyBorder="1" applyAlignment="1">
      <alignment horizontal="center"/>
    </xf>
    <xf numFmtId="39" fontId="4" fillId="0" borderId="0" xfId="4" applyFont="1"/>
    <xf numFmtId="39" fontId="4" fillId="2" borderId="0" xfId="4" applyFont="1" applyFill="1"/>
    <xf numFmtId="39" fontId="5" fillId="2" borderId="0" xfId="16" applyFont="1" applyFill="1"/>
    <xf numFmtId="39" fontId="5" fillId="2" borderId="0" xfId="4" applyFont="1" applyFill="1" applyBorder="1" applyAlignment="1" applyProtection="1">
      <alignment vertical="center"/>
    </xf>
    <xf numFmtId="39" fontId="5" fillId="2" borderId="0" xfId="4" applyFont="1" applyFill="1" applyBorder="1" applyAlignment="1">
      <alignment vertical="center"/>
    </xf>
    <xf numFmtId="39" fontId="5" fillId="2" borderId="1" xfId="4" applyFont="1" applyFill="1" applyBorder="1" applyAlignment="1" applyProtection="1">
      <alignment vertical="center"/>
    </xf>
    <xf numFmtId="39" fontId="5" fillId="2" borderId="15" xfId="4" applyFont="1" applyFill="1" applyBorder="1" applyAlignment="1">
      <alignment vertical="center"/>
    </xf>
    <xf numFmtId="39" fontId="5" fillId="0" borderId="22" xfId="4" applyFont="1" applyBorder="1" applyAlignment="1" applyProtection="1">
      <alignment vertical="center"/>
    </xf>
    <xf numFmtId="39" fontId="4" fillId="0" borderId="0" xfId="4" applyFont="1" applyAlignment="1">
      <alignment vertical="center"/>
    </xf>
    <xf numFmtId="39" fontId="4" fillId="2" borderId="4" xfId="4" applyFont="1" applyFill="1" applyBorder="1" applyProtection="1"/>
    <xf numFmtId="39" fontId="25" fillId="2" borderId="3" xfId="4" applyFont="1" applyFill="1" applyBorder="1" applyProtection="1"/>
    <xf numFmtId="39" fontId="4" fillId="2" borderId="3" xfId="4" applyFont="1" applyFill="1" applyBorder="1" applyProtection="1">
      <protection locked="0"/>
    </xf>
    <xf numFmtId="39" fontId="4" fillId="2" borderId="8" xfId="16" quotePrefix="1" applyFont="1" applyFill="1" applyBorder="1" applyAlignment="1" applyProtection="1">
      <alignment horizontal="centerContinuous"/>
    </xf>
    <xf numFmtId="39" fontId="4" fillId="2" borderId="8" xfId="16" applyFont="1" applyFill="1" applyBorder="1" applyAlignment="1" applyProtection="1">
      <alignment horizontal="left"/>
    </xf>
    <xf numFmtId="39" fontId="4" fillId="2" borderId="4" xfId="16" quotePrefix="1" applyFont="1" applyFill="1" applyBorder="1" applyAlignment="1" applyProtection="1">
      <alignment horizontal="centerContinuous"/>
    </xf>
    <xf numFmtId="39" fontId="4" fillId="0" borderId="3" xfId="16" applyFont="1" applyBorder="1" applyAlignment="1" applyProtection="1">
      <alignment horizontal="left"/>
    </xf>
    <xf numFmtId="39" fontId="4" fillId="0" borderId="4" xfId="16" applyFont="1" applyBorder="1" applyAlignment="1" applyProtection="1">
      <alignment horizontal="left"/>
    </xf>
    <xf numFmtId="39" fontId="4" fillId="0" borderId="0" xfId="4" applyFont="1" applyBorder="1" applyAlignment="1">
      <alignment vertical="center"/>
    </xf>
    <xf numFmtId="39" fontId="25" fillId="2" borderId="0" xfId="4" applyFont="1" applyFill="1" applyBorder="1" applyProtection="1"/>
    <xf numFmtId="39" fontId="25" fillId="2" borderId="4" xfId="4" applyFont="1" applyFill="1" applyBorder="1" applyProtection="1"/>
    <xf numFmtId="39" fontId="4" fillId="2" borderId="0" xfId="4" applyFont="1" applyFill="1" applyBorder="1" applyProtection="1">
      <protection locked="0"/>
    </xf>
    <xf numFmtId="39" fontId="4" fillId="2" borderId="4" xfId="16" applyFont="1" applyFill="1" applyBorder="1" applyAlignment="1" applyProtection="1">
      <alignment horizontal="left"/>
    </xf>
    <xf numFmtId="39" fontId="4" fillId="2" borderId="5" xfId="4" applyFont="1" applyFill="1" applyBorder="1" applyProtection="1"/>
    <xf numFmtId="39" fontId="25" fillId="2" borderId="13" xfId="4" applyFont="1" applyFill="1" applyBorder="1" applyProtection="1"/>
    <xf numFmtId="39" fontId="4" fillId="2" borderId="5" xfId="16" quotePrefix="1" applyFont="1" applyFill="1" applyBorder="1" applyAlignment="1" applyProtection="1">
      <alignment horizontal="centerContinuous"/>
    </xf>
    <xf numFmtId="39" fontId="4" fillId="0" borderId="0" xfId="4" applyFont="1" applyBorder="1"/>
    <xf numFmtId="39" fontId="5" fillId="2" borderId="6" xfId="4" applyFont="1" applyFill="1" applyBorder="1" applyAlignment="1" applyProtection="1">
      <alignment vertical="center"/>
    </xf>
    <xf numFmtId="39" fontId="5" fillId="2" borderId="11" xfId="4" applyFont="1" applyFill="1" applyBorder="1" applyAlignment="1" applyProtection="1">
      <alignment vertical="center"/>
    </xf>
    <xf numFmtId="39" fontId="5" fillId="2" borderId="6" xfId="4" applyFont="1" applyFill="1" applyBorder="1" applyAlignment="1" applyProtection="1">
      <alignment horizontal="center" vertical="center"/>
    </xf>
    <xf numFmtId="39" fontId="5" fillId="2" borderId="11" xfId="4" applyFont="1" applyFill="1" applyBorder="1" applyAlignment="1">
      <alignment vertical="center"/>
    </xf>
    <xf numFmtId="39" fontId="5" fillId="2" borderId="7" xfId="4" applyFont="1" applyFill="1" applyBorder="1" applyAlignment="1" applyProtection="1">
      <alignment horizontal="left" vertical="center"/>
    </xf>
    <xf numFmtId="39" fontId="5" fillId="2" borderId="4" xfId="4" applyFont="1" applyFill="1" applyBorder="1"/>
    <xf numFmtId="39" fontId="5" fillId="2" borderId="3" xfId="4" applyFont="1" applyFill="1" applyBorder="1"/>
    <xf numFmtId="39" fontId="5" fillId="0" borderId="9" xfId="4" applyFont="1" applyBorder="1" applyAlignment="1" applyProtection="1">
      <alignment horizontal="left"/>
    </xf>
    <xf numFmtId="0" fontId="5" fillId="2" borderId="6" xfId="15" applyFont="1" applyFill="1" applyBorder="1" applyAlignment="1">
      <alignment horizontal="center"/>
    </xf>
    <xf numFmtId="39" fontId="12" fillId="2" borderId="0" xfId="4" applyFont="1" applyFill="1" applyProtection="1">
      <protection locked="0"/>
    </xf>
    <xf numFmtId="39" fontId="5" fillId="2" borderId="0" xfId="4" applyFont="1" applyFill="1" applyProtection="1">
      <protection locked="0"/>
    </xf>
    <xf numFmtId="39" fontId="4" fillId="0" borderId="0" xfId="4" applyFont="1" applyAlignment="1" applyProtection="1"/>
    <xf numFmtId="39" fontId="4" fillId="2" borderId="0" xfId="4" applyFont="1" applyFill="1" applyAlignment="1" applyProtection="1"/>
    <xf numFmtId="39" fontId="4" fillId="0" borderId="0" xfId="4" applyFont="1" applyAlignment="1" applyProtection="1">
      <alignment horizontal="center"/>
    </xf>
    <xf numFmtId="39" fontId="5" fillId="0" borderId="0" xfId="4" applyFont="1" applyAlignment="1" applyProtection="1">
      <alignment horizontal="center"/>
    </xf>
    <xf numFmtId="39" fontId="12" fillId="2" borderId="0" xfId="4" applyFont="1" applyFill="1" applyAlignment="1" applyProtection="1">
      <alignment horizontal="left"/>
    </xf>
    <xf numFmtId="39" fontId="15" fillId="2" borderId="0" xfId="4" applyFont="1" applyFill="1" applyAlignment="1" applyProtection="1">
      <alignment horizontal="left"/>
    </xf>
    <xf numFmtId="39" fontId="12" fillId="2" borderId="0" xfId="4" applyFont="1" applyFill="1"/>
    <xf numFmtId="39" fontId="15" fillId="2" borderId="0" xfId="4" applyFont="1" applyFill="1"/>
    <xf numFmtId="39" fontId="5" fillId="0" borderId="1" xfId="4" applyFont="1" applyBorder="1" applyAlignment="1" applyProtection="1">
      <alignment vertical="center"/>
    </xf>
    <xf numFmtId="39" fontId="4" fillId="3" borderId="4" xfId="4" applyFont="1" applyFill="1" applyBorder="1" applyAlignment="1" applyProtection="1"/>
    <xf numFmtId="39" fontId="4" fillId="0" borderId="3" xfId="16" quotePrefix="1" applyFont="1" applyBorder="1" applyAlignment="1" applyProtection="1">
      <alignment horizontal="left"/>
    </xf>
    <xf numFmtId="39" fontId="4" fillId="0" borderId="9" xfId="16" applyFont="1" applyBorder="1" applyAlignment="1" applyProtection="1">
      <alignment horizontal="left"/>
    </xf>
    <xf numFmtId="39" fontId="4" fillId="2" borderId="25" xfId="16" applyFont="1" applyFill="1" applyBorder="1" applyAlignment="1" applyProtection="1">
      <alignment horizontal="left"/>
    </xf>
    <xf numFmtId="39" fontId="4" fillId="0" borderId="0" xfId="16" applyFont="1" applyBorder="1" applyAlignment="1" applyProtection="1">
      <alignment horizontal="left"/>
    </xf>
    <xf numFmtId="39" fontId="5" fillId="2" borderId="6" xfId="4" applyFont="1" applyFill="1" applyBorder="1" applyAlignment="1">
      <alignment vertical="center"/>
    </xf>
    <xf numFmtId="39" fontId="5" fillId="2" borderId="6" xfId="4" applyFont="1" applyFill="1" applyBorder="1" applyAlignment="1" applyProtection="1">
      <alignment horizontal="left" vertical="center"/>
    </xf>
    <xf numFmtId="39" fontId="4" fillId="2" borderId="3" xfId="18" applyFont="1" applyFill="1" applyBorder="1" applyAlignment="1" applyProtection="1"/>
    <xf numFmtId="39" fontId="4" fillId="3" borderId="3" xfId="18" applyFont="1" applyFill="1" applyBorder="1" applyAlignment="1" applyProtection="1"/>
    <xf numFmtId="39" fontId="4" fillId="2" borderId="4" xfId="18" applyFont="1" applyFill="1" applyBorder="1" applyAlignment="1" applyProtection="1"/>
    <xf numFmtId="39" fontId="4" fillId="3" borderId="4" xfId="4" applyFont="1" applyFill="1" applyBorder="1" applyAlignment="1" applyProtection="1">
      <protection locked="0"/>
    </xf>
    <xf numFmtId="0" fontId="4" fillId="3" borderId="0" xfId="16" quotePrefix="1" applyNumberFormat="1" applyFont="1" applyFill="1" applyBorder="1" applyAlignment="1" applyProtection="1">
      <alignment horizontal="centerContinuous"/>
    </xf>
    <xf numFmtId="39" fontId="4" fillId="3" borderId="3" xfId="16" applyFont="1" applyFill="1" applyBorder="1" applyAlignment="1" applyProtection="1">
      <alignment horizontal="left"/>
    </xf>
    <xf numFmtId="39" fontId="4" fillId="3" borderId="9" xfId="16" applyFont="1" applyFill="1" applyBorder="1" applyAlignment="1" applyProtection="1">
      <alignment horizontal="left"/>
    </xf>
    <xf numFmtId="39" fontId="5" fillId="2" borderId="6" xfId="4" applyFont="1" applyFill="1" applyBorder="1"/>
    <xf numFmtId="39" fontId="5" fillId="2" borderId="11" xfId="4" applyFont="1" applyFill="1" applyBorder="1"/>
    <xf numFmtId="39" fontId="5" fillId="0" borderId="10" xfId="4" applyFont="1" applyBorder="1" applyAlignment="1" applyProtection="1">
      <alignment horizontal="left"/>
    </xf>
    <xf numFmtId="0" fontId="4" fillId="2" borderId="4" xfId="15" quotePrefix="1" applyFont="1" applyFill="1" applyBorder="1" applyAlignment="1" applyProtection="1">
      <alignment horizontal="center"/>
    </xf>
    <xf numFmtId="0" fontId="5" fillId="2" borderId="0" xfId="15" applyFont="1" applyFill="1" applyBorder="1" applyAlignment="1" applyProtection="1">
      <alignment horizontal="centerContinuous"/>
    </xf>
    <xf numFmtId="0" fontId="4" fillId="2" borderId="3" xfId="15" quotePrefix="1" applyFont="1" applyFill="1" applyBorder="1" applyAlignment="1" applyProtection="1">
      <alignment horizontal="center"/>
    </xf>
    <xf numFmtId="39" fontId="5" fillId="0" borderId="3" xfId="19" applyFont="1" applyBorder="1" applyAlignment="1" applyProtection="1">
      <alignment vertical="center"/>
    </xf>
    <xf numFmtId="39" fontId="5" fillId="0" borderId="9" xfId="19" applyFont="1" applyBorder="1" applyAlignment="1" applyProtection="1">
      <alignment vertical="center"/>
    </xf>
    <xf numFmtId="0" fontId="5" fillId="2" borderId="3" xfId="15" applyFont="1" applyFill="1" applyBorder="1" applyAlignment="1">
      <alignment horizontal="center"/>
    </xf>
    <xf numFmtId="39" fontId="4" fillId="2" borderId="0" xfId="4" applyFont="1" applyFill="1" applyAlignment="1">
      <alignment vertical="center"/>
    </xf>
    <xf numFmtId="39" fontId="4" fillId="2" borderId="0" xfId="4" applyFont="1" applyFill="1" applyBorder="1" applyAlignment="1">
      <alignment vertical="center"/>
    </xf>
    <xf numFmtId="39" fontId="5" fillId="2" borderId="8" xfId="4" applyFont="1" applyFill="1" applyBorder="1" applyAlignment="1" applyProtection="1">
      <alignment vertical="center"/>
    </xf>
    <xf numFmtId="39" fontId="5" fillId="2" borderId="12" xfId="4" applyFont="1" applyFill="1" applyBorder="1" applyAlignment="1">
      <alignment vertical="center"/>
    </xf>
    <xf numFmtId="39" fontId="5" fillId="2" borderId="26" xfId="4" applyFont="1" applyFill="1" applyBorder="1"/>
    <xf numFmtId="39" fontId="5" fillId="2" borderId="9" xfId="4" applyFont="1" applyFill="1" applyBorder="1"/>
    <xf numFmtId="39" fontId="4" fillId="2" borderId="0" xfId="4" applyFont="1" applyFill="1" applyAlignment="1">
      <alignment horizontal="left"/>
    </xf>
    <xf numFmtId="39" fontId="10" fillId="2" borderId="27" xfId="16" applyFont="1" applyFill="1" applyBorder="1" applyAlignment="1" applyProtection="1">
      <alignment horizontal="left"/>
    </xf>
    <xf numFmtId="39" fontId="10" fillId="2" borderId="4" xfId="16" quotePrefix="1" applyFont="1" applyFill="1" applyBorder="1" applyAlignment="1">
      <alignment horizontal="center"/>
    </xf>
    <xf numFmtId="39" fontId="10" fillId="2" borderId="3" xfId="16" applyFont="1" applyFill="1" applyBorder="1"/>
    <xf numFmtId="39" fontId="10" fillId="2" borderId="4" xfId="16" applyFont="1" applyFill="1" applyBorder="1"/>
    <xf numFmtId="39" fontId="4" fillId="2" borderId="4" xfId="4" applyFont="1" applyFill="1" applyBorder="1" applyProtection="1">
      <protection locked="0"/>
    </xf>
    <xf numFmtId="39" fontId="5" fillId="2" borderId="7" xfId="4" applyFont="1" applyFill="1" applyBorder="1" applyAlignment="1" applyProtection="1">
      <alignment horizontal="left"/>
    </xf>
    <xf numFmtId="39" fontId="4" fillId="0" borderId="0" xfId="4" applyFont="1" applyAlignment="1" applyProtection="1">
      <alignment horizontal="center"/>
    </xf>
    <xf numFmtId="39" fontId="4" fillId="2" borderId="0" xfId="4" applyFont="1" applyFill="1" applyAlignment="1" applyProtection="1">
      <alignment horizontal="center"/>
    </xf>
    <xf numFmtId="39" fontId="4" fillId="2" borderId="0" xfId="4" applyFont="1" applyFill="1" applyBorder="1" applyProtection="1"/>
    <xf numFmtId="39" fontId="5" fillId="0" borderId="14" xfId="19" applyFont="1" applyBorder="1" applyAlignment="1" applyProtection="1">
      <alignment vertical="center"/>
    </xf>
    <xf numFmtId="39" fontId="5" fillId="0" borderId="10" xfId="19" applyFont="1" applyBorder="1" applyAlignment="1" applyProtection="1">
      <alignment vertical="center"/>
    </xf>
    <xf numFmtId="39" fontId="5" fillId="0" borderId="0" xfId="19" applyFont="1" applyBorder="1" applyAlignment="1" applyProtection="1">
      <alignment vertical="center"/>
    </xf>
    <xf numFmtId="39" fontId="5" fillId="0" borderId="17" xfId="19" applyFont="1" applyBorder="1" applyAlignment="1" applyProtection="1">
      <alignment vertical="center"/>
    </xf>
    <xf numFmtId="39" fontId="5" fillId="0" borderId="13" xfId="19" applyFont="1" applyBorder="1" applyAlignment="1" applyProtection="1">
      <alignment vertical="center"/>
    </xf>
    <xf numFmtId="39" fontId="25" fillId="2" borderId="8" xfId="4" applyFont="1" applyFill="1" applyBorder="1" applyProtection="1"/>
    <xf numFmtId="39" fontId="25" fillId="2" borderId="5" xfId="4" applyFont="1" applyFill="1" applyBorder="1" applyProtection="1"/>
    <xf numFmtId="39" fontId="4" fillId="2" borderId="4" xfId="4" applyFont="1" applyFill="1" applyBorder="1" applyAlignment="1" applyProtection="1"/>
    <xf numFmtId="39" fontId="22" fillId="3" borderId="3" xfId="4" applyFont="1" applyFill="1" applyBorder="1" applyAlignment="1" applyProtection="1"/>
    <xf numFmtId="39" fontId="22" fillId="2" borderId="3" xfId="4" applyFont="1" applyFill="1" applyBorder="1" applyAlignment="1" applyProtection="1"/>
    <xf numFmtId="39" fontId="4" fillId="3" borderId="3" xfId="4" applyFont="1" applyFill="1" applyBorder="1" applyAlignment="1" applyProtection="1">
      <protection locked="0"/>
    </xf>
    <xf numFmtId="39" fontId="4" fillId="3" borderId="3" xfId="16" quotePrefix="1" applyFont="1" applyFill="1" applyBorder="1" applyAlignment="1" applyProtection="1">
      <alignment horizontal="centerContinuous"/>
    </xf>
    <xf numFmtId="0" fontId="10" fillId="0" borderId="9" xfId="15" applyFont="1" applyBorder="1" applyAlignment="1"/>
    <xf numFmtId="39" fontId="5" fillId="2" borderId="19" xfId="4" applyFont="1" applyFill="1" applyBorder="1" applyAlignment="1" applyProtection="1">
      <protection locked="0"/>
    </xf>
    <xf numFmtId="39" fontId="5" fillId="3" borderId="19" xfId="4" applyFont="1" applyFill="1" applyBorder="1" applyAlignment="1" applyProtection="1">
      <protection locked="0"/>
    </xf>
    <xf numFmtId="39" fontId="5" fillId="3" borderId="19" xfId="16" quotePrefix="1" applyFont="1" applyFill="1" applyBorder="1" applyAlignment="1" applyProtection="1">
      <alignment horizontal="centerContinuous"/>
    </xf>
    <xf numFmtId="39" fontId="5" fillId="3" borderId="19" xfId="16" applyFont="1" applyFill="1" applyBorder="1" applyAlignment="1" applyProtection="1">
      <alignment horizontal="left"/>
    </xf>
    <xf numFmtId="39" fontId="5" fillId="3" borderId="21" xfId="4" applyFont="1" applyFill="1" applyBorder="1" applyAlignment="1" applyProtection="1">
      <alignment horizontal="left" vertical="center"/>
    </xf>
    <xf numFmtId="39" fontId="5" fillId="2" borderId="10" xfId="4" applyFont="1" applyFill="1" applyBorder="1" applyAlignment="1" applyProtection="1">
      <alignment horizontal="left" vertical="center"/>
    </xf>
    <xf numFmtId="39" fontId="4" fillId="0" borderId="0" xfId="4" applyFont="1" applyAlignment="1"/>
    <xf numFmtId="39" fontId="4" fillId="3" borderId="7" xfId="16" applyFont="1" applyFill="1" applyBorder="1" applyAlignment="1" applyProtection="1">
      <alignment horizontal="left"/>
    </xf>
    <xf numFmtId="39" fontId="5" fillId="0" borderId="13" xfId="4" applyFont="1" applyBorder="1" applyAlignment="1" applyProtection="1">
      <alignment horizontal="left"/>
    </xf>
    <xf numFmtId="39" fontId="14" fillId="2" borderId="0" xfId="4" applyFont="1" applyFill="1"/>
    <xf numFmtId="39" fontId="15" fillId="2" borderId="0" xfId="14" applyFont="1" applyFill="1" applyAlignment="1">
      <alignment horizontal="center"/>
    </xf>
    <xf numFmtId="39" fontId="15" fillId="2" borderId="0" xfId="14" applyFont="1" applyFill="1"/>
    <xf numFmtId="39" fontId="10" fillId="0" borderId="0" xfId="16" applyFont="1"/>
    <xf numFmtId="39" fontId="10" fillId="0" borderId="0" xfId="4" applyFont="1" applyAlignment="1">
      <alignment vertical="center"/>
    </xf>
    <xf numFmtId="39" fontId="10" fillId="0" borderId="0" xfId="4" applyFont="1"/>
    <xf numFmtId="39" fontId="10" fillId="2" borderId="0" xfId="16" applyFont="1" applyFill="1" applyAlignment="1" applyProtection="1">
      <alignment horizontal="left"/>
      <protection locked="0"/>
    </xf>
    <xf numFmtId="0" fontId="10" fillId="2" borderId="0" xfId="15" applyFont="1" applyFill="1"/>
    <xf numFmtId="39" fontId="9" fillId="2" borderId="0" xfId="16" applyFont="1" applyFill="1" applyAlignment="1" applyProtection="1">
      <alignment horizontal="left"/>
    </xf>
    <xf numFmtId="39" fontId="10" fillId="2" borderId="0" xfId="16" applyFont="1" applyFill="1" applyAlignment="1" applyProtection="1">
      <alignment horizontal="left"/>
    </xf>
    <xf numFmtId="39" fontId="10" fillId="2" borderId="0" xfId="16" applyFont="1" applyFill="1"/>
    <xf numFmtId="39" fontId="10" fillId="0" borderId="0" xfId="17" applyFont="1" applyAlignment="1" applyProtection="1">
      <alignment horizontal="left"/>
    </xf>
    <xf numFmtId="39" fontId="9" fillId="2" borderId="1" xfId="4" applyFont="1" applyFill="1" applyBorder="1" applyAlignment="1" applyProtection="1">
      <alignment vertical="center"/>
    </xf>
    <xf numFmtId="39" fontId="13" fillId="2" borderId="15" xfId="4" applyFont="1" applyFill="1" applyBorder="1" applyAlignment="1">
      <alignment vertical="center"/>
    </xf>
    <xf numFmtId="39" fontId="10" fillId="2" borderId="3" xfId="4" applyFont="1" applyFill="1" applyBorder="1" applyProtection="1"/>
    <xf numFmtId="39" fontId="36" fillId="2" borderId="3" xfId="4" applyFont="1" applyFill="1" applyBorder="1" applyProtection="1"/>
    <xf numFmtId="39" fontId="10" fillId="2" borderId="4" xfId="4" applyFont="1" applyFill="1" applyBorder="1" applyProtection="1"/>
    <xf numFmtId="39" fontId="10" fillId="2" borderId="3" xfId="4" applyFont="1" applyFill="1" applyBorder="1" applyProtection="1">
      <protection locked="0"/>
    </xf>
    <xf numFmtId="39" fontId="14" fillId="2" borderId="4" xfId="16" applyFont="1" applyFill="1" applyBorder="1"/>
    <xf numFmtId="0" fontId="10" fillId="0" borderId="0" xfId="15" applyFont="1" applyBorder="1"/>
    <xf numFmtId="39" fontId="10" fillId="2" borderId="9" xfId="16" applyFont="1" applyFill="1" applyBorder="1" applyAlignment="1" applyProtection="1">
      <alignment horizontal="left"/>
    </xf>
    <xf numFmtId="39" fontId="14" fillId="2" borderId="4" xfId="16" quotePrefix="1" applyFont="1" applyFill="1" applyBorder="1" applyAlignment="1">
      <alignment horizontal="center"/>
    </xf>
    <xf numFmtId="39" fontId="10" fillId="2" borderId="4" xfId="16" quotePrefix="1" applyFont="1" applyFill="1" applyBorder="1" applyAlignment="1" applyProtection="1">
      <alignment horizontal="centerContinuous"/>
    </xf>
    <xf numFmtId="39" fontId="10" fillId="0" borderId="0" xfId="16" applyFont="1" applyBorder="1"/>
    <xf numFmtId="39" fontId="10" fillId="2" borderId="0" xfId="16" applyFont="1" applyFill="1" applyBorder="1"/>
    <xf numFmtId="39" fontId="4" fillId="2" borderId="0" xfId="4" quotePrefix="1" applyFont="1" applyFill="1"/>
    <xf numFmtId="0" fontId="10" fillId="2" borderId="0" xfId="15" applyFont="1" applyFill="1" applyBorder="1"/>
    <xf numFmtId="39" fontId="5" fillId="2" borderId="0" xfId="4" applyFont="1" applyFill="1"/>
    <xf numFmtId="39" fontId="9" fillId="2" borderId="19" xfId="4" applyFont="1" applyFill="1" applyBorder="1" applyProtection="1">
      <protection locked="0"/>
    </xf>
    <xf numFmtId="39" fontId="13" fillId="2" borderId="20" xfId="16" applyFont="1" applyFill="1" applyBorder="1"/>
    <xf numFmtId="39" fontId="9" fillId="2" borderId="28" xfId="16" quotePrefix="1" applyFont="1" applyFill="1" applyBorder="1"/>
    <xf numFmtId="39" fontId="9" fillId="2" borderId="29" xfId="16" applyFont="1" applyFill="1" applyBorder="1" applyAlignment="1" applyProtection="1">
      <alignment horizontal="left"/>
    </xf>
    <xf numFmtId="39" fontId="14" fillId="2" borderId="4" xfId="16" quotePrefix="1" applyFont="1" applyFill="1" applyBorder="1" applyAlignment="1" applyProtection="1">
      <alignment horizontal="centerContinuous"/>
    </xf>
    <xf numFmtId="39" fontId="10" fillId="2" borderId="0" xfId="16" applyFont="1" applyFill="1" applyBorder="1" applyAlignment="1" applyProtection="1">
      <alignment horizontal="left"/>
    </xf>
    <xf numFmtId="39" fontId="10" fillId="2" borderId="9" xfId="16" applyFont="1" applyFill="1" applyBorder="1"/>
    <xf numFmtId="39" fontId="9" fillId="2" borderId="9" xfId="20" applyFont="1" applyFill="1" applyBorder="1" applyAlignment="1" applyProtection="1">
      <alignment horizontal="left"/>
    </xf>
    <xf numFmtId="39" fontId="10" fillId="2" borderId="4" xfId="4" applyFont="1" applyFill="1" applyBorder="1" applyProtection="1">
      <protection locked="0"/>
    </xf>
    <xf numFmtId="39" fontId="10" fillId="2" borderId="4" xfId="16" applyFont="1" applyFill="1" applyBorder="1" applyAlignment="1" applyProtection="1">
      <alignment horizontal="left"/>
    </xf>
    <xf numFmtId="39" fontId="14" fillId="2" borderId="0" xfId="16" quotePrefix="1" applyFont="1" applyFill="1" applyBorder="1" applyAlignment="1" applyProtection="1">
      <alignment horizontal="centerContinuous"/>
    </xf>
    <xf numFmtId="39" fontId="10" fillId="2" borderId="3" xfId="16" applyFont="1" applyFill="1" applyBorder="1" applyAlignment="1" applyProtection="1">
      <alignment horizontal="left"/>
    </xf>
    <xf numFmtId="39" fontId="13" fillId="2" borderId="3" xfId="20" quotePrefix="1" applyFont="1" applyFill="1" applyBorder="1" applyAlignment="1">
      <alignment horizontal="center"/>
    </xf>
    <xf numFmtId="39" fontId="10" fillId="2" borderId="3" xfId="20" applyFont="1" applyFill="1" applyBorder="1"/>
    <xf numFmtId="39" fontId="14" fillId="2" borderId="3" xfId="20" quotePrefix="1" applyFont="1" applyFill="1" applyBorder="1" applyAlignment="1">
      <alignment horizontal="center"/>
    </xf>
    <xf numFmtId="39" fontId="4" fillId="2" borderId="0" xfId="4" quotePrefix="1" applyFont="1" applyFill="1" applyAlignment="1">
      <alignment vertical="center"/>
    </xf>
    <xf numFmtId="39" fontId="10" fillId="2" borderId="3" xfId="16" quotePrefix="1" applyFont="1" applyFill="1" applyBorder="1"/>
    <xf numFmtId="39" fontId="10" fillId="2" borderId="9" xfId="16" quotePrefix="1" applyFont="1" applyFill="1" applyBorder="1"/>
    <xf numFmtId="39" fontId="36" fillId="2" borderId="9" xfId="4" applyFont="1" applyFill="1" applyBorder="1" applyProtection="1"/>
    <xf numFmtId="39" fontId="10" fillId="2" borderId="9" xfId="4" applyFont="1" applyFill="1" applyBorder="1" applyProtection="1"/>
    <xf numFmtId="39" fontId="36" fillId="2" borderId="4" xfId="4" applyFont="1" applyFill="1" applyBorder="1" applyProtection="1"/>
    <xf numFmtId="0" fontId="10" fillId="2" borderId="4" xfId="16" quotePrefix="1" applyNumberFormat="1" applyFont="1" applyFill="1" applyBorder="1" applyAlignment="1">
      <alignment horizontal="center"/>
    </xf>
    <xf numFmtId="39" fontId="37" fillId="2" borderId="9" xfId="16" applyFont="1" applyFill="1" applyBorder="1" applyAlignment="1" applyProtection="1">
      <alignment horizontal="left"/>
    </xf>
    <xf numFmtId="0" fontId="10" fillId="2" borderId="9" xfId="16" quotePrefix="1" applyNumberFormat="1" applyFont="1" applyFill="1" applyBorder="1" applyAlignment="1">
      <alignment horizontal="center"/>
    </xf>
    <xf numFmtId="39" fontId="10" fillId="2" borderId="3" xfId="20" quotePrefix="1" applyFont="1" applyFill="1" applyBorder="1"/>
    <xf numFmtId="39" fontId="10" fillId="2" borderId="9" xfId="20" applyFont="1" applyFill="1" applyBorder="1"/>
    <xf numFmtId="39" fontId="10" fillId="2" borderId="4" xfId="20" applyFont="1" applyFill="1" applyBorder="1"/>
    <xf numFmtId="39" fontId="10" fillId="2" borderId="4" xfId="20" quotePrefix="1" applyFont="1" applyFill="1" applyBorder="1" applyAlignment="1">
      <alignment horizontal="center"/>
    </xf>
    <xf numFmtId="39" fontId="10" fillId="2" borderId="0" xfId="20" applyFont="1" applyFill="1" applyBorder="1"/>
    <xf numFmtId="39" fontId="10" fillId="2" borderId="3" xfId="16" quotePrefix="1" applyFont="1" applyFill="1" applyBorder="1" applyAlignment="1" applyProtection="1">
      <alignment horizontal="left"/>
    </xf>
    <xf numFmtId="39" fontId="4" fillId="2" borderId="0" xfId="4" applyFont="1" applyFill="1" applyBorder="1"/>
    <xf numFmtId="0" fontId="14" fillId="2" borderId="8" xfId="15" quotePrefix="1" applyFont="1" applyFill="1" applyBorder="1" applyAlignment="1" applyProtection="1">
      <alignment horizontal="center"/>
    </xf>
    <xf numFmtId="0" fontId="13" fillId="2" borderId="16" xfId="15" applyFont="1" applyFill="1" applyBorder="1" applyAlignment="1" applyProtection="1">
      <alignment horizontal="centerContinuous"/>
    </xf>
    <xf numFmtId="0" fontId="13" fillId="2" borderId="8" xfId="15" applyFont="1" applyFill="1" applyBorder="1" applyAlignment="1">
      <alignment horizontal="center"/>
    </xf>
    <xf numFmtId="39" fontId="9" fillId="2" borderId="14" xfId="19" applyFont="1" applyFill="1" applyBorder="1" applyAlignment="1" applyProtection="1">
      <alignment horizontal="center" vertical="center"/>
    </xf>
    <xf numFmtId="39" fontId="9" fillId="2" borderId="10" xfId="19" applyFont="1" applyFill="1" applyBorder="1" applyAlignment="1" applyProtection="1">
      <alignment horizontal="center" vertical="center"/>
    </xf>
    <xf numFmtId="0" fontId="13" fillId="2" borderId="4" xfId="15" quotePrefix="1" applyFont="1" applyFill="1" applyBorder="1" applyAlignment="1">
      <alignment horizontal="center"/>
    </xf>
    <xf numFmtId="0" fontId="13" fillId="2" borderId="4" xfId="15" applyFont="1" applyFill="1" applyBorder="1" applyAlignment="1">
      <alignment horizontal="center"/>
    </xf>
    <xf numFmtId="39" fontId="9" fillId="2" borderId="3" xfId="19" applyFont="1" applyFill="1" applyBorder="1" applyAlignment="1" applyProtection="1">
      <alignment horizontal="center" vertical="center"/>
    </xf>
    <xf numFmtId="39" fontId="9" fillId="2" borderId="9" xfId="19" applyFont="1" applyFill="1" applyBorder="1" applyAlignment="1" applyProtection="1">
      <alignment horizontal="center" vertical="center"/>
    </xf>
    <xf numFmtId="0" fontId="13" fillId="2" borderId="5" xfId="15" applyFont="1" applyFill="1" applyBorder="1" applyAlignment="1">
      <alignment horizontal="center"/>
    </xf>
    <xf numFmtId="0" fontId="13" fillId="2" borderId="11" xfId="15" applyFont="1" applyFill="1" applyBorder="1" applyAlignment="1">
      <alignment horizontal="center" wrapText="1" shrinkToFit="1"/>
    </xf>
    <xf numFmtId="0" fontId="13" fillId="2" borderId="12" xfId="15" applyFont="1" applyFill="1" applyBorder="1" applyAlignment="1">
      <alignment horizontal="center" wrapText="1" shrinkToFit="1"/>
    </xf>
    <xf numFmtId="0" fontId="13" fillId="2" borderId="7" xfId="15" applyFont="1" applyFill="1" applyBorder="1" applyAlignment="1">
      <alignment horizontal="center" wrapText="1" shrinkToFit="1"/>
    </xf>
    <xf numFmtId="39" fontId="9" fillId="2" borderId="17" xfId="19" applyFont="1" applyFill="1" applyBorder="1" applyAlignment="1" applyProtection="1">
      <alignment horizontal="center" vertical="center"/>
    </xf>
    <xf numFmtId="39" fontId="9" fillId="2" borderId="13" xfId="19" applyFont="1" applyFill="1" applyBorder="1" applyAlignment="1" applyProtection="1">
      <alignment horizontal="center" vertical="center"/>
    </xf>
    <xf numFmtId="39" fontId="14" fillId="2" borderId="0" xfId="18" applyFont="1" applyFill="1" applyBorder="1" applyProtection="1"/>
    <xf numFmtId="39" fontId="14" fillId="2" borderId="0" xfId="4" applyFont="1" applyFill="1" applyBorder="1" applyProtection="1">
      <protection locked="0"/>
    </xf>
    <xf numFmtId="39" fontId="14" fillId="2" borderId="0" xfId="16" quotePrefix="1" applyFont="1" applyFill="1" applyBorder="1" applyAlignment="1" applyProtection="1">
      <alignment horizontal="center"/>
    </xf>
    <xf numFmtId="39" fontId="17" fillId="2" borderId="0" xfId="4" applyFont="1" applyFill="1" applyAlignment="1" applyProtection="1">
      <alignment horizontal="left"/>
    </xf>
    <xf numFmtId="39" fontId="17" fillId="2" borderId="0" xfId="4" applyFont="1" applyFill="1"/>
    <xf numFmtId="39" fontId="10" fillId="2" borderId="0" xfId="4" applyFont="1" applyFill="1" applyBorder="1" applyProtection="1"/>
    <xf numFmtId="39" fontId="36" fillId="2" borderId="0" xfId="4" applyFont="1" applyFill="1" applyBorder="1" applyProtection="1"/>
    <xf numFmtId="39" fontId="10" fillId="2" borderId="0" xfId="4" applyFont="1" applyFill="1" applyBorder="1" applyProtection="1">
      <protection locked="0"/>
    </xf>
    <xf numFmtId="39" fontId="10" fillId="2" borderId="0" xfId="16" quotePrefix="1" applyFont="1" applyFill="1" applyBorder="1" applyAlignment="1" applyProtection="1">
      <alignment horizontal="centerContinuous"/>
    </xf>
    <xf numFmtId="39" fontId="10" fillId="2" borderId="14" xfId="4" applyFont="1" applyFill="1" applyBorder="1" applyProtection="1"/>
    <xf numFmtId="39" fontId="36" fillId="2" borderId="14" xfId="4" applyFont="1" applyFill="1" applyBorder="1" applyProtection="1"/>
    <xf numFmtId="39" fontId="10" fillId="2" borderId="8" xfId="4" applyFont="1" applyFill="1" applyBorder="1" applyProtection="1"/>
    <xf numFmtId="39" fontId="10" fillId="2" borderId="8" xfId="4" applyFont="1" applyFill="1" applyBorder="1" applyProtection="1">
      <protection locked="0"/>
    </xf>
    <xf numFmtId="39" fontId="10" fillId="2" borderId="8" xfId="16" quotePrefix="1" applyFont="1" applyFill="1" applyBorder="1" applyAlignment="1" applyProtection="1">
      <alignment horizontal="centerContinuous"/>
    </xf>
    <xf numFmtId="39" fontId="10" fillId="2" borderId="14" xfId="16" applyFont="1" applyFill="1" applyBorder="1" applyAlignment="1" applyProtection="1">
      <alignment horizontal="left"/>
    </xf>
    <xf numFmtId="0" fontId="10" fillId="0" borderId="4" xfId="15" applyFont="1" applyBorder="1"/>
    <xf numFmtId="39" fontId="10" fillId="2" borderId="5" xfId="4" applyFont="1" applyFill="1" applyBorder="1" applyProtection="1"/>
    <xf numFmtId="39" fontId="36" fillId="2" borderId="13" xfId="4" applyFont="1" applyFill="1" applyBorder="1" applyProtection="1"/>
    <xf numFmtId="39" fontId="10" fillId="2" borderId="13" xfId="4" applyFont="1" applyFill="1" applyBorder="1" applyProtection="1"/>
    <xf numFmtId="39" fontId="10" fillId="2" borderId="17" xfId="4" applyFont="1" applyFill="1" applyBorder="1" applyProtection="1">
      <protection locked="0"/>
    </xf>
    <xf numFmtId="39" fontId="10" fillId="2" borderId="5" xfId="16" quotePrefix="1" applyFont="1" applyFill="1" applyBorder="1" applyAlignment="1" applyProtection="1">
      <alignment horizontal="centerContinuous"/>
    </xf>
    <xf numFmtId="39" fontId="10" fillId="2" borderId="0" xfId="4" applyFont="1" applyFill="1"/>
    <xf numFmtId="39" fontId="9" fillId="2" borderId="6" xfId="4" applyFont="1" applyFill="1" applyBorder="1" applyAlignment="1" applyProtection="1">
      <alignment vertical="center"/>
    </xf>
    <xf numFmtId="39" fontId="9" fillId="2" borderId="6" xfId="4" applyFont="1" applyFill="1" applyBorder="1" applyAlignment="1" applyProtection="1">
      <alignment horizontal="center" vertical="center"/>
    </xf>
    <xf numFmtId="39" fontId="9" fillId="2" borderId="12" xfId="4" applyFont="1" applyFill="1" applyBorder="1" applyAlignment="1">
      <alignment vertical="center"/>
    </xf>
    <xf numFmtId="39" fontId="9" fillId="2" borderId="7" xfId="4" quotePrefix="1" applyFont="1" applyFill="1" applyBorder="1" applyAlignment="1" applyProtection="1">
      <alignment horizontal="left" vertical="center"/>
    </xf>
    <xf numFmtId="39" fontId="10" fillId="2" borderId="10" xfId="18" applyFont="1" applyFill="1" applyBorder="1" applyProtection="1"/>
    <xf numFmtId="39" fontId="4" fillId="2" borderId="10" xfId="16" quotePrefix="1" applyFont="1" applyFill="1" applyBorder="1" applyAlignment="1" applyProtection="1">
      <alignment horizontal="center"/>
    </xf>
    <xf numFmtId="39" fontId="10" fillId="2" borderId="16" xfId="16" quotePrefix="1" applyFont="1" applyFill="1" applyBorder="1" applyAlignment="1" applyProtection="1">
      <alignment horizontal="left"/>
    </xf>
    <xf numFmtId="39" fontId="4" fillId="2" borderId="9" xfId="4" applyFont="1" applyFill="1" applyBorder="1"/>
    <xf numFmtId="39" fontId="10" fillId="2" borderId="4" xfId="18" applyFont="1" applyFill="1" applyBorder="1" applyProtection="1"/>
    <xf numFmtId="39" fontId="4" fillId="2" borderId="4" xfId="16" quotePrefix="1" applyFont="1" applyFill="1" applyBorder="1" applyAlignment="1" applyProtection="1">
      <alignment horizontal="center"/>
    </xf>
    <xf numFmtId="39" fontId="10" fillId="2" borderId="0" xfId="16" quotePrefix="1" applyFont="1" applyFill="1" applyBorder="1" applyAlignment="1" applyProtection="1">
      <alignment horizontal="left"/>
    </xf>
    <xf numFmtId="39" fontId="10" fillId="2" borderId="9" xfId="18" applyFont="1" applyFill="1" applyBorder="1" applyProtection="1"/>
    <xf numFmtId="39" fontId="10" fillId="2" borderId="9" xfId="4" applyFont="1" applyFill="1" applyBorder="1" applyProtection="1">
      <protection locked="0"/>
    </xf>
    <xf numFmtId="39" fontId="10" fillId="2" borderId="3" xfId="18" applyFont="1" applyFill="1" applyBorder="1" applyProtection="1"/>
    <xf numFmtId="39" fontId="4" fillId="2" borderId="0" xfId="16" quotePrefix="1" applyFont="1" applyFill="1" applyBorder="1" applyAlignment="1" applyProtection="1">
      <alignment horizontal="centerContinuous"/>
    </xf>
    <xf numFmtId="39" fontId="9" fillId="2" borderId="9" xfId="16" applyFont="1" applyFill="1" applyBorder="1" applyAlignment="1" applyProtection="1">
      <alignment horizontal="left"/>
    </xf>
    <xf numFmtId="39" fontId="4" fillId="2" borderId="10" xfId="4" applyFont="1" applyFill="1" applyBorder="1"/>
    <xf numFmtId="39" fontId="4" fillId="4" borderId="0" xfId="4" applyFont="1" applyFill="1"/>
    <xf numFmtId="39" fontId="10" fillId="2" borderId="3" xfId="4" applyFont="1" applyFill="1" applyBorder="1"/>
    <xf numFmtId="39" fontId="10" fillId="2" borderId="4" xfId="4" applyFont="1" applyFill="1" applyBorder="1"/>
    <xf numFmtId="39" fontId="14" fillId="2" borderId="3" xfId="4" applyFont="1" applyFill="1" applyBorder="1" applyAlignment="1" applyProtection="1">
      <alignment horizontal="fill"/>
    </xf>
    <xf numFmtId="39" fontId="14" fillId="2" borderId="4" xfId="4" applyFont="1" applyFill="1" applyBorder="1" applyAlignment="1" applyProtection="1">
      <alignment horizontal="fill"/>
    </xf>
    <xf numFmtId="39" fontId="9" fillId="2" borderId="17" xfId="16" applyFont="1" applyFill="1" applyBorder="1" applyAlignment="1" applyProtection="1"/>
    <xf numFmtId="39" fontId="9" fillId="2" borderId="13" xfId="16" applyFont="1" applyFill="1" applyBorder="1" applyAlignment="1" applyProtection="1"/>
    <xf numFmtId="39" fontId="9" fillId="2" borderId="8" xfId="4" applyFont="1" applyFill="1" applyBorder="1" applyProtection="1"/>
    <xf numFmtId="39" fontId="13" fillId="2" borderId="8" xfId="4" applyFont="1" applyFill="1" applyBorder="1" applyAlignment="1" applyProtection="1">
      <alignment horizontal="center"/>
    </xf>
    <xf numFmtId="39" fontId="5" fillId="2" borderId="14" xfId="4" applyFont="1" applyFill="1" applyBorder="1"/>
    <xf numFmtId="39" fontId="5" fillId="2" borderId="10" xfId="4" quotePrefix="1" applyFont="1" applyFill="1" applyBorder="1" applyAlignment="1" applyProtection="1">
      <alignment horizontal="left"/>
    </xf>
    <xf numFmtId="39" fontId="13" fillId="2" borderId="3" xfId="4" applyFont="1" applyFill="1" applyBorder="1"/>
    <xf numFmtId="39" fontId="13" fillId="2" borderId="4" xfId="4" applyFont="1" applyFill="1" applyBorder="1"/>
    <xf numFmtId="39" fontId="5" fillId="2" borderId="9" xfId="4" applyFont="1" applyFill="1" applyBorder="1" applyAlignment="1" applyProtection="1">
      <alignment horizontal="left"/>
    </xf>
    <xf numFmtId="39" fontId="5" fillId="2" borderId="14" xfId="19" applyFont="1" applyFill="1" applyBorder="1" applyAlignment="1" applyProtection="1">
      <alignment horizontal="center" vertical="center"/>
    </xf>
    <xf numFmtId="39" fontId="5" fillId="2" borderId="10" xfId="19" applyFont="1" applyFill="1" applyBorder="1" applyAlignment="1" applyProtection="1">
      <alignment horizontal="center" vertical="center"/>
    </xf>
    <xf numFmtId="39" fontId="5" fillId="2" borderId="3" xfId="19" applyFont="1" applyFill="1" applyBorder="1" applyAlignment="1" applyProtection="1">
      <alignment horizontal="center" vertical="center"/>
    </xf>
    <xf numFmtId="39" fontId="5" fillId="2" borderId="9" xfId="19" applyFont="1" applyFill="1" applyBorder="1" applyAlignment="1" applyProtection="1">
      <alignment horizontal="center" vertical="center"/>
    </xf>
    <xf numFmtId="39" fontId="5" fillId="2" borderId="17" xfId="19" applyFont="1" applyFill="1" applyBorder="1" applyAlignment="1" applyProtection="1">
      <alignment horizontal="center" vertical="center"/>
    </xf>
    <xf numFmtId="39" fontId="5" fillId="2" borderId="13" xfId="19" applyFont="1" applyFill="1" applyBorder="1" applyAlignment="1" applyProtection="1">
      <alignment horizontal="center" vertical="center"/>
    </xf>
    <xf numFmtId="39" fontId="4" fillId="2" borderId="0" xfId="4" applyFont="1" applyFill="1" applyAlignment="1" applyProtection="1">
      <alignment horizontal="center"/>
    </xf>
    <xf numFmtId="39" fontId="5" fillId="2" borderId="0" xfId="4" applyFont="1" applyFill="1" applyAlignment="1" applyProtection="1">
      <alignment horizontal="center"/>
    </xf>
    <xf numFmtId="39" fontId="40" fillId="0" borderId="0" xfId="4" applyFont="1"/>
    <xf numFmtId="39" fontId="17" fillId="2" borderId="0" xfId="14" applyFont="1" applyFill="1" applyAlignment="1">
      <alignment horizontal="center"/>
    </xf>
    <xf numFmtId="39" fontId="17" fillId="2" borderId="0" xfId="14" applyFont="1" applyFill="1"/>
    <xf numFmtId="0" fontId="12" fillId="0" borderId="0" xfId="15" applyFont="1"/>
    <xf numFmtId="39" fontId="9" fillId="2" borderId="0" xfId="4" applyFont="1" applyFill="1" applyBorder="1" applyAlignment="1" applyProtection="1">
      <alignment vertical="center"/>
    </xf>
    <xf numFmtId="39" fontId="9" fillId="2" borderId="0" xfId="4" applyFont="1" applyFill="1" applyBorder="1" applyAlignment="1">
      <alignment vertical="center"/>
    </xf>
    <xf numFmtId="39" fontId="13" fillId="0" borderId="0" xfId="4" applyFont="1" applyBorder="1" applyAlignment="1" applyProtection="1">
      <alignment vertical="center"/>
    </xf>
    <xf numFmtId="39" fontId="35" fillId="0" borderId="0" xfId="4" applyFont="1" applyBorder="1" applyAlignment="1" applyProtection="1">
      <alignment vertical="center"/>
    </xf>
    <xf numFmtId="39" fontId="9" fillId="2" borderId="15" xfId="4" applyFont="1" applyFill="1" applyBorder="1" applyAlignment="1">
      <alignment vertical="center"/>
    </xf>
    <xf numFmtId="39" fontId="13" fillId="0" borderId="1" xfId="4" applyFont="1" applyBorder="1" applyAlignment="1" applyProtection="1">
      <alignment vertical="center"/>
    </xf>
    <xf numFmtId="39" fontId="35" fillId="0" borderId="22" xfId="4" applyFont="1" applyBorder="1" applyAlignment="1" applyProtection="1">
      <alignment vertical="center"/>
    </xf>
    <xf numFmtId="39" fontId="40" fillId="2" borderId="0" xfId="4" applyFont="1" applyFill="1" applyAlignment="1">
      <alignment vertical="center"/>
    </xf>
    <xf numFmtId="39" fontId="4" fillId="3" borderId="8" xfId="16" quotePrefix="1" applyFont="1" applyFill="1" applyBorder="1" applyAlignment="1" applyProtection="1">
      <alignment horizontal="centerContinuous"/>
    </xf>
    <xf numFmtId="39" fontId="40" fillId="0" borderId="0" xfId="4" applyFont="1" applyAlignment="1">
      <alignment vertical="center"/>
    </xf>
    <xf numFmtId="39" fontId="4" fillId="3" borderId="4" xfId="16" quotePrefix="1" applyFont="1" applyFill="1" applyBorder="1" applyAlignment="1" applyProtection="1">
      <alignment horizontal="centerContinuous"/>
    </xf>
    <xf numFmtId="39" fontId="13" fillId="2" borderId="30" xfId="16" applyFont="1" applyFill="1" applyBorder="1"/>
    <xf numFmtId="39" fontId="4" fillId="0" borderId="3" xfId="16" quotePrefix="1" applyFont="1" applyBorder="1"/>
    <xf numFmtId="39" fontId="4" fillId="0" borderId="10" xfId="16" applyFont="1" applyBorder="1"/>
    <xf numFmtId="39" fontId="4" fillId="0" borderId="3" xfId="16" applyFont="1" applyBorder="1"/>
    <xf numFmtId="39" fontId="4" fillId="0" borderId="4" xfId="16" applyFont="1" applyBorder="1"/>
    <xf numFmtId="39" fontId="4" fillId="0" borderId="0" xfId="16" applyFont="1" applyBorder="1"/>
    <xf numFmtId="39" fontId="41" fillId="2" borderId="9" xfId="16" applyFont="1" applyFill="1" applyBorder="1" applyAlignment="1" applyProtection="1">
      <alignment horizontal="left"/>
    </xf>
    <xf numFmtId="39" fontId="4" fillId="0" borderId="9" xfId="16" applyFont="1" applyBorder="1"/>
    <xf numFmtId="39" fontId="40" fillId="0" borderId="0" xfId="4" applyFont="1" applyBorder="1" applyAlignment="1">
      <alignment vertical="center"/>
    </xf>
    <xf numFmtId="39" fontId="10" fillId="2" borderId="9" xfId="16" quotePrefix="1" applyFont="1" applyFill="1" applyBorder="1" applyAlignment="1" applyProtection="1">
      <alignment horizontal="centerContinuous"/>
    </xf>
    <xf numFmtId="39" fontId="40" fillId="0" borderId="0" xfId="4" applyFont="1" applyBorder="1"/>
    <xf numFmtId="39" fontId="13" fillId="0" borderId="12" xfId="4" applyFont="1" applyBorder="1" applyAlignment="1">
      <alignment vertical="center"/>
    </xf>
    <xf numFmtId="0" fontId="9" fillId="2" borderId="8" xfId="15" applyFont="1" applyFill="1" applyBorder="1" applyAlignment="1">
      <alignment horizontal="center"/>
    </xf>
    <xf numFmtId="0" fontId="9" fillId="2" borderId="4" xfId="15" applyFont="1" applyFill="1" applyBorder="1" applyAlignment="1">
      <alignment horizontal="center"/>
    </xf>
    <xf numFmtId="0" fontId="9" fillId="2" borderId="5" xfId="15" applyFont="1" applyFill="1" applyBorder="1" applyAlignment="1">
      <alignment horizontal="center"/>
    </xf>
    <xf numFmtId="39" fontId="10" fillId="2" borderId="0" xfId="18" applyFont="1" applyFill="1" applyBorder="1" applyProtection="1"/>
    <xf numFmtId="39" fontId="10" fillId="2" borderId="0" xfId="16" quotePrefix="1" applyFont="1" applyFill="1" applyBorder="1" applyAlignment="1" applyProtection="1">
      <alignment horizontal="center"/>
    </xf>
    <xf numFmtId="39" fontId="10" fillId="2" borderId="10" xfId="4" applyFont="1" applyFill="1" applyBorder="1" applyProtection="1">
      <protection locked="0"/>
    </xf>
    <xf numFmtId="39" fontId="10" fillId="2" borderId="8" xfId="16" quotePrefix="1" applyFont="1" applyFill="1" applyBorder="1" applyAlignment="1" applyProtection="1">
      <alignment horizontal="center"/>
    </xf>
    <xf numFmtId="39" fontId="4" fillId="0" borderId="14" xfId="16" applyFont="1" applyBorder="1"/>
    <xf numFmtId="39" fontId="40" fillId="0" borderId="9" xfId="4" applyFont="1" applyBorder="1"/>
    <xf numFmtId="39" fontId="10" fillId="2" borderId="4" xfId="16" quotePrefix="1" applyFont="1" applyFill="1" applyBorder="1" applyAlignment="1" applyProtection="1">
      <alignment horizontal="center"/>
    </xf>
    <xf numFmtId="39" fontId="10" fillId="0" borderId="0" xfId="16" applyFont="1" applyBorder="1" applyAlignment="1" applyProtection="1">
      <alignment horizontal="left"/>
    </xf>
    <xf numFmtId="39" fontId="14" fillId="0" borderId="9" xfId="16" applyFont="1" applyBorder="1" applyAlignment="1" applyProtection="1">
      <alignment horizontal="left"/>
    </xf>
    <xf numFmtId="39" fontId="5" fillId="2" borderId="9" xfId="16" applyFont="1" applyFill="1" applyBorder="1" applyAlignment="1" applyProtection="1">
      <alignment horizontal="left"/>
    </xf>
    <xf numFmtId="39" fontId="40" fillId="0" borderId="10" xfId="4" applyFont="1" applyBorder="1"/>
    <xf numFmtId="0" fontId="10" fillId="2" borderId="0" xfId="16" quotePrefix="1" applyNumberFormat="1" applyFont="1" applyFill="1" applyBorder="1" applyAlignment="1" applyProtection="1">
      <alignment horizontal="centerContinuous"/>
    </xf>
    <xf numFmtId="39" fontId="10" fillId="2" borderId="3" xfId="4" applyFont="1" applyFill="1" applyBorder="1" applyAlignment="1" applyProtection="1">
      <alignment horizontal="fill"/>
    </xf>
    <xf numFmtId="39" fontId="10" fillId="2" borderId="4" xfId="4" applyFont="1" applyFill="1" applyBorder="1" applyAlignment="1" applyProtection="1">
      <alignment horizontal="fill"/>
    </xf>
    <xf numFmtId="39" fontId="5" fillId="2" borderId="17" xfId="16" applyFont="1" applyFill="1" applyBorder="1" applyAlignment="1" applyProtection="1"/>
    <xf numFmtId="39" fontId="5" fillId="2" borderId="13" xfId="16" applyFont="1" applyFill="1" applyBorder="1" applyAlignment="1" applyProtection="1"/>
    <xf numFmtId="39" fontId="9" fillId="2" borderId="8" xfId="4" applyFont="1" applyFill="1" applyBorder="1" applyAlignment="1" applyProtection="1">
      <alignment horizontal="center"/>
    </xf>
    <xf numFmtId="39" fontId="13" fillId="0" borderId="14" xfId="4" applyFont="1" applyBorder="1"/>
    <xf numFmtId="39" fontId="5" fillId="2" borderId="10" xfId="4" applyFont="1" applyFill="1" applyBorder="1" applyAlignment="1" applyProtection="1">
      <alignment horizontal="left"/>
    </xf>
    <xf numFmtId="39" fontId="9" fillId="2" borderId="3" xfId="4" applyFont="1" applyFill="1" applyBorder="1"/>
    <xf numFmtId="39" fontId="9" fillId="2" borderId="4" xfId="4" applyFont="1" applyFill="1" applyBorder="1"/>
    <xf numFmtId="39" fontId="13" fillId="0" borderId="3" xfId="4" applyFont="1" applyBorder="1"/>
    <xf numFmtId="39" fontId="21" fillId="0" borderId="0" xfId="4" applyFont="1" applyProtection="1">
      <protection locked="0"/>
    </xf>
    <xf numFmtId="39" fontId="40" fillId="0" borderId="0" xfId="4" applyFont="1" applyAlignment="1">
      <alignment horizontal="left"/>
    </xf>
    <xf numFmtId="39" fontId="10" fillId="2" borderId="0" xfId="4" applyFont="1" applyFill="1" applyAlignment="1" applyProtection="1">
      <alignment horizontal="center"/>
    </xf>
    <xf numFmtId="39" fontId="10" fillId="0" borderId="0" xfId="4" applyFont="1" applyAlignment="1" applyProtection="1">
      <alignment horizontal="center"/>
    </xf>
    <xf numFmtId="39" fontId="4" fillId="5" borderId="0" xfId="4" applyFont="1" applyFill="1"/>
    <xf numFmtId="39" fontId="10" fillId="5" borderId="0" xfId="4" applyFont="1" applyFill="1"/>
    <xf numFmtId="39" fontId="17" fillId="0" borderId="0" xfId="14" applyFont="1"/>
    <xf numFmtId="39" fontId="17" fillId="5" borderId="0" xfId="14" applyFont="1" applyFill="1" applyAlignment="1">
      <alignment horizontal="center"/>
    </xf>
    <xf numFmtId="0" fontId="17" fillId="0" borderId="0" xfId="21" applyFont="1"/>
    <xf numFmtId="39" fontId="10" fillId="5" borderId="0" xfId="16" applyFont="1" applyFill="1"/>
    <xf numFmtId="0" fontId="10" fillId="0" borderId="0" xfId="21" applyFont="1" applyAlignment="1">
      <alignment horizontal="center"/>
    </xf>
    <xf numFmtId="39" fontId="10" fillId="0" borderId="0" xfId="16" applyFont="1" applyAlignment="1" applyProtection="1">
      <alignment horizontal="left"/>
    </xf>
    <xf numFmtId="39" fontId="9" fillId="2" borderId="0" xfId="16" applyFont="1" applyFill="1"/>
    <xf numFmtId="0" fontId="10" fillId="0" borderId="0" xfId="21" applyFont="1"/>
    <xf numFmtId="39" fontId="9" fillId="0" borderId="0" xfId="16" applyFont="1" applyAlignment="1" applyProtection="1">
      <alignment horizontal="left"/>
    </xf>
    <xf numFmtId="39" fontId="10" fillId="5" borderId="0" xfId="16" applyFont="1" applyFill="1" applyAlignment="1" applyProtection="1">
      <alignment horizontal="left"/>
      <protection locked="0"/>
    </xf>
    <xf numFmtId="0" fontId="10" fillId="2" borderId="0" xfId="21" applyFont="1" applyFill="1"/>
    <xf numFmtId="39" fontId="9" fillId="5" borderId="0" xfId="16" applyFont="1" applyFill="1" applyAlignment="1" applyProtection="1">
      <alignment horizontal="left"/>
    </xf>
    <xf numFmtId="39" fontId="10" fillId="5" borderId="0" xfId="16" applyFont="1" applyFill="1" applyAlignment="1" applyProtection="1">
      <alignment horizontal="left"/>
    </xf>
    <xf numFmtId="39" fontId="9" fillId="5" borderId="0" xfId="4" applyFont="1" applyFill="1" applyBorder="1" applyAlignment="1" applyProtection="1">
      <alignment vertical="center"/>
    </xf>
    <xf numFmtId="39" fontId="9" fillId="0" borderId="0" xfId="4" applyFont="1" applyBorder="1" applyAlignment="1" applyProtection="1">
      <alignment vertical="center"/>
    </xf>
    <xf numFmtId="39" fontId="9" fillId="5" borderId="1" xfId="4" applyFont="1" applyFill="1" applyBorder="1" applyAlignment="1" applyProtection="1">
      <alignment vertical="center"/>
    </xf>
    <xf numFmtId="39" fontId="9" fillId="0" borderId="1" xfId="4" applyFont="1" applyBorder="1" applyAlignment="1" applyProtection="1">
      <alignment vertical="center"/>
    </xf>
    <xf numFmtId="39" fontId="10" fillId="5" borderId="3" xfId="4" applyFont="1" applyFill="1" applyBorder="1" applyProtection="1"/>
    <xf numFmtId="39" fontId="10" fillId="0" borderId="10" xfId="16" applyFont="1" applyBorder="1"/>
    <xf numFmtId="39" fontId="10" fillId="0" borderId="9" xfId="16" applyFont="1" applyBorder="1"/>
    <xf numFmtId="39" fontId="9" fillId="0" borderId="0" xfId="4" applyFont="1" applyAlignment="1">
      <alignment vertical="center"/>
    </xf>
    <xf numFmtId="39" fontId="9" fillId="5" borderId="8" xfId="4" applyFont="1" applyFill="1" applyBorder="1" applyAlignment="1" applyProtection="1">
      <alignment vertical="center"/>
    </xf>
    <xf numFmtId="39" fontId="9" fillId="2" borderId="10" xfId="4" applyFont="1" applyFill="1" applyBorder="1" applyAlignment="1" applyProtection="1">
      <alignment vertical="center"/>
    </xf>
    <xf numFmtId="39" fontId="9" fillId="2" borderId="8" xfId="4" applyFont="1" applyFill="1" applyBorder="1" applyAlignment="1" applyProtection="1">
      <alignment horizontal="center" vertical="center"/>
    </xf>
    <xf numFmtId="39" fontId="9" fillId="0" borderId="16" xfId="4" applyFont="1" applyBorder="1" applyAlignment="1">
      <alignment vertical="center"/>
    </xf>
    <xf numFmtId="39" fontId="9" fillId="2" borderId="10" xfId="4" applyFont="1" applyFill="1" applyBorder="1" applyAlignment="1" applyProtection="1">
      <alignment horizontal="left" vertical="center"/>
    </xf>
    <xf numFmtId="39" fontId="10" fillId="5" borderId="8" xfId="4" applyFont="1" applyFill="1" applyBorder="1" applyProtection="1"/>
    <xf numFmtId="39" fontId="10" fillId="0" borderId="16" xfId="16" applyFont="1" applyBorder="1"/>
    <xf numFmtId="39" fontId="10" fillId="0" borderId="8" xfId="16" applyFont="1" applyBorder="1"/>
    <xf numFmtId="39" fontId="10" fillId="5" borderId="4" xfId="4" applyFont="1" applyFill="1" applyBorder="1" applyProtection="1"/>
    <xf numFmtId="39" fontId="10" fillId="0" borderId="4" xfId="16" applyFont="1" applyBorder="1"/>
    <xf numFmtId="39" fontId="10" fillId="0" borderId="4" xfId="16" applyFont="1" applyBorder="1" applyAlignment="1" applyProtection="1">
      <alignment horizontal="left"/>
    </xf>
    <xf numFmtId="39" fontId="10" fillId="0" borderId="3" xfId="16" quotePrefix="1" applyFont="1" applyBorder="1" applyAlignment="1" applyProtection="1">
      <alignment horizontal="left"/>
    </xf>
    <xf numFmtId="39" fontId="10" fillId="0" borderId="9" xfId="16" applyFont="1" applyBorder="1" applyAlignment="1" applyProtection="1">
      <alignment horizontal="left"/>
    </xf>
    <xf numFmtId="39" fontId="10" fillId="0" borderId="3" xfId="16" applyFont="1" applyBorder="1" applyAlignment="1" applyProtection="1">
      <alignment horizontal="left"/>
    </xf>
    <xf numFmtId="39" fontId="10" fillId="5" borderId="5" xfId="4" applyFont="1" applyFill="1" applyBorder="1" applyProtection="1"/>
    <xf numFmtId="39" fontId="36" fillId="2" borderId="5" xfId="4" applyFont="1" applyFill="1" applyBorder="1" applyProtection="1"/>
    <xf numFmtId="39" fontId="10" fillId="2" borderId="13" xfId="4" applyFont="1" applyFill="1" applyBorder="1" applyProtection="1">
      <protection locked="0"/>
    </xf>
    <xf numFmtId="39" fontId="10" fillId="0" borderId="26" xfId="16" applyFont="1" applyBorder="1" applyAlignment="1" applyProtection="1">
      <alignment horizontal="left"/>
    </xf>
    <xf numFmtId="39" fontId="10" fillId="0" borderId="13" xfId="16" applyFont="1" applyBorder="1" applyAlignment="1" applyProtection="1">
      <alignment horizontal="left"/>
    </xf>
    <xf numFmtId="0" fontId="14" fillId="5" borderId="8" xfId="21" quotePrefix="1" applyFont="1" applyFill="1" applyBorder="1" applyAlignment="1" applyProtection="1">
      <alignment horizontal="center"/>
    </xf>
    <xf numFmtId="0" fontId="13" fillId="2" borderId="16" xfId="21" applyFont="1" applyFill="1" applyBorder="1" applyAlignment="1" applyProtection="1">
      <alignment horizontal="centerContinuous"/>
    </xf>
    <xf numFmtId="0" fontId="14" fillId="2" borderId="8" xfId="21" quotePrefix="1" applyFont="1" applyFill="1" applyBorder="1" applyAlignment="1" applyProtection="1">
      <alignment horizontal="center"/>
    </xf>
    <xf numFmtId="0" fontId="13" fillId="2" borderId="8" xfId="21" applyFont="1" applyFill="1" applyBorder="1" applyAlignment="1">
      <alignment horizontal="center"/>
    </xf>
    <xf numFmtId="39" fontId="14" fillId="0" borderId="0" xfId="4" applyFont="1" applyAlignment="1">
      <alignment vertical="center"/>
    </xf>
    <xf numFmtId="0" fontId="13" fillId="5" borderId="4" xfId="21" quotePrefix="1" applyFont="1" applyFill="1" applyBorder="1" applyAlignment="1">
      <alignment horizontal="center"/>
    </xf>
    <xf numFmtId="0" fontId="13" fillId="2" borderId="4" xfId="21" quotePrefix="1" applyFont="1" applyFill="1" applyBorder="1" applyAlignment="1">
      <alignment horizontal="center"/>
    </xf>
    <xf numFmtId="0" fontId="13" fillId="2" borderId="4" xfId="21" applyFont="1" applyFill="1" applyBorder="1" applyAlignment="1">
      <alignment horizontal="center"/>
    </xf>
    <xf numFmtId="0" fontId="13" fillId="5" borderId="5" xfId="21" applyFont="1" applyFill="1" applyBorder="1" applyAlignment="1">
      <alignment horizontal="center"/>
    </xf>
    <xf numFmtId="0" fontId="13" fillId="2" borderId="11" xfId="21" applyFont="1" applyFill="1" applyBorder="1" applyAlignment="1">
      <alignment horizontal="center" wrapText="1" shrinkToFit="1"/>
    </xf>
    <xf numFmtId="0" fontId="13" fillId="2" borderId="12" xfId="21" applyFont="1" applyFill="1" applyBorder="1" applyAlignment="1">
      <alignment horizontal="center" wrapText="1" shrinkToFit="1"/>
    </xf>
    <xf numFmtId="0" fontId="13" fillId="2" borderId="7" xfId="21" applyFont="1" applyFill="1" applyBorder="1" applyAlignment="1">
      <alignment horizontal="center" wrapText="1" shrinkToFit="1"/>
    </xf>
    <xf numFmtId="0" fontId="13" fillId="2" borderId="5" xfId="21" applyFont="1" applyFill="1" applyBorder="1" applyAlignment="1">
      <alignment horizontal="center"/>
    </xf>
    <xf numFmtId="39" fontId="15" fillId="5" borderId="0" xfId="4" applyFont="1" applyFill="1" applyAlignment="1" applyProtection="1">
      <alignment horizontal="left"/>
    </xf>
    <xf numFmtId="39" fontId="14" fillId="2" borderId="0" xfId="4" applyFont="1" applyFill="1" applyBorder="1" applyProtection="1"/>
    <xf numFmtId="39" fontId="14" fillId="0" borderId="0" xfId="16" quotePrefix="1" applyFont="1" applyBorder="1" applyAlignment="1" applyProtection="1">
      <alignment horizontal="left"/>
    </xf>
    <xf numFmtId="39" fontId="12" fillId="5" borderId="0" xfId="4" applyFont="1" applyFill="1" applyAlignment="1" applyProtection="1">
      <alignment horizontal="left"/>
    </xf>
    <xf numFmtId="39" fontId="10" fillId="0" borderId="0" xfId="16" quotePrefix="1" applyFont="1" applyBorder="1" applyAlignment="1" applyProtection="1">
      <alignment horizontal="left"/>
    </xf>
    <xf numFmtId="39" fontId="12" fillId="5" borderId="0" xfId="4" applyFont="1" applyFill="1"/>
    <xf numFmtId="39" fontId="10" fillId="5" borderId="0" xfId="4" applyFont="1" applyFill="1" applyBorder="1" applyProtection="1"/>
    <xf numFmtId="39" fontId="10" fillId="5" borderId="14" xfId="4" applyFont="1" applyFill="1" applyBorder="1" applyProtection="1"/>
    <xf numFmtId="39" fontId="10" fillId="0" borderId="16" xfId="16" quotePrefix="1" applyFont="1" applyBorder="1" applyAlignment="1" applyProtection="1">
      <alignment horizontal="left"/>
    </xf>
    <xf numFmtId="39" fontId="10" fillId="0" borderId="10" xfId="16" applyFont="1" applyBorder="1" applyAlignment="1" applyProtection="1">
      <alignment horizontal="left"/>
    </xf>
    <xf numFmtId="39" fontId="10" fillId="0" borderId="0" xfId="4" applyFont="1" applyBorder="1" applyAlignment="1">
      <alignment vertical="center"/>
    </xf>
    <xf numFmtId="39" fontId="10" fillId="0" borderId="0" xfId="4" applyFont="1" applyBorder="1"/>
    <xf numFmtId="39" fontId="9" fillId="5" borderId="6" xfId="4" applyFont="1" applyFill="1" applyBorder="1" applyAlignment="1" applyProtection="1">
      <alignment vertical="center"/>
    </xf>
    <xf numFmtId="39" fontId="9" fillId="2" borderId="7" xfId="4" applyFont="1" applyFill="1" applyBorder="1" applyAlignment="1" applyProtection="1">
      <alignment vertical="center"/>
    </xf>
    <xf numFmtId="39" fontId="9" fillId="0" borderId="12" xfId="4" applyFont="1" applyBorder="1" applyAlignment="1">
      <alignment vertical="center"/>
    </xf>
    <xf numFmtId="39" fontId="9" fillId="2" borderId="7" xfId="4" applyFont="1" applyFill="1" applyBorder="1" applyAlignment="1" applyProtection="1">
      <alignment horizontal="left" vertical="center"/>
    </xf>
    <xf numFmtId="39" fontId="10" fillId="2" borderId="8" xfId="18" applyFont="1" applyFill="1" applyBorder="1" applyProtection="1"/>
    <xf numFmtId="39" fontId="10" fillId="0" borderId="14" xfId="16" applyFont="1" applyBorder="1" applyAlignment="1" applyProtection="1">
      <alignment horizontal="left"/>
    </xf>
    <xf numFmtId="39" fontId="10" fillId="0" borderId="3" xfId="16" applyFont="1" applyBorder="1"/>
    <xf numFmtId="39" fontId="10" fillId="0" borderId="10" xfId="4" applyFont="1" applyBorder="1"/>
    <xf numFmtId="39" fontId="10" fillId="5" borderId="3" xfId="18" applyFont="1" applyFill="1" applyBorder="1" applyProtection="1"/>
    <xf numFmtId="39" fontId="14" fillId="0" borderId="0" xfId="4" applyFont="1"/>
    <xf numFmtId="39" fontId="9" fillId="2" borderId="8" xfId="4" applyFont="1" applyFill="1" applyBorder="1" applyAlignment="1" applyProtection="1">
      <alignment vertical="center"/>
    </xf>
    <xf numFmtId="39" fontId="5" fillId="0" borderId="14" xfId="4" applyFont="1" applyBorder="1"/>
    <xf numFmtId="39" fontId="5" fillId="0" borderId="3" xfId="4" applyFont="1" applyBorder="1"/>
    <xf numFmtId="39" fontId="5" fillId="0" borderId="0" xfId="4" applyFont="1" applyProtection="1">
      <protection locked="0"/>
    </xf>
    <xf numFmtId="39" fontId="4" fillId="0" borderId="0" xfId="4" applyFont="1" applyAlignment="1">
      <alignment horizontal="left"/>
    </xf>
    <xf numFmtId="39" fontId="40" fillId="2" borderId="0" xfId="4" applyFont="1" applyFill="1"/>
    <xf numFmtId="0" fontId="12" fillId="2" borderId="0" xfId="21" applyFont="1" applyFill="1"/>
    <xf numFmtId="39" fontId="13" fillId="2" borderId="0" xfId="4" applyFont="1" applyFill="1" applyBorder="1" applyAlignment="1">
      <alignment vertical="center"/>
    </xf>
    <xf numFmtId="39" fontId="13" fillId="2" borderId="0" xfId="4" applyFont="1" applyFill="1" applyBorder="1" applyAlignment="1" applyProtection="1">
      <alignment vertical="center"/>
    </xf>
    <xf numFmtId="39" fontId="35" fillId="0" borderId="15" xfId="4" applyFont="1" applyBorder="1" applyAlignment="1" applyProtection="1">
      <alignment vertical="center"/>
    </xf>
    <xf numFmtId="39" fontId="35" fillId="0" borderId="2" xfId="4" applyFont="1" applyBorder="1" applyAlignment="1" applyProtection="1">
      <alignment vertical="center"/>
    </xf>
    <xf numFmtId="39" fontId="4" fillId="2" borderId="3" xfId="4" applyFont="1" applyFill="1" applyBorder="1" applyAlignment="1" applyProtection="1">
      <alignment horizontal="right"/>
    </xf>
    <xf numFmtId="39" fontId="4" fillId="2" borderId="3" xfId="4" applyFont="1" applyFill="1" applyBorder="1" applyProtection="1"/>
    <xf numFmtId="39" fontId="21" fillId="0" borderId="0" xfId="4" applyFont="1" applyAlignment="1">
      <alignment vertical="center"/>
    </xf>
    <xf numFmtId="39" fontId="5" fillId="2" borderId="6" xfId="4" applyFont="1" applyFill="1" applyBorder="1" applyProtection="1">
      <protection locked="0"/>
    </xf>
    <xf numFmtId="39" fontId="13" fillId="2" borderId="6" xfId="16" quotePrefix="1" applyFont="1" applyFill="1" applyBorder="1" applyAlignment="1" applyProtection="1">
      <alignment horizontal="centerContinuous"/>
    </xf>
    <xf numFmtId="39" fontId="13" fillId="2" borderId="12" xfId="4" applyFont="1" applyFill="1" applyBorder="1" applyAlignment="1">
      <alignment vertical="center"/>
    </xf>
    <xf numFmtId="39" fontId="4" fillId="2" borderId="9" xfId="4" applyFont="1" applyFill="1" applyBorder="1" applyProtection="1"/>
    <xf numFmtId="39" fontId="4" fillId="2" borderId="9" xfId="4" applyFont="1" applyFill="1" applyBorder="1" applyProtection="1">
      <protection locked="0"/>
    </xf>
    <xf numFmtId="39" fontId="13" fillId="2" borderId="6" xfId="4" applyFont="1" applyFill="1" applyBorder="1" applyAlignment="1" applyProtection="1">
      <alignment horizontal="center" vertical="center"/>
    </xf>
    <xf numFmtId="39" fontId="5" fillId="0" borderId="16" xfId="19" applyFont="1" applyBorder="1" applyAlignment="1" applyProtection="1">
      <alignment horizontal="center" vertical="center"/>
    </xf>
    <xf numFmtId="39" fontId="9" fillId="2" borderId="9" xfId="4" applyFont="1" applyFill="1" applyBorder="1" applyAlignment="1" applyProtection="1">
      <alignment horizontal="left"/>
    </xf>
    <xf numFmtId="39" fontId="21" fillId="2" borderId="0" xfId="4" applyFont="1" applyFill="1" applyProtection="1">
      <protection locked="0"/>
    </xf>
    <xf numFmtId="39" fontId="14" fillId="2" borderId="0" xfId="4" applyFont="1" applyFill="1" applyAlignment="1" applyProtection="1">
      <alignment horizontal="center"/>
    </xf>
    <xf numFmtId="39" fontId="5" fillId="0" borderId="0" xfId="4" applyFont="1" applyAlignment="1" applyProtection="1"/>
    <xf numFmtId="0" fontId="12" fillId="0" borderId="0" xfId="21" applyFont="1"/>
    <xf numFmtId="39" fontId="5" fillId="0" borderId="0" xfId="4" applyFont="1" applyBorder="1" applyAlignment="1" applyProtection="1">
      <alignment vertical="center"/>
    </xf>
    <xf numFmtId="39" fontId="5" fillId="2" borderId="15" xfId="4" applyFont="1" applyFill="1" applyBorder="1" applyAlignment="1" applyProtection="1">
      <alignment vertical="center"/>
    </xf>
    <xf numFmtId="39" fontId="5" fillId="2" borderId="2" xfId="4" applyFont="1" applyFill="1" applyBorder="1" applyAlignment="1" applyProtection="1">
      <alignment vertical="center"/>
    </xf>
    <xf numFmtId="39" fontId="4" fillId="2" borderId="3" xfId="16" applyFont="1" applyFill="1" applyBorder="1"/>
    <xf numFmtId="39" fontId="4" fillId="2" borderId="4" xfId="16" applyFont="1" applyFill="1" applyBorder="1"/>
    <xf numFmtId="39" fontId="25" fillId="2" borderId="3" xfId="4" applyFont="1" applyFill="1" applyBorder="1" applyAlignment="1" applyProtection="1">
      <alignment horizontal="right"/>
    </xf>
    <xf numFmtId="39" fontId="5" fillId="2" borderId="12" xfId="4" applyFont="1" applyFill="1" applyBorder="1" applyAlignment="1" applyProtection="1">
      <alignment horizontal="left" vertical="center"/>
    </xf>
    <xf numFmtId="39" fontId="4" fillId="2" borderId="8" xfId="4" applyFont="1" applyFill="1" applyBorder="1" applyProtection="1"/>
    <xf numFmtId="39" fontId="4" fillId="2" borderId="8" xfId="18" applyFont="1" applyFill="1" applyBorder="1" applyProtection="1"/>
    <xf numFmtId="39" fontId="4" fillId="2" borderId="9" xfId="18" applyFont="1" applyFill="1" applyBorder="1" applyProtection="1"/>
    <xf numFmtId="39" fontId="14" fillId="2" borderId="4" xfId="16" quotePrefix="1" applyFont="1" applyFill="1" applyBorder="1" applyAlignment="1" applyProtection="1">
      <alignment horizontal="center"/>
    </xf>
    <xf numFmtId="39" fontId="4" fillId="2" borderId="9" xfId="16" applyFont="1" applyFill="1" applyBorder="1"/>
    <xf numFmtId="39" fontId="4" fillId="0" borderId="9" xfId="4" applyFont="1" applyBorder="1"/>
    <xf numFmtId="39" fontId="5" fillId="2" borderId="3" xfId="16" applyFont="1" applyFill="1" applyBorder="1" applyAlignment="1" applyProtection="1">
      <alignment horizontal="left"/>
    </xf>
    <xf numFmtId="39" fontId="4" fillId="0" borderId="10" xfId="4" applyFont="1" applyBorder="1"/>
    <xf numFmtId="39" fontId="4" fillId="2" borderId="3" xfId="4" applyFont="1" applyFill="1" applyBorder="1"/>
    <xf numFmtId="39" fontId="4" fillId="2" borderId="4" xfId="4" applyFont="1" applyFill="1" applyBorder="1"/>
    <xf numFmtId="0" fontId="14" fillId="2" borderId="0" xfId="16" quotePrefix="1" applyNumberFormat="1" applyFont="1" applyFill="1" applyBorder="1" applyAlignment="1" applyProtection="1">
      <alignment horizontal="centerContinuous"/>
    </xf>
    <xf numFmtId="39" fontId="4" fillId="2" borderId="3" xfId="4" applyFont="1" applyFill="1" applyBorder="1" applyAlignment="1" applyProtection="1">
      <alignment horizontal="fill"/>
    </xf>
    <xf numFmtId="39" fontId="4" fillId="2" borderId="4" xfId="4" applyFont="1" applyFill="1" applyBorder="1" applyAlignment="1" applyProtection="1">
      <alignment horizontal="fill"/>
    </xf>
    <xf numFmtId="39" fontId="5" fillId="2" borderId="3" xfId="16" applyFont="1" applyFill="1" applyBorder="1" applyAlignment="1" applyProtection="1">
      <alignment horizontal="left"/>
    </xf>
    <xf numFmtId="39" fontId="5" fillId="2" borderId="9" xfId="16" applyFont="1" applyFill="1" applyBorder="1" applyAlignment="1" applyProtection="1">
      <alignment horizontal="left"/>
    </xf>
    <xf numFmtId="39" fontId="5" fillId="2" borderId="6" xfId="4" applyFont="1" applyFill="1" applyBorder="1" applyProtection="1"/>
    <xf numFmtId="39" fontId="5" fillId="2" borderId="11" xfId="4" applyFont="1" applyFill="1" applyBorder="1" applyProtection="1"/>
    <xf numFmtId="39" fontId="5" fillId="2" borderId="12" xfId="4" applyFont="1" applyFill="1" applyBorder="1"/>
    <xf numFmtId="0" fontId="14" fillId="2" borderId="5" xfId="21" quotePrefix="1" applyFont="1" applyFill="1" applyBorder="1" applyAlignment="1" applyProtection="1">
      <alignment horizontal="center"/>
    </xf>
    <xf numFmtId="0" fontId="13" fillId="2" borderId="5" xfId="21" applyFont="1" applyFill="1" applyBorder="1" applyAlignment="1" applyProtection="1">
      <alignment horizontal="centerContinuous"/>
    </xf>
    <xf numFmtId="0" fontId="14" fillId="2" borderId="17" xfId="21" quotePrefix="1" applyFont="1" applyFill="1" applyBorder="1" applyAlignment="1" applyProtection="1">
      <alignment horizontal="center"/>
    </xf>
    <xf numFmtId="39" fontId="13" fillId="2" borderId="8" xfId="4" applyFont="1" applyFill="1" applyBorder="1"/>
    <xf numFmtId="39" fontId="5" fillId="2" borderId="0" xfId="4" applyFont="1" applyFill="1" applyBorder="1"/>
    <xf numFmtId="0" fontId="14" fillId="2" borderId="4" xfId="21" quotePrefix="1" applyFont="1" applyFill="1" applyBorder="1" applyAlignment="1" applyProtection="1">
      <alignment horizontal="center"/>
    </xf>
    <xf numFmtId="0" fontId="13" fillId="2" borderId="0" xfId="21" applyFont="1" applyFill="1" applyBorder="1" applyAlignment="1" applyProtection="1">
      <alignment horizontal="centerContinuous"/>
    </xf>
    <xf numFmtId="0" fontId="14" fillId="2" borderId="3" xfId="21" quotePrefix="1" applyFont="1" applyFill="1" applyBorder="1" applyAlignment="1" applyProtection="1">
      <alignment horizontal="center"/>
    </xf>
    <xf numFmtId="39" fontId="13" fillId="2" borderId="5" xfId="4" applyFont="1" applyFill="1" applyBorder="1"/>
    <xf numFmtId="0" fontId="17" fillId="2" borderId="0" xfId="21" applyFont="1" applyFill="1"/>
    <xf numFmtId="39" fontId="9" fillId="2" borderId="22" xfId="4" applyFont="1" applyFill="1" applyBorder="1" applyAlignment="1" applyProtection="1">
      <alignment vertical="center"/>
    </xf>
    <xf numFmtId="39" fontId="10" fillId="2" borderId="31" xfId="4" applyFont="1" applyFill="1" applyBorder="1" applyProtection="1">
      <protection locked="0"/>
    </xf>
    <xf numFmtId="39" fontId="10" fillId="2" borderId="31" xfId="16" quotePrefix="1" applyFont="1" applyFill="1" applyBorder="1" applyAlignment="1" applyProtection="1">
      <alignment horizontal="centerContinuous"/>
    </xf>
    <xf numFmtId="0" fontId="10" fillId="0" borderId="0" xfId="21" applyFont="1" applyBorder="1"/>
    <xf numFmtId="0" fontId="10" fillId="0" borderId="32" xfId="21" applyFont="1" applyBorder="1"/>
    <xf numFmtId="39" fontId="9" fillId="0" borderId="0" xfId="4" applyFont="1" applyBorder="1"/>
    <xf numFmtId="39" fontId="9" fillId="2" borderId="20" xfId="4" applyFont="1" applyFill="1" applyBorder="1" applyProtection="1">
      <protection locked="0"/>
    </xf>
    <xf numFmtId="39" fontId="9" fillId="2" borderId="19" xfId="16" quotePrefix="1" applyFont="1" applyFill="1" applyBorder="1" applyAlignment="1" applyProtection="1">
      <alignment horizontal="centerContinuous"/>
    </xf>
    <xf numFmtId="0" fontId="9" fillId="0" borderId="19" xfId="21" applyFont="1" applyBorder="1"/>
    <xf numFmtId="0" fontId="9" fillId="0" borderId="29" xfId="21" applyFont="1" applyBorder="1"/>
    <xf numFmtId="39" fontId="10" fillId="0" borderId="0" xfId="4" applyFont="1" applyFill="1" applyAlignment="1">
      <alignment vertical="center"/>
    </xf>
    <xf numFmtId="39" fontId="36" fillId="2" borderId="0" xfId="16" applyFont="1" applyFill="1" applyBorder="1" applyAlignment="1" applyProtection="1">
      <alignment horizontal="left"/>
    </xf>
    <xf numFmtId="39" fontId="10" fillId="2" borderId="14" xfId="18" applyFont="1" applyFill="1" applyBorder="1" applyProtection="1"/>
    <xf numFmtId="39" fontId="10" fillId="2" borderId="14" xfId="4" applyFont="1" applyFill="1" applyBorder="1" applyProtection="1">
      <protection locked="0"/>
    </xf>
    <xf numFmtId="39" fontId="10" fillId="2" borderId="14" xfId="16" applyFont="1" applyFill="1" applyBorder="1"/>
    <xf numFmtId="39" fontId="10" fillId="2" borderId="10" xfId="16" applyFont="1" applyFill="1" applyBorder="1"/>
    <xf numFmtId="39" fontId="10" fillId="6" borderId="0" xfId="22" applyFont="1" applyFill="1" applyBorder="1"/>
    <xf numFmtId="39" fontId="10" fillId="6" borderId="0" xfId="18" applyFont="1" applyFill="1" applyBorder="1" applyProtection="1"/>
    <xf numFmtId="39" fontId="10" fillId="6" borderId="0" xfId="2" applyFont="1" applyFill="1" applyBorder="1" applyProtection="1"/>
    <xf numFmtId="39" fontId="10" fillId="6" borderId="0" xfId="4" applyFont="1" applyFill="1" applyBorder="1" applyProtection="1"/>
    <xf numFmtId="39" fontId="10" fillId="6" borderId="10" xfId="4" applyFont="1" applyFill="1" applyBorder="1" applyProtection="1"/>
    <xf numFmtId="39" fontId="10" fillId="6" borderId="0" xfId="4" applyFont="1" applyFill="1" applyBorder="1" applyAlignment="1" applyProtection="1">
      <alignment horizontal="fill"/>
    </xf>
    <xf numFmtId="39" fontId="9" fillId="2" borderId="6" xfId="4" applyFont="1" applyFill="1" applyBorder="1" applyProtection="1"/>
    <xf numFmtId="39" fontId="9" fillId="2" borderId="6" xfId="4" applyFont="1" applyFill="1" applyBorder="1" applyAlignment="1" applyProtection="1">
      <alignment horizontal="center"/>
    </xf>
    <xf numFmtId="39" fontId="9" fillId="2" borderId="11" xfId="4" applyFont="1" applyFill="1" applyBorder="1"/>
    <xf numFmtId="39" fontId="9" fillId="2" borderId="7" xfId="4" applyFont="1" applyFill="1" applyBorder="1" applyAlignment="1" applyProtection="1">
      <alignment horizontal="left"/>
    </xf>
    <xf numFmtId="39" fontId="10" fillId="6" borderId="0" xfId="4" applyFont="1" applyFill="1" applyBorder="1"/>
    <xf numFmtId="0" fontId="9" fillId="6" borderId="0" xfId="21" quotePrefix="1" applyFont="1" applyFill="1" applyBorder="1" applyAlignment="1" applyProtection="1">
      <alignment horizontal="center"/>
    </xf>
    <xf numFmtId="0" fontId="9" fillId="2" borderId="8" xfId="21" applyFont="1" applyFill="1" applyBorder="1" applyAlignment="1">
      <alignment horizontal="center"/>
    </xf>
    <xf numFmtId="0" fontId="9" fillId="0" borderId="0" xfId="21" quotePrefix="1" applyFont="1" applyBorder="1" applyAlignment="1">
      <alignment horizontal="center"/>
    </xf>
    <xf numFmtId="0" fontId="9" fillId="2" borderId="4" xfId="21" applyFont="1" applyFill="1" applyBorder="1" applyAlignment="1">
      <alignment horizontal="center"/>
    </xf>
    <xf numFmtId="0" fontId="9" fillId="0" borderId="0" xfId="21" applyFont="1" applyBorder="1" applyAlignment="1">
      <alignment horizontal="center"/>
    </xf>
    <xf numFmtId="0" fontId="9" fillId="2" borderId="5" xfId="21" applyFont="1" applyFill="1" applyBorder="1" applyAlignment="1">
      <alignment horizontal="center"/>
    </xf>
    <xf numFmtId="39" fontId="9" fillId="2" borderId="0" xfId="4" applyFont="1" applyFill="1" applyProtection="1">
      <protection locked="0"/>
    </xf>
    <xf numFmtId="39" fontId="10" fillId="2" borderId="0" xfId="4" applyFont="1" applyFill="1" applyAlignment="1">
      <alignment horizontal="left"/>
    </xf>
    <xf numFmtId="39" fontId="10" fillId="2" borderId="0" xfId="4" applyFont="1" applyFill="1" applyAlignment="1" applyProtection="1">
      <alignment horizontal="center"/>
    </xf>
    <xf numFmtId="39" fontId="9" fillId="2" borderId="0" xfId="4" applyFont="1" applyFill="1" applyAlignment="1" applyProtection="1">
      <alignment horizontal="center"/>
    </xf>
    <xf numFmtId="39" fontId="10" fillId="2" borderId="0" xfId="4" applyFont="1" applyFill="1" applyAlignment="1">
      <alignment vertical="center"/>
    </xf>
    <xf numFmtId="39" fontId="10" fillId="2" borderId="3" xfId="16" quotePrefix="1" applyFont="1" applyFill="1" applyBorder="1" applyAlignment="1" applyProtection="1">
      <alignment horizontal="centerContinuous"/>
    </xf>
    <xf numFmtId="39" fontId="10" fillId="2" borderId="0" xfId="4" applyFont="1" applyFill="1" applyBorder="1"/>
    <xf numFmtId="39" fontId="10" fillId="2" borderId="9" xfId="16" quotePrefix="1" applyFont="1" applyFill="1" applyBorder="1" applyAlignment="1" applyProtection="1">
      <alignment horizontal="left"/>
    </xf>
    <xf numFmtId="39" fontId="10" fillId="2" borderId="0" xfId="4" applyFont="1" applyFill="1" applyBorder="1" applyAlignment="1">
      <alignment vertical="center"/>
    </xf>
    <xf numFmtId="39" fontId="5" fillId="2" borderId="26" xfId="19" applyFont="1" applyFill="1" applyBorder="1" applyAlignment="1" applyProtection="1">
      <alignment horizontal="center" vertical="center"/>
    </xf>
    <xf numFmtId="39" fontId="4" fillId="2" borderId="0" xfId="16" applyFont="1" applyFill="1" applyBorder="1"/>
    <xf numFmtId="39" fontId="14" fillId="2" borderId="0" xfId="4" applyFont="1" applyFill="1" applyBorder="1"/>
    <xf numFmtId="39" fontId="14" fillId="2" borderId="0" xfId="16" applyFont="1" applyFill="1" applyBorder="1" applyAlignment="1" applyProtection="1">
      <alignment horizontal="left"/>
    </xf>
    <xf numFmtId="39" fontId="4" fillId="2" borderId="14" xfId="16" applyFont="1" applyFill="1" applyBorder="1" applyAlignment="1" applyProtection="1">
      <alignment horizontal="left"/>
    </xf>
    <xf numFmtId="39" fontId="4" fillId="2" borderId="10" xfId="16" applyFont="1" applyFill="1" applyBorder="1"/>
    <xf numFmtId="39" fontId="40" fillId="0" borderId="0" xfId="16" applyFont="1"/>
    <xf numFmtId="39" fontId="40" fillId="2" borderId="0" xfId="16" applyFont="1" applyFill="1"/>
    <xf numFmtId="39" fontId="4" fillId="0" borderId="0" xfId="16" applyFont="1" applyAlignment="1" applyProtection="1">
      <alignment horizontal="left"/>
    </xf>
    <xf numFmtId="39" fontId="35" fillId="0" borderId="6" xfId="4" applyFont="1" applyBorder="1" applyAlignment="1" applyProtection="1">
      <alignment vertical="center"/>
    </xf>
    <xf numFmtId="39" fontId="35" fillId="0" borderId="8" xfId="4" applyFont="1" applyBorder="1" applyAlignment="1" applyProtection="1">
      <alignment vertical="center"/>
    </xf>
    <xf numFmtId="39" fontId="4" fillId="0" borderId="10" xfId="16" applyFont="1" applyBorder="1" applyAlignment="1" applyProtection="1">
      <alignment horizontal="left"/>
    </xf>
    <xf numFmtId="39" fontId="40" fillId="0" borderId="9" xfId="4" applyFont="1" applyBorder="1" applyAlignment="1">
      <alignment vertical="center"/>
    </xf>
    <xf numFmtId="39" fontId="25" fillId="2" borderId="9" xfId="4" applyFont="1" applyFill="1" applyBorder="1" applyProtection="1"/>
    <xf numFmtId="39" fontId="4" fillId="2" borderId="13" xfId="4" applyFont="1" applyFill="1" applyBorder="1" applyProtection="1"/>
    <xf numFmtId="39" fontId="5" fillId="0" borderId="0" xfId="4" applyFont="1" applyAlignment="1" applyProtection="1">
      <alignment horizontal="center"/>
    </xf>
    <xf numFmtId="39" fontId="5" fillId="2" borderId="0" xfId="4" applyFont="1" applyFill="1" applyAlignment="1" applyProtection="1">
      <alignment horizontal="center"/>
    </xf>
    <xf numFmtId="0" fontId="4" fillId="0" borderId="0" xfId="21" applyFont="1" applyAlignment="1">
      <alignment horizontal="center"/>
    </xf>
    <xf numFmtId="0" fontId="4" fillId="0" borderId="0" xfId="21" applyFont="1"/>
    <xf numFmtId="39" fontId="5" fillId="0" borderId="0" xfId="16" applyFont="1" applyAlignment="1" applyProtection="1">
      <alignment horizontal="left"/>
    </xf>
    <xf numFmtId="0" fontId="4" fillId="2" borderId="0" xfId="21" applyFont="1" applyFill="1"/>
    <xf numFmtId="39" fontId="4" fillId="0" borderId="0" xfId="17" applyFont="1"/>
    <xf numFmtId="39" fontId="4" fillId="0" borderId="0" xfId="17" applyFont="1" applyAlignment="1" applyProtection="1">
      <alignment horizontal="left"/>
    </xf>
    <xf numFmtId="0" fontId="4" fillId="2" borderId="9" xfId="23" quotePrefix="1" applyFont="1" applyFill="1" applyBorder="1" applyAlignment="1">
      <alignment horizontal="left" vertical="center"/>
    </xf>
    <xf numFmtId="0" fontId="4" fillId="0" borderId="9" xfId="23" quotePrefix="1" applyFont="1" applyFill="1" applyBorder="1" applyAlignment="1">
      <alignment horizontal="left" vertical="center"/>
    </xf>
    <xf numFmtId="39" fontId="5" fillId="2" borderId="8" xfId="4" applyFont="1" applyFill="1" applyBorder="1" applyAlignment="1" applyProtection="1">
      <alignment horizontal="center" vertical="center"/>
    </xf>
    <xf numFmtId="39" fontId="5" fillId="0" borderId="14" xfId="4" applyFont="1" applyBorder="1" applyAlignment="1">
      <alignment vertical="center"/>
    </xf>
    <xf numFmtId="39" fontId="4" fillId="2" borderId="16" xfId="4" applyFont="1" applyFill="1" applyBorder="1" applyProtection="1"/>
    <xf numFmtId="39" fontId="4" fillId="2" borderId="16" xfId="4" applyFont="1" applyFill="1" applyBorder="1" applyProtection="1">
      <protection locked="0"/>
    </xf>
    <xf numFmtId="0" fontId="4" fillId="2" borderId="8" xfId="16" quotePrefix="1" applyNumberFormat="1" applyFont="1" applyFill="1" applyBorder="1" applyAlignment="1">
      <alignment horizontal="center"/>
    </xf>
    <xf numFmtId="39" fontId="4" fillId="0" borderId="16" xfId="16" applyFont="1" applyBorder="1"/>
    <xf numFmtId="0" fontId="4" fillId="2" borderId="4" xfId="16" quotePrefix="1" applyNumberFormat="1" applyFont="1" applyFill="1" applyBorder="1" applyAlignment="1">
      <alignment horizontal="center"/>
    </xf>
    <xf numFmtId="39" fontId="4" fillId="2" borderId="0" xfId="16" quotePrefix="1" applyFont="1" applyFill="1" applyBorder="1" applyAlignment="1" applyProtection="1">
      <alignment horizontal="left"/>
    </xf>
    <xf numFmtId="39" fontId="4" fillId="0" borderId="0" xfId="16" quotePrefix="1" applyFont="1" applyBorder="1" applyAlignment="1" applyProtection="1">
      <alignment horizontal="left"/>
    </xf>
    <xf numFmtId="39" fontId="4" fillId="2" borderId="26" xfId="4" applyFont="1" applyFill="1" applyBorder="1" applyProtection="1"/>
    <xf numFmtId="39" fontId="4" fillId="2" borderId="26" xfId="4" applyFont="1" applyFill="1" applyBorder="1" applyProtection="1">
      <protection locked="0"/>
    </xf>
    <xf numFmtId="39" fontId="4" fillId="0" borderId="26" xfId="16" applyFont="1" applyBorder="1" applyAlignment="1" applyProtection="1">
      <alignment horizontal="left"/>
    </xf>
    <xf numFmtId="39" fontId="4" fillId="0" borderId="13" xfId="16" applyFont="1" applyBorder="1" applyAlignment="1" applyProtection="1">
      <alignment horizontal="left"/>
    </xf>
    <xf numFmtId="0" fontId="13" fillId="2" borderId="9" xfId="21" quotePrefix="1" applyFont="1" applyFill="1" applyBorder="1" applyAlignment="1">
      <alignment horizontal="center"/>
    </xf>
    <xf numFmtId="39" fontId="4" fillId="2" borderId="14" xfId="4" applyFont="1" applyFill="1" applyBorder="1" applyProtection="1"/>
    <xf numFmtId="39" fontId="25" fillId="2" borderId="14" xfId="4" applyFont="1" applyFill="1" applyBorder="1" applyProtection="1"/>
    <xf numFmtId="39" fontId="4" fillId="2" borderId="8" xfId="4" applyFont="1" applyFill="1" applyBorder="1" applyProtection="1">
      <protection locked="0"/>
    </xf>
    <xf numFmtId="39" fontId="4" fillId="0" borderId="14" xfId="16" quotePrefix="1" applyFont="1" applyBorder="1" applyAlignment="1" applyProtection="1">
      <alignment horizontal="left"/>
    </xf>
    <xf numFmtId="39" fontId="5" fillId="0" borderId="12" xfId="4" applyFont="1" applyBorder="1" applyAlignment="1">
      <alignment vertical="center"/>
    </xf>
    <xf numFmtId="39" fontId="4" fillId="2" borderId="6" xfId="4" applyFont="1" applyFill="1" applyBorder="1" applyAlignment="1" applyProtection="1">
      <alignment vertical="center"/>
    </xf>
    <xf numFmtId="39" fontId="28" fillId="2" borderId="7" xfId="4" applyFont="1" applyFill="1" applyBorder="1" applyAlignment="1" applyProtection="1">
      <alignment vertical="center"/>
    </xf>
    <xf numFmtId="39" fontId="4" fillId="2" borderId="7" xfId="4" applyFont="1" applyFill="1" applyBorder="1" applyAlignment="1" applyProtection="1">
      <alignment vertical="center"/>
    </xf>
    <xf numFmtId="39" fontId="4" fillId="2" borderId="7" xfId="4" applyFont="1" applyFill="1" applyBorder="1" applyAlignment="1" applyProtection="1">
      <alignment vertical="center"/>
      <protection locked="0"/>
    </xf>
    <xf numFmtId="39" fontId="4" fillId="2" borderId="6" xfId="16" quotePrefix="1" applyFont="1" applyFill="1" applyBorder="1" applyAlignment="1" applyProtection="1">
      <alignment horizontal="center" vertical="center"/>
    </xf>
    <xf numFmtId="39" fontId="4" fillId="0" borderId="12" xfId="16" quotePrefix="1" applyFont="1" applyBorder="1" applyAlignment="1">
      <alignment vertical="center"/>
    </xf>
    <xf numFmtId="39" fontId="5" fillId="0" borderId="7" xfId="16" quotePrefix="1" applyFont="1" applyBorder="1" applyAlignment="1">
      <alignment vertical="center"/>
    </xf>
    <xf numFmtId="39" fontId="42" fillId="2" borderId="7" xfId="4" applyFont="1" applyFill="1" applyBorder="1" applyAlignment="1" applyProtection="1">
      <alignment vertical="center"/>
    </xf>
    <xf numFmtId="39" fontId="9" fillId="2" borderId="7" xfId="4" applyFont="1" applyFill="1" applyBorder="1" applyAlignment="1" applyProtection="1">
      <alignment vertical="center"/>
      <protection locked="0"/>
    </xf>
    <xf numFmtId="39" fontId="5" fillId="2" borderId="6" xfId="16" quotePrefix="1" applyFont="1" applyFill="1" applyBorder="1" applyAlignment="1" applyProtection="1">
      <alignment horizontal="center" vertical="center"/>
    </xf>
    <xf numFmtId="39" fontId="13" fillId="0" borderId="14" xfId="4" applyFont="1" applyBorder="1" applyAlignment="1">
      <alignment vertical="center"/>
    </xf>
    <xf numFmtId="39" fontId="9" fillId="2" borderId="11" xfId="4" applyFont="1" applyFill="1" applyBorder="1" applyAlignment="1">
      <alignment vertical="center"/>
    </xf>
    <xf numFmtId="39" fontId="9" fillId="2" borderId="6" xfId="4" applyFont="1" applyFill="1" applyBorder="1" applyAlignment="1">
      <alignment vertical="center"/>
    </xf>
    <xf numFmtId="39" fontId="13" fillId="0" borderId="11" xfId="4" applyFont="1" applyBorder="1" applyAlignment="1">
      <alignment vertical="center"/>
    </xf>
    <xf numFmtId="39" fontId="5" fillId="0" borderId="7" xfId="4" applyFont="1" applyBorder="1" applyAlignment="1" applyProtection="1">
      <alignment horizontal="left" vertical="center"/>
    </xf>
    <xf numFmtId="0" fontId="10" fillId="2" borderId="9" xfId="23" quotePrefix="1" applyFont="1" applyFill="1" applyBorder="1" applyAlignment="1">
      <alignment horizontal="left" vertical="center"/>
    </xf>
    <xf numFmtId="0" fontId="10" fillId="0" borderId="9" xfId="23" quotePrefix="1" applyFont="1" applyFill="1" applyBorder="1" applyAlignment="1">
      <alignment horizontal="left" vertical="center"/>
    </xf>
    <xf numFmtId="39" fontId="9" fillId="0" borderId="11" xfId="4" applyFont="1" applyBorder="1" applyAlignment="1">
      <alignment vertical="center"/>
    </xf>
    <xf numFmtId="0" fontId="4" fillId="2" borderId="8" xfId="21" quotePrefix="1" applyFont="1" applyFill="1" applyBorder="1" applyAlignment="1" applyProtection="1">
      <alignment horizontal="center"/>
    </xf>
    <xf numFmtId="0" fontId="5" fillId="2" borderId="16" xfId="21" applyFont="1" applyFill="1" applyBorder="1" applyAlignment="1" applyProtection="1">
      <alignment horizontal="centerContinuous"/>
    </xf>
    <xf numFmtId="0" fontId="5" fillId="2" borderId="4" xfId="21" quotePrefix="1" applyFont="1" applyFill="1" applyBorder="1" applyAlignment="1">
      <alignment horizontal="center"/>
    </xf>
    <xf numFmtId="0" fontId="5" fillId="2" borderId="5" xfId="21" applyFont="1" applyFill="1" applyBorder="1" applyAlignment="1">
      <alignment horizontal="center"/>
    </xf>
    <xf numFmtId="0" fontId="5" fillId="2" borderId="11" xfId="21" applyFont="1" applyFill="1" applyBorder="1" applyAlignment="1">
      <alignment horizontal="center" wrapText="1" shrinkToFit="1"/>
    </xf>
    <xf numFmtId="0" fontId="5" fillId="2" borderId="12" xfId="21" applyFont="1" applyFill="1" applyBorder="1" applyAlignment="1">
      <alignment horizontal="center" wrapText="1" shrinkToFit="1"/>
    </xf>
    <xf numFmtId="0" fontId="5" fillId="2" borderId="7" xfId="21" applyFont="1" applyFill="1" applyBorder="1" applyAlignment="1">
      <alignment horizontal="center" wrapText="1" shrinkToFit="1"/>
    </xf>
    <xf numFmtId="39" fontId="17" fillId="0" borderId="0" xfId="4" applyFont="1" applyBorder="1" applyAlignment="1">
      <alignment vertical="center"/>
    </xf>
    <xf numFmtId="39" fontId="17" fillId="2" borderId="0" xfId="4" applyFont="1" applyFill="1" applyBorder="1" applyProtection="1"/>
    <xf numFmtId="39" fontId="43" fillId="2" borderId="0" xfId="4" applyFont="1" applyFill="1" applyBorder="1" applyProtection="1"/>
    <xf numFmtId="39" fontId="17" fillId="2" borderId="0" xfId="4" applyFont="1" applyFill="1" applyBorder="1" applyProtection="1">
      <protection locked="0"/>
    </xf>
    <xf numFmtId="39" fontId="17" fillId="2" borderId="0" xfId="16" quotePrefix="1" applyFont="1" applyFill="1" applyBorder="1" applyAlignment="1" applyProtection="1">
      <alignment horizontal="centerContinuous"/>
    </xf>
    <xf numFmtId="39" fontId="17" fillId="0" borderId="0" xfId="16" applyFont="1" applyBorder="1"/>
    <xf numFmtId="39" fontId="15" fillId="0" borderId="0" xfId="4" applyFont="1" applyBorder="1" applyAlignment="1">
      <alignment vertical="center"/>
    </xf>
    <xf numFmtId="39" fontId="15" fillId="2" borderId="0" xfId="4" applyFont="1" applyFill="1" applyBorder="1" applyProtection="1"/>
    <xf numFmtId="39" fontId="44" fillId="2" borderId="0" xfId="4" applyFont="1" applyFill="1" applyBorder="1" applyProtection="1"/>
    <xf numFmtId="39" fontId="15" fillId="2" borderId="0" xfId="4" applyFont="1" applyFill="1" applyBorder="1" applyProtection="1">
      <protection locked="0"/>
    </xf>
    <xf numFmtId="39" fontId="15" fillId="2" borderId="0" xfId="16" quotePrefix="1" applyFont="1" applyFill="1" applyBorder="1" applyAlignment="1" applyProtection="1">
      <alignment horizontal="centerContinuous"/>
    </xf>
    <xf numFmtId="39" fontId="15" fillId="0" borderId="0" xfId="16" applyFont="1" applyBorder="1"/>
    <xf numFmtId="39" fontId="14" fillId="0" borderId="0" xfId="4" applyFont="1" applyBorder="1" applyAlignment="1">
      <alignment vertical="center"/>
    </xf>
    <xf numFmtId="39" fontId="45" fillId="2" borderId="0" xfId="4" applyFont="1" applyFill="1" applyBorder="1" applyProtection="1"/>
    <xf numFmtId="39" fontId="14" fillId="0" borderId="0" xfId="16" applyFont="1" applyBorder="1"/>
    <xf numFmtId="0" fontId="10" fillId="2" borderId="8" xfId="16" quotePrefix="1" applyNumberFormat="1" applyFont="1" applyFill="1" applyBorder="1" applyAlignment="1">
      <alignment horizontal="center"/>
    </xf>
    <xf numFmtId="39" fontId="10" fillId="2" borderId="6" xfId="4" applyFont="1" applyFill="1" applyBorder="1" applyProtection="1"/>
    <xf numFmtId="39" fontId="42" fillId="2" borderId="7" xfId="4" applyFont="1" applyFill="1" applyBorder="1" applyProtection="1"/>
    <xf numFmtId="39" fontId="10" fillId="2" borderId="7" xfId="4" applyFont="1" applyFill="1" applyBorder="1" applyProtection="1"/>
    <xf numFmtId="39" fontId="10" fillId="2" borderId="7" xfId="4" applyFont="1" applyFill="1" applyBorder="1" applyProtection="1">
      <protection locked="0"/>
    </xf>
    <xf numFmtId="39" fontId="10" fillId="2" borderId="6" xfId="16" quotePrefix="1" applyFont="1" applyFill="1" applyBorder="1" applyAlignment="1" applyProtection="1">
      <alignment horizontal="centerContinuous"/>
    </xf>
    <xf numFmtId="39" fontId="10" fillId="0" borderId="12" xfId="16" quotePrefix="1" applyFont="1" applyBorder="1"/>
    <xf numFmtId="39" fontId="9" fillId="0" borderId="7" xfId="16" quotePrefix="1" applyFont="1" applyBorder="1"/>
    <xf numFmtId="39" fontId="9" fillId="2" borderId="7" xfId="4" applyFont="1" applyFill="1" applyBorder="1" applyProtection="1"/>
    <xf numFmtId="39" fontId="9" fillId="2" borderId="7" xfId="4" applyFont="1" applyFill="1" applyBorder="1" applyProtection="1">
      <protection locked="0"/>
    </xf>
    <xf numFmtId="39" fontId="9" fillId="2" borderId="6" xfId="16" quotePrefix="1" applyFont="1" applyFill="1" applyBorder="1" applyAlignment="1" applyProtection="1">
      <alignment horizontal="centerContinuous"/>
    </xf>
    <xf numFmtId="39" fontId="10" fillId="4" borderId="0" xfId="4" applyFont="1" applyFill="1"/>
    <xf numFmtId="39" fontId="17" fillId="4" borderId="0" xfId="14" applyFont="1" applyFill="1" applyAlignment="1">
      <alignment horizontal="center"/>
    </xf>
    <xf numFmtId="39" fontId="4" fillId="4" borderId="0" xfId="16" applyFont="1" applyFill="1" applyAlignment="1" applyProtection="1">
      <alignment horizontal="left"/>
      <protection locked="0"/>
    </xf>
    <xf numFmtId="39" fontId="5" fillId="4" borderId="0" xfId="16" applyFont="1" applyFill="1" applyAlignment="1" applyProtection="1">
      <alignment horizontal="left"/>
    </xf>
    <xf numFmtId="39" fontId="4" fillId="4" borderId="0" xfId="16" applyFont="1" applyFill="1" applyAlignment="1" applyProtection="1">
      <alignment horizontal="left"/>
    </xf>
    <xf numFmtId="39" fontId="17" fillId="2" borderId="0" xfId="14" applyFont="1" applyFill="1" applyBorder="1"/>
    <xf numFmtId="39" fontId="9" fillId="4" borderId="0" xfId="4" applyFont="1" applyFill="1" applyBorder="1" applyAlignment="1" applyProtection="1">
      <alignment vertical="center"/>
    </xf>
    <xf numFmtId="0" fontId="17" fillId="2" borderId="0" xfId="21" applyFont="1" applyFill="1" applyBorder="1"/>
    <xf numFmtId="39" fontId="13" fillId="2" borderId="9" xfId="4" applyFont="1" applyFill="1" applyBorder="1" applyAlignment="1" applyProtection="1">
      <alignment vertical="center"/>
    </xf>
    <xf numFmtId="39" fontId="13" fillId="2" borderId="1" xfId="4" applyFont="1" applyFill="1" applyBorder="1" applyAlignment="1" applyProtection="1">
      <alignment vertical="center"/>
    </xf>
    <xf numFmtId="39" fontId="13" fillId="2" borderId="2" xfId="4" applyFont="1" applyFill="1" applyBorder="1" applyAlignment="1" applyProtection="1">
      <alignment vertical="center"/>
    </xf>
    <xf numFmtId="39" fontId="13" fillId="4" borderId="2" xfId="4" applyFont="1" applyFill="1" applyBorder="1" applyAlignment="1" applyProtection="1">
      <alignment vertical="center"/>
    </xf>
    <xf numFmtId="39" fontId="13" fillId="2" borderId="1" xfId="4" applyFont="1" applyFill="1" applyBorder="1" applyAlignment="1">
      <alignment vertical="center"/>
    </xf>
    <xf numFmtId="39" fontId="9" fillId="2" borderId="33" xfId="4" applyFont="1" applyFill="1" applyBorder="1" applyAlignment="1" applyProtection="1">
      <alignment vertical="center"/>
    </xf>
    <xf numFmtId="39" fontId="10" fillId="2" borderId="33" xfId="4" applyFont="1" applyFill="1" applyBorder="1"/>
    <xf numFmtId="39" fontId="9" fillId="2" borderId="2" xfId="4" applyFont="1" applyFill="1" applyBorder="1" applyAlignment="1" applyProtection="1">
      <alignment vertical="center"/>
    </xf>
    <xf numFmtId="39" fontId="14" fillId="2" borderId="3" xfId="18" applyFont="1" applyFill="1" applyBorder="1" applyProtection="1"/>
    <xf numFmtId="39" fontId="14" fillId="2" borderId="4" xfId="4" applyFont="1" applyFill="1" applyBorder="1" applyProtection="1"/>
    <xf numFmtId="39" fontId="14" fillId="4" borderId="4" xfId="18" applyFont="1" applyFill="1" applyBorder="1" applyProtection="1"/>
    <xf numFmtId="39" fontId="14" fillId="2" borderId="4" xfId="4" applyFont="1" applyFill="1" applyBorder="1" applyProtection="1">
      <protection locked="0"/>
    </xf>
    <xf numFmtId="0" fontId="14" fillId="2" borderId="4" xfId="4" quotePrefix="1" applyNumberFormat="1" applyFont="1" applyFill="1" applyBorder="1" applyAlignment="1">
      <alignment horizontal="center"/>
    </xf>
    <xf numFmtId="0" fontId="14" fillId="2" borderId="9" xfId="4" quotePrefix="1" applyNumberFormat="1" applyFont="1" applyFill="1" applyBorder="1" applyAlignment="1">
      <alignment horizontal="center"/>
    </xf>
    <xf numFmtId="39" fontId="14" fillId="2" borderId="3" xfId="4" applyFont="1" applyFill="1" applyBorder="1" applyProtection="1"/>
    <xf numFmtId="39" fontId="14" fillId="2" borderId="4" xfId="4" applyFont="1" applyFill="1" applyBorder="1" applyAlignment="1">
      <alignment horizontal="center"/>
    </xf>
    <xf numFmtId="0" fontId="27" fillId="2" borderId="4" xfId="4" quotePrefix="1" applyNumberFormat="1" applyFont="1" applyFill="1" applyBorder="1" applyAlignment="1">
      <alignment horizontal="center"/>
    </xf>
    <xf numFmtId="39" fontId="10" fillId="2" borderId="0" xfId="22" applyFont="1" applyFill="1" applyBorder="1"/>
    <xf numFmtId="39" fontId="10" fillId="2" borderId="0" xfId="24" applyFont="1" applyFill="1" applyBorder="1" applyAlignment="1" applyProtection="1">
      <alignment horizontal="left"/>
    </xf>
    <xf numFmtId="39" fontId="13" fillId="2" borderId="0" xfId="4" applyFont="1" applyFill="1" applyBorder="1" applyProtection="1">
      <protection locked="0"/>
    </xf>
    <xf numFmtId="39" fontId="13" fillId="2" borderId="6" xfId="4" applyFont="1" applyFill="1" applyBorder="1" applyProtection="1">
      <protection locked="0"/>
    </xf>
    <xf numFmtId="39" fontId="13" fillId="4" borderId="6" xfId="4" applyFont="1" applyFill="1" applyBorder="1" applyProtection="1">
      <protection locked="0"/>
    </xf>
    <xf numFmtId="0" fontId="14" fillId="2" borderId="12" xfId="16" quotePrefix="1" applyNumberFormat="1" applyFont="1" applyFill="1" applyBorder="1" applyAlignment="1" applyProtection="1">
      <alignment horizontal="centerContinuous"/>
    </xf>
    <xf numFmtId="39" fontId="10" fillId="2" borderId="11" xfId="16" applyFont="1" applyFill="1" applyBorder="1" applyAlignment="1" applyProtection="1">
      <alignment horizontal="left"/>
    </xf>
    <xf numFmtId="39" fontId="9" fillId="2" borderId="12" xfId="16" applyFont="1" applyFill="1" applyBorder="1" applyAlignment="1" applyProtection="1">
      <alignment horizontal="left"/>
    </xf>
    <xf numFmtId="39" fontId="9" fillId="2" borderId="7" xfId="16" applyFont="1" applyFill="1" applyBorder="1" applyAlignment="1" applyProtection="1">
      <alignment horizontal="left"/>
    </xf>
    <xf numFmtId="39" fontId="14" fillId="2" borderId="6" xfId="4" applyFont="1" applyFill="1" applyBorder="1"/>
    <xf numFmtId="39" fontId="14" fillId="2" borderId="7" xfId="4" applyFont="1" applyFill="1" applyBorder="1"/>
    <xf numFmtId="39" fontId="46" fillId="2" borderId="0" xfId="4" applyFont="1" applyFill="1" applyBorder="1" applyProtection="1"/>
    <xf numFmtId="39" fontId="46" fillId="2" borderId="0" xfId="4" applyFont="1" applyFill="1" applyBorder="1"/>
    <xf numFmtId="39" fontId="9" fillId="2" borderId="0" xfId="4" applyFont="1" applyFill="1" applyBorder="1"/>
    <xf numFmtId="39" fontId="46" fillId="2" borderId="16" xfId="4" applyFont="1" applyFill="1" applyBorder="1"/>
    <xf numFmtId="39" fontId="14" fillId="4" borderId="4" xfId="4" applyFont="1" applyFill="1" applyBorder="1" applyProtection="1"/>
    <xf numFmtId="0" fontId="14" fillId="2" borderId="5" xfId="16" quotePrefix="1" applyNumberFormat="1" applyFont="1" applyFill="1" applyBorder="1" applyAlignment="1" applyProtection="1">
      <alignment horizontal="centerContinuous"/>
    </xf>
    <xf numFmtId="39" fontId="10" fillId="2" borderId="4" xfId="16" applyFont="1" applyFill="1" applyBorder="1" applyAlignment="1" applyProtection="1"/>
    <xf numFmtId="39" fontId="14" fillId="2" borderId="4" xfId="4" applyFont="1" applyFill="1" applyBorder="1"/>
    <xf numFmtId="39" fontId="14" fillId="2" borderId="9" xfId="4" applyFont="1" applyFill="1" applyBorder="1"/>
    <xf numFmtId="39" fontId="14" fillId="2" borderId="14" xfId="4" applyFont="1" applyFill="1" applyBorder="1" applyProtection="1"/>
    <xf numFmtId="39" fontId="14" fillId="4" borderId="8" xfId="4" applyFont="1" applyFill="1" applyBorder="1" applyProtection="1"/>
    <xf numFmtId="39" fontId="14" fillId="2" borderId="8" xfId="4" applyFont="1" applyFill="1" applyBorder="1" applyProtection="1">
      <protection locked="0"/>
    </xf>
    <xf numFmtId="39" fontId="9" fillId="2" borderId="3" xfId="16" applyFont="1" applyFill="1" applyBorder="1" applyAlignment="1" applyProtection="1"/>
    <xf numFmtId="39" fontId="10" fillId="2" borderId="0" xfId="16" applyFont="1" applyFill="1" applyBorder="1" applyAlignment="1" applyProtection="1"/>
    <xf numFmtId="39" fontId="10" fillId="2" borderId="9" xfId="16" applyFont="1" applyFill="1" applyBorder="1" applyAlignment="1" applyProtection="1"/>
    <xf numFmtId="0" fontId="14" fillId="2" borderId="4" xfId="16" quotePrefix="1" applyNumberFormat="1" applyFont="1" applyFill="1" applyBorder="1" applyAlignment="1" applyProtection="1">
      <alignment horizontal="centerContinuous"/>
    </xf>
    <xf numFmtId="39" fontId="9" fillId="2" borderId="0" xfId="16" applyFont="1" applyFill="1" applyBorder="1" applyAlignment="1" applyProtection="1"/>
    <xf numFmtId="39" fontId="10" fillId="2" borderId="0" xfId="4" applyFont="1" applyFill="1" applyBorder="1" applyAlignment="1" applyProtection="1">
      <alignment horizontal="fill"/>
    </xf>
    <xf numFmtId="39" fontId="14" fillId="2" borderId="0" xfId="4" applyFont="1" applyFill="1" applyBorder="1" applyAlignment="1" applyProtection="1">
      <alignment horizontal="fill"/>
    </xf>
    <xf numFmtId="39" fontId="14" fillId="4" borderId="4" xfId="4" applyFont="1" applyFill="1" applyBorder="1" applyAlignment="1" applyProtection="1">
      <alignment horizontal="fill"/>
    </xf>
    <xf numFmtId="39" fontId="9" fillId="2" borderId="26" xfId="16" applyFont="1" applyFill="1" applyBorder="1" applyAlignment="1" applyProtection="1"/>
    <xf numFmtId="39" fontId="10" fillId="2" borderId="26" xfId="16" applyFont="1" applyFill="1" applyBorder="1" applyAlignment="1" applyProtection="1"/>
    <xf numFmtId="39" fontId="10" fillId="2" borderId="13" xfId="16" applyFont="1" applyFill="1" applyBorder="1" applyAlignment="1" applyProtection="1"/>
    <xf numFmtId="39" fontId="10" fillId="2" borderId="9" xfId="4" applyFont="1" applyFill="1" applyBorder="1"/>
    <xf numFmtId="39" fontId="13" fillId="2" borderId="0" xfId="4" applyFont="1" applyFill="1" applyBorder="1" applyProtection="1"/>
    <xf numFmtId="39" fontId="13" fillId="2" borderId="8" xfId="4" applyFont="1" applyFill="1" applyBorder="1" applyProtection="1"/>
    <xf numFmtId="39" fontId="13" fillId="4" borderId="8" xfId="4" applyFont="1" applyFill="1" applyBorder="1" applyProtection="1"/>
    <xf numFmtId="39" fontId="13" fillId="2" borderId="6" xfId="4" applyFont="1" applyFill="1" applyBorder="1" applyAlignment="1" applyProtection="1">
      <alignment horizontal="center"/>
    </xf>
    <xf numFmtId="39" fontId="5" fillId="2" borderId="16" xfId="4" applyFont="1" applyFill="1" applyBorder="1"/>
    <xf numFmtId="39" fontId="5" fillId="2" borderId="16" xfId="4" applyFont="1" applyFill="1" applyBorder="1" applyAlignment="1" applyProtection="1">
      <alignment horizontal="left"/>
    </xf>
    <xf numFmtId="39" fontId="4" fillId="2" borderId="6" xfId="4" applyFont="1" applyFill="1" applyBorder="1"/>
    <xf numFmtId="39" fontId="5" fillId="2" borderId="8" xfId="4" applyFont="1" applyFill="1" applyBorder="1" applyAlignment="1" applyProtection="1">
      <alignment horizontal="left"/>
    </xf>
    <xf numFmtId="39" fontId="5" fillId="4" borderId="6" xfId="4" applyFont="1" applyFill="1" applyBorder="1"/>
    <xf numFmtId="39" fontId="13" fillId="2" borderId="6" xfId="4" applyFont="1" applyFill="1" applyBorder="1"/>
    <xf numFmtId="39" fontId="5" fillId="2" borderId="12" xfId="4" applyFont="1" applyFill="1" applyBorder="1" applyAlignment="1" applyProtection="1">
      <alignment horizontal="left"/>
    </xf>
    <xf numFmtId="39" fontId="4" fillId="2" borderId="5" xfId="4" applyFont="1" applyFill="1" applyBorder="1"/>
    <xf numFmtId="39" fontId="5" fillId="2" borderId="6" xfId="4" applyFont="1" applyFill="1" applyBorder="1" applyAlignment="1" applyProtection="1">
      <alignment horizontal="left"/>
    </xf>
    <xf numFmtId="0" fontId="5" fillId="2" borderId="0" xfId="21" quotePrefix="1" applyFont="1" applyFill="1" applyBorder="1" applyAlignment="1" applyProtection="1">
      <alignment horizontal="center"/>
    </xf>
    <xf numFmtId="0" fontId="14" fillId="2" borderId="0" xfId="21" quotePrefix="1" applyFont="1" applyFill="1" applyBorder="1" applyAlignment="1" applyProtection="1">
      <alignment horizontal="center"/>
    </xf>
    <xf numFmtId="0" fontId="14" fillId="4" borderId="8" xfId="21" quotePrefix="1" applyFont="1" applyFill="1" applyBorder="1" applyAlignment="1" applyProtection="1">
      <alignment horizontal="center"/>
    </xf>
    <xf numFmtId="39" fontId="5" fillId="2" borderId="16" xfId="19" applyFont="1" applyFill="1" applyBorder="1" applyAlignment="1" applyProtection="1">
      <alignment horizontal="center" vertical="center"/>
    </xf>
    <xf numFmtId="0" fontId="5" fillId="2" borderId="0" xfId="21" quotePrefix="1" applyFont="1" applyFill="1" applyBorder="1" applyAlignment="1">
      <alignment horizontal="center"/>
    </xf>
    <xf numFmtId="0" fontId="13" fillId="2" borderId="0" xfId="21" quotePrefix="1" applyFont="1" applyFill="1" applyBorder="1" applyAlignment="1">
      <alignment horizontal="center"/>
    </xf>
    <xf numFmtId="0" fontId="13" fillId="4" borderId="4" xfId="21" quotePrefix="1" applyFont="1" applyFill="1" applyBorder="1" applyAlignment="1">
      <alignment horizontal="center"/>
    </xf>
    <xf numFmtId="39" fontId="5" fillId="2" borderId="0" xfId="19" applyFont="1" applyFill="1" applyBorder="1" applyAlignment="1" applyProtection="1">
      <alignment horizontal="center" vertical="center"/>
    </xf>
    <xf numFmtId="39" fontId="4" fillId="2" borderId="8" xfId="4" applyFont="1" applyFill="1" applyBorder="1"/>
    <xf numFmtId="39" fontId="14" fillId="2" borderId="10" xfId="4" applyFont="1" applyFill="1" applyBorder="1" applyAlignment="1">
      <alignment horizontal="center"/>
    </xf>
    <xf numFmtId="39" fontId="10" fillId="2" borderId="0" xfId="22" applyFont="1" applyFill="1" applyBorder="1" applyAlignment="1" applyProtection="1">
      <alignment horizontal="left"/>
    </xf>
    <xf numFmtId="39" fontId="4" fillId="2" borderId="4" xfId="4" applyFont="1" applyFill="1" applyBorder="1" applyAlignment="1">
      <alignment horizontal="center"/>
    </xf>
    <xf numFmtId="39" fontId="14" fillId="2" borderId="9" xfId="4" applyFont="1" applyFill="1" applyBorder="1" applyAlignment="1">
      <alignment horizontal="center"/>
    </xf>
    <xf numFmtId="39" fontId="9" fillId="2" borderId="0" xfId="4" applyFont="1" applyFill="1" applyBorder="1" applyAlignment="1">
      <alignment horizontal="center"/>
    </xf>
    <xf numFmtId="0" fontId="5" fillId="2" borderId="0" xfId="21" applyFont="1" applyFill="1" applyBorder="1" applyAlignment="1">
      <alignment horizontal="center"/>
    </xf>
    <xf numFmtId="0" fontId="13" fillId="2" borderId="0" xfId="21" applyFont="1" applyFill="1" applyBorder="1" applyAlignment="1">
      <alignment horizontal="center"/>
    </xf>
    <xf numFmtId="39" fontId="14" fillId="2" borderId="13" xfId="4" applyFont="1" applyFill="1" applyBorder="1" applyAlignment="1">
      <alignment horizontal="center"/>
    </xf>
    <xf numFmtId="39" fontId="4" fillId="4" borderId="0" xfId="4" applyFont="1" applyFill="1" applyAlignment="1" applyProtection="1">
      <alignment horizontal="center"/>
    </xf>
    <xf numFmtId="39" fontId="12" fillId="4" borderId="0" xfId="4" applyFont="1" applyFill="1" applyAlignment="1" applyProtection="1">
      <alignment horizontal="left"/>
    </xf>
    <xf numFmtId="39" fontId="12" fillId="4" borderId="0" xfId="4" applyFont="1" applyFill="1"/>
    <xf numFmtId="39" fontId="23" fillId="0" borderId="0" xfId="4" applyFont="1"/>
    <xf numFmtId="39" fontId="23" fillId="0" borderId="0" xfId="4" applyFont="1" applyBorder="1"/>
    <xf numFmtId="43" fontId="2" fillId="10" borderId="0" xfId="3" applyFont="1" applyFill="1" applyAlignment="1">
      <alignment horizontal="center"/>
    </xf>
    <xf numFmtId="39" fontId="23" fillId="0" borderId="0" xfId="4" applyFont="1" applyAlignment="1" applyProtection="1">
      <alignment horizontal="left"/>
      <protection locked="0"/>
    </xf>
    <xf numFmtId="39" fontId="48" fillId="0" borderId="0" xfId="4" applyFont="1" applyAlignment="1" applyProtection="1">
      <alignment horizontal="left"/>
      <protection locked="0"/>
    </xf>
    <xf numFmtId="39" fontId="48" fillId="0" borderId="0" xfId="4" applyFont="1"/>
    <xf numFmtId="39" fontId="48" fillId="0" borderId="0" xfId="11" applyFont="1" applyAlignment="1" applyProtection="1">
      <alignment horizontal="left"/>
    </xf>
    <xf numFmtId="39" fontId="23" fillId="0" borderId="0" xfId="4" applyFont="1" applyProtection="1">
      <protection locked="0"/>
    </xf>
    <xf numFmtId="39" fontId="23" fillId="0" borderId="0" xfId="4" applyFont="1" applyAlignment="1" applyProtection="1">
      <protection locked="0"/>
    </xf>
    <xf numFmtId="164" fontId="23" fillId="0" borderId="0" xfId="4" applyNumberFormat="1" applyFont="1" applyProtection="1">
      <protection locked="0"/>
    </xf>
    <xf numFmtId="164" fontId="23" fillId="0" borderId="0" xfId="4" applyNumberFormat="1" applyFont="1" applyAlignment="1" applyProtection="1">
      <alignment horizontal="left"/>
      <protection locked="0"/>
    </xf>
    <xf numFmtId="39" fontId="23" fillId="0" borderId="0" xfId="4" applyFont="1" applyFill="1"/>
    <xf numFmtId="39" fontId="23" fillId="0" borderId="0" xfId="4" applyFont="1" applyFill="1" applyBorder="1"/>
    <xf numFmtId="39" fontId="48" fillId="0" borderId="0" xfId="4" applyFont="1" applyFill="1" applyBorder="1"/>
    <xf numFmtId="39" fontId="23" fillId="0" borderId="9" xfId="4" applyFont="1" applyFill="1" applyBorder="1"/>
    <xf numFmtId="39" fontId="23" fillId="0" borderId="4" xfId="4" applyFont="1" applyFill="1" applyBorder="1"/>
    <xf numFmtId="39" fontId="50" fillId="0" borderId="14" xfId="16" quotePrefix="1" applyFont="1" applyBorder="1" applyAlignment="1" applyProtection="1">
      <alignment horizontal="center"/>
    </xf>
    <xf numFmtId="39" fontId="50" fillId="0" borderId="10" xfId="16" quotePrefix="1" applyFont="1" applyBorder="1" applyAlignment="1" applyProtection="1">
      <alignment horizontal="center"/>
    </xf>
    <xf numFmtId="39" fontId="23" fillId="0" borderId="4" xfId="16" quotePrefix="1" applyFont="1" applyBorder="1" applyAlignment="1" applyProtection="1">
      <alignment horizontal="center"/>
    </xf>
    <xf numFmtId="39" fontId="23" fillId="0" borderId="3" xfId="16" applyFont="1" applyBorder="1" applyAlignment="1" applyProtection="1">
      <alignment horizontal="center"/>
    </xf>
    <xf numFmtId="39" fontId="50" fillId="0" borderId="4" xfId="16" applyFont="1" applyBorder="1" applyAlignment="1" applyProtection="1">
      <alignment horizontal="center"/>
    </xf>
    <xf numFmtId="39" fontId="23" fillId="0" borderId="4" xfId="16" applyFont="1" applyBorder="1" applyAlignment="1" applyProtection="1">
      <alignment horizontal="center"/>
    </xf>
    <xf numFmtId="39" fontId="23" fillId="0" borderId="5" xfId="16" applyFont="1" applyBorder="1" applyAlignment="1" applyProtection="1">
      <alignment horizontal="center"/>
    </xf>
    <xf numFmtId="39" fontId="23" fillId="0" borderId="9" xfId="16" applyFont="1" applyBorder="1" applyAlignment="1" applyProtection="1">
      <alignment horizontal="center"/>
    </xf>
    <xf numFmtId="39" fontId="23" fillId="0" borderId="3" xfId="16" applyFont="1" applyBorder="1"/>
    <xf numFmtId="39" fontId="23" fillId="0" borderId="14" xfId="16" applyFont="1" applyBorder="1" applyAlignment="1" applyProtection="1">
      <alignment horizontal="center"/>
    </xf>
    <xf numFmtId="39" fontId="23" fillId="0" borderId="10" xfId="16" applyFont="1" applyBorder="1" applyAlignment="1" applyProtection="1">
      <alignment horizontal="center"/>
    </xf>
    <xf numFmtId="39" fontId="23" fillId="0" borderId="9" xfId="16" applyFont="1" applyBorder="1"/>
    <xf numFmtId="39" fontId="23" fillId="0" borderId="4" xfId="16" applyFont="1" applyBorder="1"/>
    <xf numFmtId="39" fontId="23" fillId="0" borderId="3" xfId="16" applyFont="1" applyBorder="1" applyAlignment="1">
      <alignment horizontal="centerContinuous"/>
    </xf>
    <xf numFmtId="39" fontId="23" fillId="0" borderId="9" xfId="16" applyFont="1" applyBorder="1" applyAlignment="1">
      <alignment horizontal="centerContinuous"/>
    </xf>
    <xf numFmtId="39" fontId="23" fillId="0" borderId="17" xfId="16" applyFont="1" applyBorder="1" applyAlignment="1" applyProtection="1">
      <alignment horizontal="center"/>
    </xf>
    <xf numFmtId="39" fontId="23" fillId="0" borderId="13" xfId="16" applyFont="1" applyBorder="1" applyAlignment="1" applyProtection="1">
      <alignment horizontal="center"/>
    </xf>
    <xf numFmtId="39" fontId="23" fillId="0" borderId="13" xfId="16" applyFont="1" applyBorder="1"/>
    <xf numFmtId="39" fontId="23" fillId="0" borderId="5" xfId="16" applyFont="1" applyBorder="1"/>
    <xf numFmtId="39" fontId="23" fillId="0" borderId="17" xfId="16" applyFont="1" applyBorder="1"/>
    <xf numFmtId="39" fontId="23" fillId="0" borderId="0" xfId="4" applyFont="1" applyAlignment="1" applyProtection="1">
      <alignment horizontal="left"/>
    </xf>
    <xf numFmtId="39" fontId="23" fillId="0" borderId="0" xfId="4" applyFont="1" applyAlignment="1" applyProtection="1">
      <alignment horizontal="center"/>
    </xf>
    <xf numFmtId="39" fontId="48" fillId="0" borderId="0" xfId="4" applyFont="1" applyFill="1" applyAlignment="1" applyProtection="1">
      <alignment horizontal="center"/>
      <protection locked="0"/>
    </xf>
    <xf numFmtId="39" fontId="53" fillId="0" borderId="0" xfId="4" applyFont="1" applyAlignment="1">
      <alignment horizontal="center"/>
    </xf>
    <xf numFmtId="39" fontId="54" fillId="0" borderId="0" xfId="4" applyFont="1" applyAlignment="1" applyProtection="1">
      <alignment horizontal="left"/>
    </xf>
    <xf numFmtId="39" fontId="54" fillId="0" borderId="0" xfId="4" applyFont="1"/>
    <xf numFmtId="39" fontId="51" fillId="0" borderId="0" xfId="4" applyFont="1"/>
    <xf numFmtId="39" fontId="51" fillId="0" borderId="0" xfId="4" applyFont="1" applyAlignment="1" applyProtection="1">
      <alignment horizontal="left"/>
      <protection locked="0"/>
    </xf>
    <xf numFmtId="39" fontId="51" fillId="0" borderId="0" xfId="4" applyFont="1" applyAlignment="1">
      <alignment horizontal="center"/>
    </xf>
    <xf numFmtId="39" fontId="51" fillId="0" borderId="0" xfId="11" applyFont="1" applyAlignment="1" applyProtection="1">
      <alignment horizontal="left"/>
    </xf>
    <xf numFmtId="39" fontId="57" fillId="0" borderId="0" xfId="4" applyFont="1"/>
    <xf numFmtId="39" fontId="51" fillId="0" borderId="0" xfId="14" applyFont="1"/>
    <xf numFmtId="0" fontId="51" fillId="0" borderId="0" xfId="21" applyFont="1"/>
    <xf numFmtId="39" fontId="57" fillId="0" borderId="0" xfId="4" applyFont="1" applyAlignment="1">
      <alignment vertical="center"/>
    </xf>
    <xf numFmtId="39" fontId="57" fillId="0" borderId="0" xfId="4" applyFont="1" applyBorder="1" applyAlignment="1">
      <alignment vertical="center"/>
    </xf>
    <xf numFmtId="39" fontId="57" fillId="0" borderId="0" xfId="4" applyFont="1" applyFill="1" applyAlignment="1">
      <alignment vertical="center"/>
    </xf>
    <xf numFmtId="39" fontId="57" fillId="0" borderId="0" xfId="4" applyFont="1" applyFill="1" applyBorder="1" applyAlignment="1">
      <alignment vertical="center"/>
    </xf>
    <xf numFmtId="39" fontId="57" fillId="0" borderId="0" xfId="4" applyFont="1" applyBorder="1"/>
    <xf numFmtId="39" fontId="48" fillId="0" borderId="14" xfId="19" applyFont="1" applyBorder="1" applyAlignment="1" applyProtection="1">
      <alignment horizontal="center" vertical="center"/>
    </xf>
    <xf numFmtId="39" fontId="48" fillId="0" borderId="10" xfId="19" applyFont="1" applyBorder="1" applyAlignment="1" applyProtection="1">
      <alignment horizontal="center" vertical="center"/>
    </xf>
    <xf numFmtId="39" fontId="48" fillId="0" borderId="3" xfId="19" applyFont="1" applyBorder="1" applyAlignment="1" applyProtection="1">
      <alignment horizontal="center" vertical="center"/>
    </xf>
    <xf numFmtId="39" fontId="48" fillId="0" borderId="0" xfId="19" applyFont="1" applyBorder="1" applyAlignment="1" applyProtection="1">
      <alignment horizontal="center" vertical="center"/>
    </xf>
    <xf numFmtId="39" fontId="48" fillId="0" borderId="9" xfId="19" applyFont="1" applyBorder="1" applyAlignment="1" applyProtection="1">
      <alignment horizontal="center" vertical="center"/>
    </xf>
    <xf numFmtId="39" fontId="48" fillId="0" borderId="17" xfId="19" applyFont="1" applyBorder="1" applyAlignment="1" applyProtection="1">
      <alignment horizontal="center" vertical="center"/>
    </xf>
    <xf numFmtId="39" fontId="48" fillId="0" borderId="13" xfId="19" applyFont="1" applyBorder="1" applyAlignment="1" applyProtection="1">
      <alignment horizontal="center" vertical="center"/>
    </xf>
    <xf numFmtId="39" fontId="53" fillId="0" borderId="0" xfId="4" applyFont="1" applyProtection="1">
      <protection locked="0"/>
    </xf>
    <xf numFmtId="39" fontId="48" fillId="0" borderId="0" xfId="4" applyFont="1" applyAlignment="1" applyProtection="1">
      <alignment horizontal="center"/>
    </xf>
    <xf numFmtId="39" fontId="51" fillId="0" borderId="0" xfId="14" applyFont="1" applyBorder="1"/>
    <xf numFmtId="39" fontId="51" fillId="0" borderId="0" xfId="14" applyFont="1" applyAlignment="1">
      <alignment horizontal="center"/>
    </xf>
    <xf numFmtId="0" fontId="23" fillId="0" borderId="0" xfId="21" applyFont="1"/>
    <xf numFmtId="39" fontId="60" fillId="0" borderId="0" xfId="4" applyFont="1" applyBorder="1" applyAlignment="1" applyProtection="1">
      <alignment vertical="center"/>
    </xf>
    <xf numFmtId="39" fontId="60" fillId="0" borderId="0" xfId="4" applyFont="1" applyBorder="1" applyAlignment="1">
      <alignment vertical="center"/>
    </xf>
    <xf numFmtId="39" fontId="56" fillId="0" borderId="0" xfId="4" applyFont="1" applyBorder="1" applyAlignment="1" applyProtection="1">
      <alignment vertical="center"/>
    </xf>
    <xf numFmtId="39" fontId="59" fillId="0" borderId="3" xfId="4" applyFont="1" applyFill="1" applyBorder="1" applyProtection="1"/>
    <xf numFmtId="39" fontId="59" fillId="0" borderId="4" xfId="4" applyFont="1" applyBorder="1" applyProtection="1"/>
    <xf numFmtId="39" fontId="59" fillId="0" borderId="4" xfId="4" applyFont="1" applyBorder="1" applyProtection="1">
      <protection locked="0"/>
    </xf>
    <xf numFmtId="39" fontId="23" fillId="0" borderId="0" xfId="24" applyFont="1" applyBorder="1" applyAlignment="1" applyProtection="1">
      <alignment horizontal="left"/>
    </xf>
    <xf numFmtId="39" fontId="59" fillId="2" borderId="3" xfId="4" applyFont="1" applyFill="1" applyBorder="1" applyProtection="1"/>
    <xf numFmtId="0" fontId="64" fillId="0" borderId="0" xfId="25" quotePrefix="1" applyNumberFormat="1" applyFont="1" applyFill="1" applyBorder="1" applyAlignment="1" applyProtection="1">
      <alignment horizontal="center"/>
    </xf>
    <xf numFmtId="39" fontId="23" fillId="0" borderId="0" xfId="24" applyFont="1" applyBorder="1"/>
    <xf numFmtId="39" fontId="23" fillId="0" borderId="0" xfId="22" applyFont="1" applyBorder="1" applyAlignment="1" applyProtection="1">
      <alignment horizontal="left"/>
    </xf>
    <xf numFmtId="0" fontId="64" fillId="0" borderId="0" xfId="25" applyNumberFormat="1" applyFont="1" applyFill="1" applyBorder="1" applyAlignment="1" applyProtection="1">
      <alignment horizontal="center"/>
    </xf>
    <xf numFmtId="39" fontId="56" fillId="0" borderId="0" xfId="4" applyFont="1" applyBorder="1" applyAlignment="1" applyProtection="1">
      <alignment horizontal="left" vertical="center"/>
    </xf>
    <xf numFmtId="39" fontId="60" fillId="0" borderId="8" xfId="4" applyFont="1" applyBorder="1" applyAlignment="1" applyProtection="1">
      <alignment horizontal="center" vertical="center"/>
    </xf>
    <xf numFmtId="39" fontId="59" fillId="2" borderId="0" xfId="4" applyFont="1" applyFill="1" applyBorder="1" applyProtection="1"/>
    <xf numFmtId="39" fontId="59" fillId="0" borderId="0" xfId="4" applyFont="1" applyBorder="1" applyProtection="1"/>
    <xf numFmtId="39" fontId="59" fillId="0" borderId="0" xfId="4" applyFont="1" applyBorder="1" applyProtection="1">
      <protection locked="0"/>
    </xf>
    <xf numFmtId="39" fontId="59" fillId="0" borderId="0" xfId="4" quotePrefix="1" applyFont="1" applyBorder="1" applyAlignment="1" applyProtection="1">
      <alignment horizontal="center"/>
    </xf>
    <xf numFmtId="39" fontId="59" fillId="2" borderId="0" xfId="4" applyFont="1" applyFill="1" applyBorder="1"/>
    <xf numFmtId="39" fontId="59" fillId="0" borderId="8" xfId="4" quotePrefix="1" applyFont="1" applyBorder="1" applyAlignment="1" applyProtection="1">
      <alignment horizontal="center"/>
    </xf>
    <xf numFmtId="39" fontId="23" fillId="0" borderId="0" xfId="22" applyFont="1" applyFill="1" applyBorder="1"/>
    <xf numFmtId="39" fontId="57" fillId="0" borderId="0" xfId="4" applyFont="1" applyFill="1"/>
    <xf numFmtId="0" fontId="50" fillId="0" borderId="8" xfId="21" quotePrefix="1" applyFont="1" applyBorder="1" applyAlignment="1" applyProtection="1">
      <alignment horizontal="center"/>
    </xf>
    <xf numFmtId="0" fontId="56" fillId="0" borderId="16" xfId="21" applyFont="1" applyBorder="1" applyAlignment="1" applyProtection="1">
      <alignment horizontal="centerContinuous"/>
    </xf>
    <xf numFmtId="0" fontId="56" fillId="0" borderId="8" xfId="21" applyFont="1" applyBorder="1" applyAlignment="1">
      <alignment horizontal="center"/>
    </xf>
    <xf numFmtId="0" fontId="56" fillId="0" borderId="0" xfId="21" quotePrefix="1" applyFont="1" applyBorder="1" applyAlignment="1">
      <alignment horizontal="center"/>
    </xf>
    <xf numFmtId="0" fontId="56" fillId="0" borderId="4" xfId="21" quotePrefix="1" applyFont="1" applyBorder="1" applyAlignment="1">
      <alignment horizontal="center"/>
    </xf>
    <xf numFmtId="0" fontId="62" fillId="0" borderId="4" xfId="21" applyFont="1" applyBorder="1" applyAlignment="1">
      <alignment horizontal="center"/>
    </xf>
    <xf numFmtId="0" fontId="56" fillId="0" borderId="0" xfId="21" applyFont="1" applyBorder="1" applyAlignment="1">
      <alignment horizontal="center"/>
    </xf>
    <xf numFmtId="0" fontId="56" fillId="0" borderId="5" xfId="21" applyFont="1" applyBorder="1" applyAlignment="1">
      <alignment horizontal="center"/>
    </xf>
    <xf numFmtId="0" fontId="56" fillId="0" borderId="11" xfId="21" applyFont="1" applyBorder="1" applyAlignment="1">
      <alignment horizontal="center" wrapText="1" shrinkToFit="1"/>
    </xf>
    <xf numFmtId="0" fontId="56" fillId="0" borderId="12" xfId="21" applyFont="1" applyBorder="1" applyAlignment="1">
      <alignment horizontal="center" wrapText="1" shrinkToFit="1"/>
    </xf>
    <xf numFmtId="0" fontId="56" fillId="0" borderId="7" xfId="21" applyFont="1" applyBorder="1" applyAlignment="1">
      <alignment horizontal="center" wrapText="1" shrinkToFit="1"/>
    </xf>
    <xf numFmtId="0" fontId="56" fillId="0" borderId="5" xfId="21" applyFont="1" applyFill="1" applyBorder="1" applyAlignment="1">
      <alignment horizontal="center"/>
    </xf>
    <xf numFmtId="0" fontId="62" fillId="0" borderId="5" xfId="21" applyFont="1" applyBorder="1" applyAlignment="1">
      <alignment horizontal="center"/>
    </xf>
    <xf numFmtId="0" fontId="8" fillId="0" borderId="0" xfId="21"/>
    <xf numFmtId="43" fontId="23" fillId="2" borderId="3" xfId="3" applyFont="1" applyFill="1" applyBorder="1" applyProtection="1">
      <protection locked="0"/>
    </xf>
    <xf numFmtId="39" fontId="48" fillId="0" borderId="0" xfId="4" applyFont="1" applyFill="1"/>
    <xf numFmtId="43" fontId="0" fillId="0" borderId="0" xfId="3" applyFont="1" applyFill="1"/>
    <xf numFmtId="0" fontId="8" fillId="0" borderId="0" xfId="26" applyNumberFormat="1" applyFill="1" applyAlignment="1">
      <alignment horizontal="center"/>
    </xf>
    <xf numFmtId="0" fontId="8" fillId="8" borderId="0" xfId="26" quotePrefix="1" applyNumberFormat="1" applyFill="1" applyAlignment="1">
      <alignment horizontal="center"/>
    </xf>
    <xf numFmtId="0" fontId="8" fillId="9" borderId="0" xfId="26" quotePrefix="1" applyNumberFormat="1" applyFill="1" applyAlignment="1">
      <alignment horizontal="center"/>
    </xf>
    <xf numFmtId="2" fontId="23" fillId="0" borderId="0" xfId="26" applyNumberFormat="1" applyFont="1" applyProtection="1">
      <protection locked="0"/>
    </xf>
    <xf numFmtId="49" fontId="23" fillId="0" borderId="0" xfId="26" applyNumberFormat="1" applyFont="1" applyAlignment="1" applyProtection="1">
      <alignment horizontal="center"/>
      <protection locked="0"/>
    </xf>
    <xf numFmtId="16" fontId="8" fillId="8" borderId="0" xfId="26" quotePrefix="1" applyNumberFormat="1" applyFill="1" applyAlignment="1">
      <alignment horizontal="center"/>
    </xf>
    <xf numFmtId="16" fontId="8" fillId="9" borderId="0" xfId="26" quotePrefix="1" applyNumberFormat="1" applyFill="1" applyAlignment="1">
      <alignment horizontal="center"/>
    </xf>
    <xf numFmtId="0" fontId="2" fillId="11" borderId="0" xfId="26" applyNumberFormat="1" applyFont="1" applyFill="1" applyAlignment="1">
      <alignment horizontal="center"/>
    </xf>
    <xf numFmtId="43" fontId="23" fillId="0" borderId="3" xfId="3" applyFont="1" applyBorder="1" applyProtection="1">
      <protection locked="0"/>
    </xf>
    <xf numFmtId="39" fontId="23" fillId="0" borderId="0" xfId="4" applyFont="1" applyAlignment="1">
      <alignment horizontal="center"/>
    </xf>
    <xf numFmtId="49" fontId="23" fillId="0" borderId="4" xfId="2" quotePrefix="1" applyNumberFormat="1" applyFont="1" applyBorder="1" applyAlignment="1" applyProtection="1">
      <alignment horizontal="center"/>
      <protection locked="0"/>
    </xf>
    <xf numFmtId="39" fontId="23" fillId="0" borderId="0" xfId="28" applyFont="1"/>
    <xf numFmtId="39" fontId="23" fillId="0" borderId="0" xfId="28" applyFont="1" applyFill="1"/>
    <xf numFmtId="39" fontId="23" fillId="0" borderId="0" xfId="28" applyFont="1" applyAlignment="1">
      <alignment horizontal="center"/>
    </xf>
    <xf numFmtId="39" fontId="23" fillId="0" borderId="0" xfId="28" applyFont="1" applyFill="1" applyAlignment="1">
      <alignment horizontal="center"/>
    </xf>
    <xf numFmtId="0" fontId="69" fillId="0" borderId="0" xfId="29" applyNumberFormat="1" applyFill="1" applyAlignment="1">
      <alignment horizontal="center"/>
    </xf>
    <xf numFmtId="39" fontId="23" fillId="0" borderId="0" xfId="30" applyFont="1" applyFill="1"/>
    <xf numFmtId="39" fontId="23" fillId="0" borderId="0" xfId="31" applyFont="1"/>
    <xf numFmtId="39" fontId="23" fillId="0" borderId="0" xfId="31" applyFont="1" applyFill="1"/>
    <xf numFmtId="2" fontId="23" fillId="0" borderId="0" xfId="29" applyNumberFormat="1" applyFont="1" applyProtection="1">
      <protection locked="0"/>
    </xf>
    <xf numFmtId="49" fontId="23" fillId="0" borderId="0" xfId="29" applyNumberFormat="1" applyFont="1" applyAlignment="1" applyProtection="1">
      <alignment horizontal="center"/>
      <protection locked="0"/>
    </xf>
    <xf numFmtId="39" fontId="23" fillId="0" borderId="0" xfId="31" applyFont="1" applyBorder="1"/>
    <xf numFmtId="39" fontId="23" fillId="0" borderId="0" xfId="28" applyFont="1" applyBorder="1"/>
    <xf numFmtId="39" fontId="47" fillId="7" borderId="0" xfId="31" applyFont="1" applyFill="1" applyAlignment="1">
      <alignment horizontal="center"/>
    </xf>
    <xf numFmtId="39" fontId="47" fillId="7" borderId="0" xfId="31" quotePrefix="1" applyFont="1" applyFill="1" applyAlignment="1">
      <alignment horizontal="center"/>
    </xf>
    <xf numFmtId="39" fontId="23" fillId="0" borderId="0" xfId="28" applyFont="1" applyAlignment="1" applyProtection="1">
      <alignment horizontal="center"/>
      <protection locked="0"/>
    </xf>
    <xf numFmtId="39" fontId="23" fillId="0" borderId="0" xfId="28" applyFont="1" applyFill="1" applyBorder="1" applyAlignment="1">
      <alignment horizontal="right"/>
    </xf>
    <xf numFmtId="39" fontId="23" fillId="0" borderId="0" xfId="28" applyFont="1" applyFill="1" applyBorder="1"/>
    <xf numFmtId="39" fontId="23" fillId="0" borderId="0" xfId="32" applyFont="1" applyFill="1" applyBorder="1" applyProtection="1">
      <protection locked="0"/>
    </xf>
    <xf numFmtId="39" fontId="23" fillId="0" borderId="4" xfId="32" applyFont="1" applyFill="1" applyBorder="1" applyProtection="1">
      <protection locked="0"/>
    </xf>
    <xf numFmtId="49" fontId="23" fillId="0" borderId="4" xfId="34" quotePrefix="1" applyNumberFormat="1" applyFont="1" applyFill="1" applyBorder="1" applyAlignment="1" applyProtection="1">
      <alignment horizontal="center"/>
      <protection locked="0"/>
    </xf>
    <xf numFmtId="39" fontId="48" fillId="0" borderId="0" xfId="28" applyFont="1" applyBorder="1" applyAlignment="1" applyProtection="1">
      <alignment horizontal="center"/>
      <protection locked="0"/>
    </xf>
    <xf numFmtId="39" fontId="48" fillId="0" borderId="0" xfId="28" applyFont="1" applyFill="1" applyBorder="1" applyProtection="1">
      <protection locked="0"/>
    </xf>
    <xf numFmtId="39" fontId="48" fillId="0" borderId="0" xfId="28" applyFont="1" applyBorder="1" applyAlignment="1" applyProtection="1">
      <alignment horizontal="right"/>
      <protection locked="0"/>
    </xf>
    <xf numFmtId="39" fontId="48" fillId="0" borderId="0" xfId="28" applyFont="1" applyBorder="1" applyProtection="1">
      <protection locked="0"/>
    </xf>
    <xf numFmtId="39" fontId="48" fillId="0" borderId="0" xfId="28" applyFont="1" applyBorder="1" applyAlignment="1" applyProtection="1">
      <alignment horizontal="left"/>
      <protection locked="0"/>
    </xf>
    <xf numFmtId="39" fontId="48" fillId="0" borderId="0" xfId="28" applyFont="1" applyFill="1" applyBorder="1" applyAlignment="1" applyProtection="1">
      <alignment horizontal="center"/>
      <protection locked="0"/>
    </xf>
    <xf numFmtId="39" fontId="48" fillId="0" borderId="0" xfId="28" applyFont="1" applyFill="1" applyBorder="1" applyAlignment="1" applyProtection="1">
      <alignment horizontal="right"/>
      <protection locked="0"/>
    </xf>
    <xf numFmtId="39" fontId="48" fillId="0" borderId="8" xfId="28" applyFont="1" applyFill="1" applyBorder="1" applyProtection="1">
      <protection locked="0"/>
    </xf>
    <xf numFmtId="39" fontId="23" fillId="0" borderId="6" xfId="28" applyFont="1" applyFill="1" applyBorder="1"/>
    <xf numFmtId="39" fontId="23" fillId="0" borderId="16" xfId="28" applyFont="1" applyFill="1" applyBorder="1" applyAlignment="1">
      <alignment horizontal="right"/>
    </xf>
    <xf numFmtId="49" fontId="23" fillId="0" borderId="4" xfId="34" applyNumberFormat="1" applyFont="1" applyFill="1" applyBorder="1" applyAlignment="1" applyProtection="1">
      <alignment horizontal="center"/>
      <protection locked="0"/>
    </xf>
    <xf numFmtId="39" fontId="48" fillId="0" borderId="0" xfId="28" applyFont="1" applyFill="1"/>
    <xf numFmtId="39" fontId="23" fillId="0" borderId="3" xfId="32" applyFont="1" applyFill="1" applyBorder="1" applyAlignment="1" applyProtection="1">
      <alignment horizontal="center"/>
      <protection locked="0"/>
    </xf>
    <xf numFmtId="39" fontId="50" fillId="0" borderId="0" xfId="28" applyFont="1" applyAlignment="1">
      <alignment horizontal="center"/>
    </xf>
    <xf numFmtId="39" fontId="50" fillId="0" borderId="8" xfId="31" quotePrefix="1" applyFont="1" applyFill="1" applyBorder="1" applyAlignment="1" applyProtection="1">
      <alignment horizontal="center"/>
    </xf>
    <xf numFmtId="39" fontId="50" fillId="0" borderId="14" xfId="31" quotePrefix="1" applyFont="1" applyFill="1" applyBorder="1" applyAlignment="1" applyProtection="1">
      <alignment horizontal="center"/>
    </xf>
    <xf numFmtId="39" fontId="50" fillId="0" borderId="3" xfId="31" quotePrefix="1" applyFont="1" applyBorder="1" applyAlignment="1" applyProtection="1">
      <alignment horizontal="center"/>
    </xf>
    <xf numFmtId="39" fontId="50" fillId="0" borderId="8" xfId="31" quotePrefix="1" applyFont="1" applyBorder="1" applyAlignment="1" applyProtection="1">
      <alignment horizontal="center"/>
    </xf>
    <xf numFmtId="39" fontId="50" fillId="0" borderId="14" xfId="31" quotePrefix="1" applyFont="1" applyBorder="1" applyAlignment="1" applyProtection="1">
      <alignment horizontal="center"/>
    </xf>
    <xf numFmtId="39" fontId="50" fillId="0" borderId="4" xfId="31" quotePrefix="1" applyFont="1" applyBorder="1" applyAlignment="1" applyProtection="1">
      <alignment horizontal="center"/>
    </xf>
    <xf numFmtId="39" fontId="50" fillId="0" borderId="10" xfId="31" quotePrefix="1" applyFont="1" applyBorder="1" applyAlignment="1" applyProtection="1">
      <alignment horizontal="center"/>
    </xf>
    <xf numFmtId="39" fontId="23" fillId="0" borderId="3" xfId="31" applyFont="1" applyFill="1" applyBorder="1" applyAlignment="1" applyProtection="1">
      <alignment horizontal="center"/>
    </xf>
    <xf numFmtId="39" fontId="50" fillId="0" borderId="4" xfId="31" applyFont="1" applyFill="1" applyBorder="1" applyAlignment="1" applyProtection="1">
      <alignment horizontal="center"/>
    </xf>
    <xf numFmtId="39" fontId="23" fillId="0" borderId="4" xfId="31" quotePrefix="1" applyFont="1" applyBorder="1" applyAlignment="1" applyProtection="1">
      <alignment horizontal="center"/>
    </xf>
    <xf numFmtId="39" fontId="23" fillId="0" borderId="3" xfId="31" applyFont="1" applyBorder="1" applyAlignment="1" applyProtection="1">
      <alignment horizontal="center"/>
    </xf>
    <xf numFmtId="39" fontId="50" fillId="0" borderId="4" xfId="31" applyFont="1" applyBorder="1" applyAlignment="1" applyProtection="1">
      <alignment horizontal="center"/>
    </xf>
    <xf numFmtId="39" fontId="23" fillId="0" borderId="4" xfId="31" applyFont="1" applyBorder="1" applyAlignment="1" applyProtection="1">
      <alignment horizontal="center"/>
    </xf>
    <xf numFmtId="39" fontId="23" fillId="0" borderId="5" xfId="31" applyFont="1" applyBorder="1" applyAlignment="1" applyProtection="1">
      <alignment horizontal="center"/>
    </xf>
    <xf numFmtId="39" fontId="23" fillId="0" borderId="9" xfId="31" applyFont="1" applyBorder="1" applyAlignment="1" applyProtection="1">
      <alignment horizontal="center"/>
    </xf>
    <xf numFmtId="39" fontId="23" fillId="0" borderId="3" xfId="31" applyFont="1" applyBorder="1"/>
    <xf numFmtId="39" fontId="23" fillId="0" borderId="14" xfId="31" applyFont="1" applyBorder="1" applyAlignment="1" applyProtection="1">
      <alignment horizontal="center"/>
    </xf>
    <xf numFmtId="39" fontId="23" fillId="0" borderId="10" xfId="31" applyFont="1" applyBorder="1" applyAlignment="1" applyProtection="1">
      <alignment horizontal="center"/>
    </xf>
    <xf numFmtId="39" fontId="23" fillId="0" borderId="0" xfId="31" applyFont="1" applyBorder="1" applyAlignment="1" applyProtection="1">
      <alignment horizontal="center"/>
    </xf>
    <xf numFmtId="39" fontId="23" fillId="0" borderId="14" xfId="31" applyFont="1" applyFill="1" applyBorder="1" applyAlignment="1" applyProtection="1">
      <alignment horizontal="center"/>
    </xf>
    <xf numFmtId="39" fontId="23" fillId="0" borderId="10" xfId="31" applyFont="1" applyFill="1" applyBorder="1" applyAlignment="1" applyProtection="1">
      <alignment horizontal="center"/>
    </xf>
    <xf numFmtId="39" fontId="23" fillId="0" borderId="9" xfId="31" applyFont="1" applyBorder="1"/>
    <xf numFmtId="39" fontId="23" fillId="0" borderId="4" xfId="31" applyFont="1" applyBorder="1"/>
    <xf numFmtId="39" fontId="23" fillId="0" borderId="3" xfId="31" applyFont="1" applyBorder="1" applyAlignment="1">
      <alignment horizontal="centerContinuous"/>
    </xf>
    <xf numFmtId="39" fontId="23" fillId="0" borderId="9" xfId="31" applyFont="1" applyBorder="1" applyAlignment="1">
      <alignment horizontal="centerContinuous"/>
    </xf>
    <xf numFmtId="39" fontId="48" fillId="0" borderId="0" xfId="28" applyFont="1"/>
    <xf numFmtId="39" fontId="23" fillId="0" borderId="17" xfId="31" applyFont="1" applyFill="1" applyBorder="1" applyAlignment="1" applyProtection="1">
      <alignment horizontal="center"/>
    </xf>
    <xf numFmtId="39" fontId="23" fillId="0" borderId="13" xfId="31" applyFont="1" applyFill="1" applyBorder="1" applyAlignment="1" applyProtection="1">
      <alignment horizontal="center"/>
    </xf>
    <xf numFmtId="39" fontId="23" fillId="0" borderId="17" xfId="31" applyFont="1" applyBorder="1" applyAlignment="1" applyProtection="1">
      <alignment horizontal="center"/>
    </xf>
    <xf numFmtId="39" fontId="23" fillId="0" borderId="13" xfId="31" applyFont="1" applyBorder="1" applyAlignment="1" applyProtection="1">
      <alignment horizontal="center"/>
    </xf>
    <xf numFmtId="39" fontId="23" fillId="0" borderId="13" xfId="31" applyFont="1" applyBorder="1"/>
    <xf numFmtId="39" fontId="23" fillId="0" borderId="5" xfId="31" applyFont="1" applyBorder="1"/>
    <xf numFmtId="39" fontId="23" fillId="0" borderId="17" xfId="31" applyFont="1" applyBorder="1"/>
    <xf numFmtId="39" fontId="23" fillId="0" borderId="0" xfId="28" applyFont="1" applyAlignment="1" applyProtection="1">
      <alignment horizontal="left"/>
    </xf>
    <xf numFmtId="39" fontId="48" fillId="4" borderId="16" xfId="28" applyFont="1" applyFill="1" applyBorder="1" applyAlignment="1">
      <alignment horizontal="center"/>
    </xf>
    <xf numFmtId="39" fontId="23" fillId="0" borderId="0" xfId="28" applyFont="1" applyAlignment="1" applyProtection="1">
      <alignment horizontal="left"/>
      <protection locked="0"/>
    </xf>
    <xf numFmtId="39" fontId="53" fillId="0" borderId="0" xfId="28" applyFont="1" applyProtection="1">
      <protection locked="0"/>
    </xf>
    <xf numFmtId="39" fontId="23" fillId="0" borderId="0" xfId="28" applyFont="1" applyAlignment="1">
      <alignment horizontal="centerContinuous"/>
    </xf>
    <xf numFmtId="39" fontId="23" fillId="0" borderId="0" xfId="28" applyFont="1" applyFill="1" applyAlignment="1">
      <alignment horizontal="centerContinuous"/>
    </xf>
    <xf numFmtId="39" fontId="23" fillId="0" borderId="0" xfId="28" applyFont="1" applyAlignment="1" applyProtection="1">
      <alignment horizontal="center"/>
    </xf>
    <xf numFmtId="39" fontId="48" fillId="0" borderId="0" xfId="28" applyFont="1" applyFill="1" applyAlignment="1" applyProtection="1">
      <alignment horizontal="center"/>
      <protection locked="0"/>
    </xf>
    <xf numFmtId="39" fontId="48" fillId="0" borderId="0" xfId="28" applyFont="1" applyFill="1" applyAlignment="1" applyProtection="1">
      <alignment horizontal="center"/>
      <protection locked="0"/>
    </xf>
    <xf numFmtId="39" fontId="48" fillId="0" borderId="0" xfId="28" applyFont="1" applyAlignment="1">
      <alignment horizontal="center"/>
    </xf>
    <xf numFmtId="39" fontId="48" fillId="0" borderId="0" xfId="28" applyFont="1" applyFill="1" applyAlignment="1">
      <alignment horizontal="center"/>
    </xf>
    <xf numFmtId="39" fontId="53" fillId="0" borderId="0" xfId="28" applyFont="1" applyAlignment="1">
      <alignment horizontal="center"/>
    </xf>
    <xf numFmtId="39" fontId="54" fillId="0" borderId="0" xfId="28" applyFont="1" applyAlignment="1" applyProtection="1">
      <alignment horizontal="left"/>
    </xf>
    <xf numFmtId="39" fontId="54" fillId="0" borderId="0" xfId="28" applyFont="1"/>
    <xf numFmtId="39" fontId="40" fillId="0" borderId="0" xfId="28" applyFont="1"/>
    <xf numFmtId="43" fontId="40" fillId="0" borderId="0" xfId="3" applyFont="1"/>
    <xf numFmtId="39" fontId="27" fillId="0" borderId="0" xfId="28" applyFont="1"/>
    <xf numFmtId="39" fontId="12" fillId="0" borderId="0" xfId="36" applyFont="1"/>
    <xf numFmtId="43" fontId="12" fillId="0" borderId="0" xfId="3" applyFont="1"/>
    <xf numFmtId="0" fontId="12" fillId="0" borderId="0" xfId="29" applyFont="1"/>
    <xf numFmtId="39" fontId="12" fillId="0" borderId="0" xfId="36" applyFont="1" applyAlignment="1">
      <alignment horizontal="center"/>
    </xf>
    <xf numFmtId="39" fontId="12" fillId="0" borderId="0" xfId="28" applyFont="1" applyAlignment="1" applyProtection="1">
      <alignment horizontal="center"/>
    </xf>
    <xf numFmtId="39" fontId="12" fillId="0" borderId="0" xfId="36" applyFont="1" applyAlignment="1">
      <alignment horizontal="center"/>
    </xf>
    <xf numFmtId="39" fontId="12" fillId="0" borderId="0" xfId="37" applyFont="1"/>
    <xf numFmtId="39" fontId="5" fillId="0" borderId="0" xfId="28" applyFont="1" applyAlignment="1" applyProtection="1">
      <alignment horizontal="center"/>
    </xf>
    <xf numFmtId="39" fontId="5" fillId="0" borderId="0" xfId="28" applyFont="1" applyAlignment="1">
      <alignment horizontal="center"/>
    </xf>
    <xf numFmtId="39" fontId="5" fillId="0" borderId="0" xfId="37" applyFont="1" applyAlignment="1"/>
    <xf numFmtId="39" fontId="4" fillId="0" borderId="0" xfId="28" applyFont="1"/>
    <xf numFmtId="39" fontId="4" fillId="0" borderId="0" xfId="28" applyFont="1" applyBorder="1"/>
    <xf numFmtId="39" fontId="5" fillId="0" borderId="0" xfId="28" quotePrefix="1" applyFont="1" applyFill="1" applyAlignment="1">
      <alignment horizontal="center"/>
    </xf>
    <xf numFmtId="39" fontId="40" fillId="0" borderId="0" xfId="28" applyFont="1" applyBorder="1"/>
    <xf numFmtId="39" fontId="13" fillId="0" borderId="15" xfId="28" applyFont="1" applyBorder="1" applyAlignment="1">
      <alignment vertical="center"/>
    </xf>
    <xf numFmtId="39" fontId="13" fillId="0" borderId="1" xfId="28" applyFont="1" applyBorder="1" applyAlignment="1" applyProtection="1">
      <alignment vertical="center"/>
    </xf>
    <xf numFmtId="39" fontId="5" fillId="0" borderId="1" xfId="28" applyFont="1" applyBorder="1" applyAlignment="1" applyProtection="1">
      <alignment vertical="center"/>
    </xf>
    <xf numFmtId="39" fontId="14" fillId="0" borderId="0" xfId="28" applyFont="1"/>
    <xf numFmtId="39" fontId="9" fillId="0" borderId="0" xfId="28" quotePrefix="1" applyFont="1" applyAlignment="1">
      <alignment horizontal="center"/>
    </xf>
    <xf numFmtId="39" fontId="4" fillId="0" borderId="3" xfId="3" applyNumberFormat="1" applyFont="1" applyFill="1" applyBorder="1" applyProtection="1"/>
    <xf numFmtId="39" fontId="4" fillId="0" borderId="3" xfId="27" applyFont="1" applyFill="1" applyBorder="1" applyAlignment="1" applyProtection="1">
      <alignment horizontal="left"/>
    </xf>
    <xf numFmtId="39" fontId="40" fillId="0" borderId="0" xfId="28" applyFont="1" applyFill="1" applyAlignment="1">
      <alignment vertical="center"/>
    </xf>
    <xf numFmtId="39" fontId="4" fillId="0" borderId="0" xfId="28" applyFont="1" applyFill="1" applyBorder="1" applyAlignment="1">
      <alignment vertical="center"/>
    </xf>
    <xf numFmtId="39" fontId="40" fillId="0" borderId="0" xfId="28" applyFont="1" applyFill="1" applyBorder="1" applyAlignment="1">
      <alignment vertical="center"/>
    </xf>
    <xf numFmtId="0" fontId="75" fillId="0" borderId="4" xfId="25" applyNumberFormat="1" applyFont="1" applyFill="1" applyBorder="1" applyAlignment="1">
      <alignment horizontal="center"/>
    </xf>
    <xf numFmtId="0" fontId="26" fillId="0" borderId="4" xfId="25" applyNumberFormat="1" applyFont="1" applyFill="1" applyBorder="1" applyAlignment="1" applyProtection="1">
      <alignment horizontal="center"/>
    </xf>
    <xf numFmtId="0" fontId="75" fillId="0" borderId="4" xfId="25" quotePrefix="1" applyNumberFormat="1" applyFont="1" applyFill="1" applyBorder="1" applyAlignment="1" applyProtection="1">
      <alignment horizontal="center"/>
    </xf>
    <xf numFmtId="39" fontId="26" fillId="0" borderId="9" xfId="25" applyFont="1" applyFill="1" applyBorder="1" applyAlignment="1" applyProtection="1">
      <alignment horizontal="left"/>
    </xf>
    <xf numFmtId="0" fontId="75" fillId="0" borderId="4" xfId="25" applyNumberFormat="1" applyFont="1" applyFill="1" applyBorder="1" applyAlignment="1" applyProtection="1">
      <alignment horizontal="center"/>
    </xf>
    <xf numFmtId="39" fontId="22" fillId="0" borderId="9" xfId="25" applyFont="1" applyFill="1" applyBorder="1" applyAlignment="1" applyProtection="1">
      <alignment horizontal="left"/>
    </xf>
    <xf numFmtId="39" fontId="26" fillId="0" borderId="3" xfId="25" quotePrefix="1" applyFont="1" applyFill="1" applyBorder="1" applyAlignment="1" applyProtection="1">
      <alignment horizontal="left"/>
    </xf>
    <xf numFmtId="39" fontId="5" fillId="0" borderId="0" xfId="28" applyFont="1" applyFill="1" applyBorder="1" applyAlignment="1">
      <alignment vertical="center"/>
    </xf>
    <xf numFmtId="39" fontId="22" fillId="0" borderId="3" xfId="25" applyFont="1" applyFill="1" applyBorder="1" applyAlignment="1" applyProtection="1">
      <alignment horizontal="left"/>
    </xf>
    <xf numFmtId="0" fontId="26" fillId="0" borderId="4" xfId="25" applyNumberFormat="1" applyFont="1" applyFill="1" applyBorder="1" applyAlignment="1">
      <alignment horizontal="center"/>
    </xf>
    <xf numFmtId="43" fontId="4" fillId="0" borderId="0" xfId="3" applyFont="1" applyFill="1" applyAlignment="1">
      <alignment vertical="center"/>
    </xf>
    <xf numFmtId="39" fontId="22" fillId="0" borderId="9" xfId="25" applyFont="1" applyFill="1" applyBorder="1" applyAlignment="1"/>
    <xf numFmtId="43" fontId="10" fillId="0" borderId="4" xfId="3" applyFont="1" applyFill="1" applyBorder="1" applyProtection="1"/>
    <xf numFmtId="39" fontId="10" fillId="0" borderId="9" xfId="27" applyFont="1" applyFill="1" applyBorder="1" applyAlignment="1" applyProtection="1">
      <alignment horizontal="left"/>
    </xf>
    <xf numFmtId="0" fontId="26" fillId="0" borderId="5" xfId="25" applyNumberFormat="1" applyFont="1" applyFill="1" applyBorder="1" applyAlignment="1" applyProtection="1">
      <alignment horizontal="center"/>
    </xf>
    <xf numFmtId="39" fontId="40" fillId="0" borderId="0" xfId="28" applyFont="1" applyFill="1"/>
    <xf numFmtId="39" fontId="40" fillId="0" borderId="0" xfId="28" applyFont="1" applyFill="1" applyBorder="1"/>
    <xf numFmtId="39" fontId="13" fillId="0" borderId="17" xfId="28" applyFont="1" applyFill="1" applyBorder="1" applyAlignment="1">
      <alignment vertical="center"/>
    </xf>
    <xf numFmtId="43" fontId="10" fillId="0" borderId="0" xfId="3" applyFont="1" applyBorder="1" applyProtection="1"/>
    <xf numFmtId="4" fontId="4" fillId="0" borderId="10" xfId="3" applyNumberFormat="1" applyFont="1" applyBorder="1" applyProtection="1">
      <protection locked="0"/>
    </xf>
    <xf numFmtId="39" fontId="5" fillId="0" borderId="0" xfId="28" applyFont="1" applyBorder="1"/>
    <xf numFmtId="4" fontId="4" fillId="0" borderId="9" xfId="3" applyNumberFormat="1" applyFont="1" applyBorder="1" applyProtection="1">
      <protection locked="0"/>
    </xf>
    <xf numFmtId="39" fontId="4" fillId="0" borderId="3" xfId="27" applyFont="1" applyBorder="1" applyAlignment="1" applyProtection="1">
      <alignment horizontal="left"/>
    </xf>
    <xf numFmtId="39" fontId="4" fillId="0" borderId="9" xfId="27" applyFont="1" applyBorder="1" applyAlignment="1" applyProtection="1">
      <alignment horizontal="left"/>
    </xf>
    <xf numFmtId="39" fontId="5" fillId="0" borderId="33" xfId="28" applyFont="1" applyBorder="1"/>
    <xf numFmtId="39" fontId="10" fillId="0" borderId="9" xfId="27" applyFont="1" applyBorder="1" applyAlignment="1" applyProtection="1">
      <alignment horizontal="left"/>
    </xf>
    <xf numFmtId="39" fontId="4" fillId="0" borderId="0" xfId="37" applyFont="1" applyFill="1" applyBorder="1"/>
    <xf numFmtId="39" fontId="4" fillId="0" borderId="0" xfId="38" applyFont="1" applyBorder="1" applyAlignment="1" applyProtection="1">
      <alignment horizontal="left"/>
    </xf>
    <xf numFmtId="39" fontId="10" fillId="0" borderId="3" xfId="27" applyFont="1" applyBorder="1" applyAlignment="1" applyProtection="1">
      <alignment horizontal="left"/>
    </xf>
    <xf numFmtId="39" fontId="4" fillId="0" borderId="3" xfId="37" applyFont="1" applyFill="1" applyBorder="1"/>
    <xf numFmtId="39" fontId="4" fillId="0" borderId="0" xfId="27" applyFont="1" applyBorder="1" applyAlignment="1" applyProtection="1">
      <alignment horizontal="left"/>
    </xf>
    <xf numFmtId="39" fontId="5" fillId="0" borderId="9" xfId="27" applyFont="1" applyBorder="1" applyAlignment="1" applyProtection="1">
      <alignment horizontal="left"/>
    </xf>
    <xf numFmtId="43" fontId="9" fillId="2" borderId="1" xfId="3" applyFont="1" applyFill="1" applyBorder="1" applyProtection="1"/>
    <xf numFmtId="39" fontId="4" fillId="0" borderId="3" xfId="37" applyFont="1" applyBorder="1" applyAlignment="1" applyProtection="1">
      <alignment horizontal="left"/>
    </xf>
    <xf numFmtId="39" fontId="5" fillId="0" borderId="4" xfId="28" applyFont="1" applyBorder="1"/>
    <xf numFmtId="39" fontId="4" fillId="0" borderId="3" xfId="34" applyFont="1" applyFill="1" applyBorder="1" applyProtection="1"/>
    <xf numFmtId="39" fontId="13" fillId="0" borderId="0" xfId="28" applyFont="1" applyFill="1" applyBorder="1" applyAlignment="1">
      <alignment horizontal="center"/>
    </xf>
    <xf numFmtId="39" fontId="5" fillId="0" borderId="0" xfId="28" applyFont="1" applyFill="1" applyBorder="1"/>
    <xf numFmtId="43" fontId="40" fillId="0" borderId="4" xfId="3" applyFont="1" applyBorder="1"/>
    <xf numFmtId="39" fontId="4" fillId="0" borderId="3" xfId="37" applyFont="1" applyFill="1" applyBorder="1" applyProtection="1"/>
    <xf numFmtId="4" fontId="4" fillId="0" borderId="4" xfId="34" applyNumberFormat="1" applyFont="1" applyFill="1" applyBorder="1" applyProtection="1"/>
    <xf numFmtId="39" fontId="22" fillId="0" borderId="9" xfId="25" applyFont="1" applyBorder="1" applyAlignment="1" applyProtection="1">
      <alignment horizontal="left"/>
    </xf>
    <xf numFmtId="43" fontId="9" fillId="2" borderId="4" xfId="3" applyFont="1" applyFill="1" applyBorder="1" applyProtection="1"/>
    <xf numFmtId="43" fontId="9" fillId="0" borderId="4" xfId="3" applyFont="1" applyBorder="1" applyProtection="1"/>
    <xf numFmtId="43" fontId="4" fillId="0" borderId="3" xfId="3" applyFont="1" applyFill="1" applyBorder="1" applyProtection="1"/>
    <xf numFmtId="4" fontId="10" fillId="0" borderId="4" xfId="3" applyNumberFormat="1" applyFont="1" applyFill="1" applyBorder="1" applyProtection="1"/>
    <xf numFmtId="39" fontId="4" fillId="0" borderId="0" xfId="28" applyFont="1" applyFill="1"/>
    <xf numFmtId="39" fontId="4" fillId="0" borderId="3" xfId="28" applyFont="1" applyFill="1" applyBorder="1" applyProtection="1"/>
    <xf numFmtId="43" fontId="4" fillId="0" borderId="13" xfId="3" applyFont="1" applyBorder="1" applyAlignment="1" applyProtection="1">
      <alignment horizontal="fill"/>
    </xf>
    <xf numFmtId="39" fontId="4" fillId="0" borderId="26" xfId="27" applyFont="1" applyBorder="1" applyAlignment="1" applyProtection="1">
      <alignment horizontal="fill"/>
    </xf>
    <xf numFmtId="39" fontId="5" fillId="0" borderId="13" xfId="27" applyFont="1" applyBorder="1" applyAlignment="1" applyProtection="1">
      <alignment horizontal="left"/>
    </xf>
    <xf numFmtId="39" fontId="13" fillId="0" borderId="3" xfId="28" applyFont="1" applyBorder="1"/>
    <xf numFmtId="39" fontId="5" fillId="0" borderId="9" xfId="28" applyFont="1" applyBorder="1" applyAlignment="1" applyProtection="1">
      <alignment horizontal="left"/>
    </xf>
    <xf numFmtId="39" fontId="5" fillId="0" borderId="5" xfId="28" applyFont="1" applyFill="1" applyBorder="1"/>
    <xf numFmtId="39" fontId="5" fillId="0" borderId="3" xfId="28" applyFont="1" applyBorder="1"/>
    <xf numFmtId="0" fontId="14" fillId="0" borderId="8" xfId="29" quotePrefix="1" applyFont="1" applyFill="1" applyBorder="1" applyAlignment="1" applyProtection="1">
      <alignment horizontal="center"/>
    </xf>
    <xf numFmtId="0" fontId="14" fillId="0" borderId="8" xfId="29" quotePrefix="1" applyFont="1" applyBorder="1" applyAlignment="1" applyProtection="1">
      <alignment horizontal="center"/>
    </xf>
    <xf numFmtId="0" fontId="13" fillId="0" borderId="16" xfId="29" applyFont="1" applyBorder="1" applyAlignment="1" applyProtection="1">
      <alignment horizontal="centerContinuous"/>
    </xf>
    <xf numFmtId="0" fontId="77" fillId="0" borderId="8" xfId="29" applyFont="1" applyBorder="1" applyAlignment="1">
      <alignment horizontal="center"/>
    </xf>
    <xf numFmtId="39" fontId="5" fillId="0" borderId="14" xfId="39" applyFont="1" applyBorder="1" applyAlignment="1" applyProtection="1">
      <alignment horizontal="center" vertical="center"/>
    </xf>
    <xf numFmtId="39" fontId="5" fillId="0" borderId="10" xfId="39" applyFont="1" applyBorder="1" applyAlignment="1" applyProtection="1">
      <alignment horizontal="center" vertical="center"/>
    </xf>
    <xf numFmtId="0" fontId="13" fillId="0" borderId="4" xfId="29" applyFont="1" applyBorder="1" applyAlignment="1">
      <alignment horizontal="center"/>
    </xf>
    <xf numFmtId="0" fontId="13" fillId="0" borderId="4" xfId="29" quotePrefix="1" applyFont="1" applyBorder="1" applyAlignment="1">
      <alignment horizontal="center"/>
    </xf>
    <xf numFmtId="0" fontId="27" fillId="0" borderId="4" xfId="29" quotePrefix="1" applyFont="1" applyBorder="1" applyAlignment="1">
      <alignment horizontal="center"/>
    </xf>
    <xf numFmtId="0" fontId="77" fillId="0" borderId="4" xfId="29" applyFont="1" applyBorder="1" applyAlignment="1">
      <alignment horizontal="center"/>
    </xf>
    <xf numFmtId="39" fontId="5" fillId="0" borderId="3" xfId="39" applyFont="1" applyBorder="1" applyAlignment="1" applyProtection="1">
      <alignment horizontal="center" vertical="center"/>
    </xf>
    <xf numFmtId="39" fontId="5" fillId="0" borderId="9" xfId="39" applyFont="1" applyBorder="1" applyAlignment="1" applyProtection="1">
      <alignment horizontal="center" vertical="center"/>
    </xf>
    <xf numFmtId="0" fontId="13" fillId="0" borderId="5" xfId="29" applyFont="1" applyFill="1" applyBorder="1" applyAlignment="1">
      <alignment horizontal="center"/>
    </xf>
    <xf numFmtId="0" fontId="13" fillId="0" borderId="5" xfId="29" applyFont="1" applyBorder="1" applyAlignment="1">
      <alignment horizontal="center"/>
    </xf>
    <xf numFmtId="0" fontId="13" fillId="0" borderId="11" xfId="29" applyFont="1" applyBorder="1" applyAlignment="1">
      <alignment horizontal="center" wrapText="1" shrinkToFit="1"/>
    </xf>
    <xf numFmtId="0" fontId="13" fillId="0" borderId="12" xfId="29" applyFont="1" applyBorder="1" applyAlignment="1">
      <alignment horizontal="center" wrapText="1" shrinkToFit="1"/>
    </xf>
    <xf numFmtId="0" fontId="13" fillId="0" borderId="7" xfId="29" applyFont="1" applyBorder="1" applyAlignment="1">
      <alignment horizontal="center" wrapText="1" shrinkToFit="1"/>
    </xf>
    <xf numFmtId="0" fontId="77" fillId="0" borderId="5" xfId="29" applyFont="1" applyBorder="1" applyAlignment="1">
      <alignment horizontal="center"/>
    </xf>
    <xf numFmtId="39" fontId="5" fillId="0" borderId="17" xfId="39" applyFont="1" applyBorder="1" applyAlignment="1" applyProtection="1">
      <alignment horizontal="center" vertical="center"/>
    </xf>
    <xf numFmtId="39" fontId="5" fillId="0" borderId="13" xfId="39" applyFont="1" applyBorder="1" applyAlignment="1" applyProtection="1">
      <alignment horizontal="center" vertical="center"/>
    </xf>
    <xf numFmtId="39" fontId="78" fillId="0" borderId="0" xfId="28" applyFont="1" applyProtection="1">
      <protection locked="0"/>
    </xf>
    <xf numFmtId="39" fontId="4" fillId="0" borderId="0" xfId="28" applyFont="1" applyAlignment="1" applyProtection="1">
      <alignment horizontal="center"/>
    </xf>
    <xf numFmtId="39" fontId="12" fillId="0" borderId="0" xfId="28" applyFont="1" applyAlignment="1" applyProtection="1">
      <alignment horizontal="center"/>
    </xf>
    <xf numFmtId="39" fontId="15" fillId="0" borderId="0" xfId="28" applyFont="1" applyAlignment="1" applyProtection="1">
      <alignment horizontal="left"/>
    </xf>
    <xf numFmtId="39" fontId="15" fillId="0" borderId="0" xfId="28" applyFont="1"/>
    <xf numFmtId="39" fontId="79" fillId="0" borderId="0" xfId="28" applyFont="1"/>
    <xf numFmtId="39" fontId="15" fillId="0" borderId="0" xfId="36" applyFont="1" applyAlignment="1">
      <alignment horizontal="center"/>
    </xf>
    <xf numFmtId="39" fontId="5" fillId="0" borderId="0" xfId="28" applyFont="1" applyAlignment="1" applyProtection="1">
      <alignment horizontal="center"/>
    </xf>
    <xf numFmtId="39" fontId="5" fillId="0" borderId="0" xfId="37" applyFont="1"/>
    <xf numFmtId="39" fontId="5" fillId="0" borderId="0" xfId="28" applyFont="1" applyBorder="1" applyAlignment="1" applyProtection="1">
      <alignment vertical="center"/>
    </xf>
    <xf numFmtId="39" fontId="13" fillId="0" borderId="0" xfId="28" applyFont="1" applyBorder="1" applyAlignment="1" applyProtection="1">
      <alignment vertical="center"/>
    </xf>
    <xf numFmtId="39" fontId="35" fillId="0" borderId="0" xfId="28" applyFont="1" applyBorder="1" applyAlignment="1" applyProtection="1">
      <alignment vertical="center"/>
    </xf>
    <xf numFmtId="39" fontId="13" fillId="0" borderId="22" xfId="28" applyFont="1" applyBorder="1" applyAlignment="1" applyProtection="1">
      <alignment vertical="center"/>
    </xf>
    <xf numFmtId="39" fontId="5" fillId="0" borderId="22" xfId="28" applyFont="1" applyBorder="1" applyAlignment="1" applyProtection="1">
      <alignment vertical="center"/>
    </xf>
    <xf numFmtId="39" fontId="40" fillId="0" borderId="0" xfId="28" applyFont="1" applyAlignment="1">
      <alignment vertical="center"/>
    </xf>
    <xf numFmtId="39" fontId="4" fillId="2" borderId="3" xfId="3" applyNumberFormat="1" applyFont="1" applyFill="1" applyBorder="1" applyProtection="1"/>
    <xf numFmtId="39" fontId="4" fillId="0" borderId="8" xfId="28" applyFont="1" applyBorder="1" applyProtection="1">
      <protection locked="0"/>
    </xf>
    <xf numFmtId="39" fontId="4" fillId="0" borderId="4" xfId="28" applyFont="1" applyFill="1" applyBorder="1" applyProtection="1"/>
    <xf numFmtId="39" fontId="4" fillId="0" borderId="9" xfId="28" applyFont="1" applyBorder="1" applyProtection="1"/>
    <xf numFmtId="39" fontId="4" fillId="2" borderId="0" xfId="28" applyFont="1" applyFill="1" applyBorder="1" applyProtection="1"/>
    <xf numFmtId="39" fontId="4" fillId="0" borderId="4" xfId="28" applyFont="1" applyBorder="1" applyProtection="1">
      <protection locked="0"/>
    </xf>
    <xf numFmtId="39" fontId="4" fillId="0" borderId="0" xfId="27" applyFont="1" applyFill="1" applyBorder="1" applyAlignment="1" applyProtection="1">
      <alignment horizontal="left"/>
    </xf>
    <xf numFmtId="39" fontId="4" fillId="0" borderId="9" xfId="37" applyFont="1" applyBorder="1" applyProtection="1"/>
    <xf numFmtId="43" fontId="4" fillId="2" borderId="0" xfId="3" applyFont="1" applyFill="1" applyBorder="1" applyProtection="1"/>
    <xf numFmtId="39" fontId="4" fillId="0" borderId="5" xfId="28" applyFont="1" applyFill="1" applyBorder="1" applyProtection="1"/>
    <xf numFmtId="39" fontId="40" fillId="0" borderId="0" xfId="28" applyFont="1" applyBorder="1" applyAlignment="1">
      <alignment vertical="center"/>
    </xf>
    <xf numFmtId="0" fontId="79" fillId="0" borderId="4" xfId="29" quotePrefix="1" applyFont="1" applyBorder="1" applyAlignment="1">
      <alignment horizontal="center"/>
    </xf>
    <xf numFmtId="39" fontId="4" fillId="0" borderId="0" xfId="28" applyFont="1" applyFill="1" applyBorder="1" applyProtection="1"/>
    <xf numFmtId="39" fontId="4" fillId="0" borderId="0" xfId="28" applyFont="1" applyBorder="1" applyProtection="1">
      <protection locked="0"/>
    </xf>
    <xf numFmtId="0" fontId="80" fillId="0" borderId="0" xfId="25" applyNumberFormat="1" applyFont="1" applyFill="1" applyBorder="1" applyAlignment="1">
      <alignment horizontal="center"/>
    </xf>
    <xf numFmtId="39" fontId="4" fillId="0" borderId="0" xfId="28" applyFont="1" applyBorder="1" applyProtection="1"/>
    <xf numFmtId="39" fontId="4" fillId="0" borderId="0" xfId="28" applyFont="1" applyFill="1" applyBorder="1" applyProtection="1">
      <protection locked="0"/>
    </xf>
    <xf numFmtId="43" fontId="4" fillId="0" borderId="4" xfId="3" applyFont="1" applyFill="1" applyBorder="1" applyProtection="1"/>
    <xf numFmtId="0" fontId="26" fillId="0" borderId="4" xfId="25" quotePrefix="1" applyNumberFormat="1" applyFont="1" applyFill="1" applyBorder="1" applyAlignment="1" applyProtection="1">
      <alignment horizontal="center"/>
    </xf>
    <xf numFmtId="43" fontId="40" fillId="0" borderId="0" xfId="3" applyFont="1" applyBorder="1"/>
    <xf numFmtId="43" fontId="4" fillId="2" borderId="0" xfId="3" applyFont="1" applyFill="1" applyBorder="1"/>
    <xf numFmtId="43" fontId="4" fillId="0" borderId="0" xfId="3" applyFont="1" applyBorder="1" applyProtection="1"/>
    <xf numFmtId="39" fontId="4" fillId="0" borderId="0" xfId="28" applyFont="1" applyBorder="1" applyAlignment="1" applyProtection="1">
      <alignment horizontal="left"/>
    </xf>
    <xf numFmtId="4" fontId="4" fillId="2" borderId="10" xfId="3" applyNumberFormat="1" applyFont="1" applyFill="1" applyBorder="1" applyProtection="1"/>
    <xf numFmtId="4" fontId="4" fillId="0" borderId="4" xfId="37" applyNumberFormat="1" applyFont="1" applyFill="1" applyBorder="1"/>
    <xf numFmtId="4" fontId="4" fillId="0" borderId="9" xfId="3" applyNumberFormat="1" applyFont="1" applyBorder="1" applyProtection="1"/>
    <xf numFmtId="4" fontId="4" fillId="2" borderId="9" xfId="3" applyNumberFormat="1" applyFont="1" applyFill="1" applyBorder="1" applyProtection="1"/>
    <xf numFmtId="4" fontId="4" fillId="0" borderId="4" xfId="37" applyNumberFormat="1" applyFont="1" applyFill="1" applyBorder="1" applyProtection="1"/>
    <xf numFmtId="4" fontId="4" fillId="0" borderId="9" xfId="3" applyNumberFormat="1" applyFont="1" applyFill="1" applyBorder="1" applyProtection="1"/>
    <xf numFmtId="4" fontId="4" fillId="0" borderId="4" xfId="3" applyNumberFormat="1" applyFont="1" applyFill="1" applyBorder="1" applyProtection="1"/>
    <xf numFmtId="4" fontId="4" fillId="0" borderId="9" xfId="3" applyNumberFormat="1" applyFont="1" applyFill="1" applyBorder="1" applyAlignment="1" applyProtection="1">
      <alignment wrapText="1"/>
    </xf>
    <xf numFmtId="4" fontId="4" fillId="0" borderId="4" xfId="27" applyNumberFormat="1" applyFont="1" applyFill="1" applyBorder="1" applyAlignment="1" applyProtection="1"/>
    <xf numFmtId="4" fontId="4" fillId="0" borderId="4" xfId="28" applyNumberFormat="1" applyFont="1" applyFill="1" applyBorder="1" applyProtection="1"/>
    <xf numFmtId="4" fontId="4" fillId="0" borderId="9" xfId="3" applyNumberFormat="1" applyFont="1" applyBorder="1" applyAlignment="1" applyProtection="1">
      <alignment wrapText="1"/>
      <protection locked="0"/>
    </xf>
    <xf numFmtId="39" fontId="4" fillId="0" borderId="5" xfId="28" applyFont="1" applyFill="1" applyBorder="1" applyAlignment="1" applyProtection="1">
      <alignment horizontal="fill"/>
    </xf>
    <xf numFmtId="39" fontId="21" fillId="0" borderId="0" xfId="28" applyFont="1" applyProtection="1">
      <protection locked="0"/>
    </xf>
    <xf numFmtId="39" fontId="4" fillId="0" borderId="0" xfId="28" applyFont="1" applyAlignment="1" applyProtection="1">
      <alignment horizontal="center"/>
    </xf>
    <xf numFmtId="39" fontId="4" fillId="0" borderId="0" xfId="28" applyFont="1" applyAlignment="1" applyProtection="1"/>
    <xf numFmtId="39" fontId="27" fillId="0" borderId="0" xfId="28" applyFont="1" applyAlignment="1" applyProtection="1"/>
    <xf numFmtId="39" fontId="21" fillId="0" borderId="0" xfId="28" applyFont="1" applyAlignment="1" applyProtection="1">
      <alignment horizontal="center"/>
    </xf>
    <xf numFmtId="39" fontId="57" fillId="0" borderId="0" xfId="28" applyFont="1"/>
    <xf numFmtId="39" fontId="57" fillId="0" borderId="0" xfId="28" applyFont="1" applyBorder="1"/>
    <xf numFmtId="39" fontId="61" fillId="0" borderId="22" xfId="28" applyFont="1" applyBorder="1" applyAlignment="1" applyProtection="1">
      <alignment vertical="center"/>
    </xf>
    <xf numFmtId="39" fontId="23" fillId="0" borderId="0" xfId="28" applyFont="1" applyAlignment="1" applyProtection="1">
      <alignment horizontal="center"/>
    </xf>
    <xf numFmtId="39" fontId="17" fillId="0" borderId="0" xfId="36" applyFont="1" applyAlignment="1">
      <alignment horizontal="center"/>
    </xf>
    <xf numFmtId="39" fontId="4" fillId="0" borderId="0" xfId="42" applyFont="1" applyAlignment="1" applyProtection="1">
      <alignment horizontal="left"/>
    </xf>
    <xf numFmtId="39" fontId="12" fillId="0" borderId="0" xfId="42" applyFont="1" applyAlignment="1" applyProtection="1"/>
    <xf numFmtId="0" fontId="4" fillId="0" borderId="0" xfId="29" applyFont="1"/>
    <xf numFmtId="39" fontId="4" fillId="0" borderId="0" xfId="28" applyFont="1" applyAlignment="1" applyProtection="1">
      <alignment horizontal="left"/>
    </xf>
    <xf numFmtId="39" fontId="5" fillId="0" borderId="0" xfId="28" quotePrefix="1" applyFont="1" applyAlignment="1">
      <alignment horizontal="center"/>
    </xf>
    <xf numFmtId="39" fontId="5" fillId="4" borderId="0" xfId="28" quotePrefix="1" applyFont="1" applyFill="1" applyAlignment="1">
      <alignment horizontal="center"/>
    </xf>
    <xf numFmtId="39" fontId="5" fillId="0" borderId="1" xfId="28" applyFont="1" applyFill="1" applyBorder="1" applyAlignment="1" applyProtection="1">
      <alignment vertical="center"/>
    </xf>
    <xf numFmtId="39" fontId="5" fillId="0" borderId="15" xfId="28" applyFont="1" applyBorder="1" applyAlignment="1">
      <alignment vertical="center"/>
    </xf>
    <xf numFmtId="39" fontId="4" fillId="0" borderId="14" xfId="28" applyFont="1" applyFill="1" applyBorder="1" applyProtection="1"/>
    <xf numFmtId="39" fontId="4" fillId="0" borderId="14" xfId="37" applyFont="1" applyBorder="1" applyProtection="1"/>
    <xf numFmtId="39" fontId="4" fillId="0" borderId="8" xfId="28" applyFont="1" applyBorder="1" applyProtection="1"/>
    <xf numFmtId="39" fontId="4" fillId="2" borderId="10" xfId="28" applyFont="1" applyFill="1" applyBorder="1" applyProtection="1"/>
    <xf numFmtId="39" fontId="4" fillId="0" borderId="16" xfId="28" applyFont="1" applyBorder="1" applyProtection="1">
      <protection locked="0"/>
    </xf>
    <xf numFmtId="0" fontId="22" fillId="0" borderId="8" xfId="25" applyNumberFormat="1" applyFont="1" applyFill="1" applyBorder="1" applyAlignment="1" applyProtection="1">
      <alignment horizontal="center"/>
    </xf>
    <xf numFmtId="39" fontId="4" fillId="0" borderId="14" xfId="41" applyFont="1" applyBorder="1" applyAlignment="1">
      <alignment horizontal="left" shrinkToFit="1"/>
    </xf>
    <xf numFmtId="39" fontId="22" fillId="0" borderId="10" xfId="25" applyFont="1" applyFill="1" applyBorder="1" applyAlignment="1" applyProtection="1">
      <alignment horizontal="left"/>
    </xf>
    <xf numFmtId="39" fontId="4" fillId="0" borderId="3" xfId="37" applyFont="1" applyBorder="1" applyProtection="1"/>
    <xf numFmtId="39" fontId="4" fillId="0" borderId="4" xfId="28" applyFont="1" applyBorder="1" applyProtection="1"/>
    <xf numFmtId="39" fontId="4" fillId="2" borderId="9" xfId="28" applyFont="1" applyFill="1" applyBorder="1" applyProtection="1"/>
    <xf numFmtId="0" fontId="22" fillId="0" borderId="4" xfId="25" applyNumberFormat="1" applyFont="1" applyFill="1" applyBorder="1" applyAlignment="1">
      <alignment horizontal="center"/>
    </xf>
    <xf numFmtId="39" fontId="22" fillId="0" borderId="3" xfId="25" applyFont="1" applyBorder="1" applyAlignment="1"/>
    <xf numFmtId="39" fontId="22" fillId="0" borderId="9" xfId="25" applyFont="1" applyBorder="1" applyAlignment="1"/>
    <xf numFmtId="39" fontId="4" fillId="0" borderId="4" xfId="41" applyFont="1" applyBorder="1" applyAlignment="1"/>
    <xf numFmtId="39" fontId="4" fillId="0" borderId="3" xfId="41" applyFont="1" applyBorder="1" applyAlignment="1"/>
    <xf numFmtId="0" fontId="4" fillId="0" borderId="4" xfId="43" applyNumberFormat="1" applyFont="1" applyFill="1" applyBorder="1" applyAlignment="1">
      <alignment horizontal="center"/>
    </xf>
    <xf numFmtId="39" fontId="22" fillId="0" borderId="3" xfId="25" applyFont="1" applyFill="1" applyBorder="1" applyAlignment="1"/>
    <xf numFmtId="39" fontId="22" fillId="0" borderId="3" xfId="25" applyFont="1" applyBorder="1" applyAlignment="1" applyProtection="1">
      <alignment horizontal="left"/>
    </xf>
    <xf numFmtId="4" fontId="4" fillId="0" borderId="3" xfId="28" applyNumberFormat="1" applyFont="1" applyFill="1" applyBorder="1" applyProtection="1"/>
    <xf numFmtId="4" fontId="4" fillId="0" borderId="3" xfId="37" applyNumberFormat="1" applyFont="1" applyBorder="1" applyProtection="1"/>
    <xf numFmtId="4" fontId="4" fillId="0" borderId="4" xfId="28" applyNumberFormat="1" applyFont="1" applyBorder="1" applyProtection="1"/>
    <xf numFmtId="4" fontId="4" fillId="2" borderId="9" xfId="28" applyNumberFormat="1" applyFont="1" applyFill="1" applyBorder="1" applyProtection="1"/>
    <xf numFmtId="4" fontId="4" fillId="0" borderId="0" xfId="28" applyNumberFormat="1" applyFont="1" applyBorder="1" applyProtection="1">
      <protection locked="0"/>
    </xf>
    <xf numFmtId="4" fontId="4" fillId="0" borderId="3" xfId="1" applyNumberFormat="1" applyFont="1" applyBorder="1" applyProtection="1"/>
    <xf numFmtId="4" fontId="4" fillId="2" borderId="4" xfId="1" applyNumberFormat="1" applyFont="1" applyFill="1" applyBorder="1" applyProtection="1"/>
    <xf numFmtId="4" fontId="4" fillId="2" borderId="9" xfId="1" applyNumberFormat="1" applyFont="1" applyFill="1" applyBorder="1" applyProtection="1"/>
    <xf numFmtId="0" fontId="22" fillId="0" borderId="4" xfId="25" quotePrefix="1" applyNumberFormat="1" applyFont="1" applyFill="1" applyBorder="1" applyAlignment="1" applyProtection="1">
      <alignment horizontal="center"/>
    </xf>
    <xf numFmtId="39" fontId="4" fillId="0" borderId="4" xfId="37" applyFont="1" applyBorder="1" applyAlignment="1" applyProtection="1">
      <alignment horizontal="left"/>
    </xf>
    <xf numFmtId="0" fontId="22" fillId="0" borderId="4" xfId="25" applyNumberFormat="1" applyFont="1" applyFill="1" applyBorder="1" applyAlignment="1" applyProtection="1">
      <alignment horizontal="center"/>
    </xf>
    <xf numFmtId="4" fontId="4" fillId="0" borderId="17" xfId="1" applyNumberFormat="1" applyFont="1" applyFill="1" applyBorder="1" applyProtection="1"/>
    <xf numFmtId="4" fontId="4" fillId="2" borderId="5" xfId="1" applyNumberFormat="1" applyFont="1" applyFill="1" applyBorder="1" applyProtection="1"/>
    <xf numFmtId="4" fontId="4" fillId="2" borderId="13" xfId="1" applyNumberFormat="1" applyFont="1" applyFill="1" applyBorder="1" applyProtection="1"/>
    <xf numFmtId="4" fontId="4" fillId="0" borderId="26" xfId="28" applyNumberFormat="1" applyFont="1" applyBorder="1" applyProtection="1">
      <protection locked="0"/>
    </xf>
    <xf numFmtId="39" fontId="22" fillId="0" borderId="17" xfId="25" applyFont="1" applyBorder="1" applyAlignment="1" applyProtection="1">
      <alignment horizontal="left"/>
    </xf>
    <xf numFmtId="39" fontId="22" fillId="0" borderId="13" xfId="25" applyFont="1" applyBorder="1" applyAlignment="1" applyProtection="1">
      <alignment horizontal="left"/>
    </xf>
    <xf numFmtId="4" fontId="5" fillId="2" borderId="6" xfId="28" applyNumberFormat="1" applyFont="1" applyFill="1" applyBorder="1" applyAlignment="1" applyProtection="1">
      <alignment vertical="center"/>
    </xf>
    <xf numFmtId="39" fontId="5" fillId="0" borderId="6" xfId="28" applyFont="1" applyBorder="1" applyAlignment="1" applyProtection="1">
      <alignment horizontal="center" vertical="center"/>
    </xf>
    <xf numFmtId="39" fontId="5" fillId="0" borderId="6" xfId="28" applyFont="1" applyBorder="1" applyAlignment="1">
      <alignment vertical="center"/>
    </xf>
    <xf numFmtId="39" fontId="5" fillId="0" borderId="6" xfId="28" applyFont="1" applyBorder="1" applyAlignment="1" applyProtection="1">
      <alignment horizontal="left" vertical="center"/>
    </xf>
    <xf numFmtId="39" fontId="5" fillId="0" borderId="17" xfId="28" applyFont="1" applyBorder="1"/>
    <xf numFmtId="39" fontId="5" fillId="0" borderId="5" xfId="28" applyFont="1" applyBorder="1"/>
    <xf numFmtId="39" fontId="5" fillId="0" borderId="6" xfId="28" applyFont="1" applyBorder="1" applyAlignment="1" applyProtection="1">
      <alignment horizontal="left"/>
    </xf>
    <xf numFmtId="39" fontId="5" fillId="0" borderId="0" xfId="28" applyFont="1" applyProtection="1">
      <protection locked="0"/>
    </xf>
    <xf numFmtId="39" fontId="4" fillId="0" borderId="0" xfId="28" applyFont="1" applyAlignment="1">
      <alignment horizontal="left"/>
    </xf>
    <xf numFmtId="39" fontId="12" fillId="0" borderId="0" xfId="28" applyFont="1" applyAlignment="1" applyProtection="1">
      <alignment horizontal="left"/>
    </xf>
    <xf numFmtId="39" fontId="17" fillId="0" borderId="0" xfId="28" applyFont="1" applyAlignment="1" applyProtection="1">
      <alignment horizontal="left"/>
    </xf>
    <xf numFmtId="39" fontId="12" fillId="0" borderId="0" xfId="28" applyFont="1"/>
    <xf numFmtId="39" fontId="17" fillId="0" borderId="0" xfId="28" applyFont="1"/>
    <xf numFmtId="4" fontId="5" fillId="0" borderId="1" xfId="28" applyNumberFormat="1" applyFont="1" applyFill="1" applyBorder="1" applyAlignment="1" applyProtection="1">
      <alignment vertical="center"/>
    </xf>
    <xf numFmtId="4" fontId="5" fillId="0" borderId="1" xfId="28" applyNumberFormat="1" applyFont="1" applyBorder="1" applyAlignment="1" applyProtection="1">
      <alignment vertical="center"/>
    </xf>
    <xf numFmtId="4" fontId="5" fillId="0" borderId="22" xfId="1" applyNumberFormat="1" applyFont="1" applyBorder="1" applyAlignment="1" applyProtection="1">
      <alignment vertical="center"/>
    </xf>
    <xf numFmtId="4" fontId="5" fillId="0" borderId="1" xfId="1" applyNumberFormat="1" applyFont="1" applyBorder="1" applyAlignment="1" applyProtection="1">
      <alignment vertical="center"/>
    </xf>
    <xf numFmtId="4" fontId="4" fillId="0" borderId="14" xfId="28" applyNumberFormat="1" applyFont="1" applyFill="1" applyBorder="1" applyProtection="1"/>
    <xf numFmtId="4" fontId="4" fillId="0" borderId="14" xfId="37" applyNumberFormat="1" applyFont="1" applyBorder="1" applyProtection="1"/>
    <xf numFmtId="4" fontId="4" fillId="0" borderId="8" xfId="1" applyNumberFormat="1" applyFont="1" applyBorder="1" applyProtection="1"/>
    <xf numFmtId="4" fontId="4" fillId="2" borderId="10" xfId="1" applyNumberFormat="1" applyFont="1" applyFill="1" applyBorder="1" applyProtection="1"/>
    <xf numFmtId="4" fontId="4" fillId="0" borderId="16" xfId="1" applyNumberFormat="1" applyFont="1" applyBorder="1" applyProtection="1">
      <protection locked="0"/>
    </xf>
    <xf numFmtId="4" fontId="4" fillId="0" borderId="4" xfId="1" applyNumberFormat="1" applyFont="1" applyBorder="1" applyProtection="1"/>
    <xf numFmtId="4" fontId="4" fillId="0" borderId="0" xfId="1" applyNumberFormat="1" applyFont="1" applyBorder="1" applyProtection="1">
      <protection locked="0"/>
    </xf>
    <xf numFmtId="4" fontId="4" fillId="0" borderId="3" xfId="1" applyNumberFormat="1" applyFont="1" applyFill="1" applyBorder="1" applyProtection="1"/>
    <xf numFmtId="39" fontId="22" fillId="0" borderId="0" xfId="25" applyFont="1" applyBorder="1" applyAlignment="1" applyProtection="1">
      <alignment horizontal="left"/>
    </xf>
    <xf numFmtId="4" fontId="4" fillId="0" borderId="17" xfId="28" applyNumberFormat="1" applyFont="1" applyFill="1" applyBorder="1" applyProtection="1"/>
    <xf numFmtId="4" fontId="4" fillId="0" borderId="26" xfId="1" applyNumberFormat="1" applyFont="1" applyBorder="1" applyProtection="1">
      <protection locked="0"/>
    </xf>
    <xf numFmtId="4" fontId="5" fillId="2" borderId="5" xfId="28" applyNumberFormat="1" applyFont="1" applyFill="1" applyBorder="1" applyAlignment="1" applyProtection="1">
      <alignment vertical="center"/>
    </xf>
    <xf numFmtId="4" fontId="5" fillId="2" borderId="5" xfId="1" applyNumberFormat="1" applyFont="1" applyFill="1" applyBorder="1" applyAlignment="1" applyProtection="1">
      <alignment vertical="center"/>
    </xf>
    <xf numFmtId="39" fontId="13" fillId="0" borderId="6" xfId="28" applyFont="1" applyBorder="1" applyAlignment="1">
      <alignment vertical="center"/>
    </xf>
    <xf numFmtId="39" fontId="13" fillId="0" borderId="6" xfId="28" applyFont="1" applyBorder="1"/>
    <xf numFmtId="39" fontId="4" fillId="0" borderId="8" xfId="37" applyFont="1" applyBorder="1" applyProtection="1"/>
    <xf numFmtId="39" fontId="4" fillId="0" borderId="16" xfId="28" applyFont="1" applyBorder="1" applyProtection="1"/>
    <xf numFmtId="39" fontId="4" fillId="2" borderId="8" xfId="28" applyFont="1" applyFill="1" applyBorder="1" applyProtection="1"/>
    <xf numFmtId="39" fontId="4" fillId="0" borderId="4" xfId="37" applyFont="1" applyBorder="1" applyProtection="1"/>
    <xf numFmtId="39" fontId="4" fillId="2" borderId="4" xfId="28" applyFont="1" applyFill="1" applyBorder="1" applyProtection="1"/>
    <xf numFmtId="39" fontId="10" fillId="0" borderId="4" xfId="41" applyFont="1" applyBorder="1" applyAlignment="1"/>
    <xf numFmtId="39" fontId="10" fillId="0" borderId="3" xfId="41" applyFont="1" applyBorder="1" applyAlignment="1"/>
    <xf numFmtId="4" fontId="4" fillId="0" borderId="4" xfId="1" applyNumberFormat="1" applyFont="1" applyFill="1" applyBorder="1" applyProtection="1"/>
    <xf numFmtId="4" fontId="4" fillId="0" borderId="9" xfId="1" applyNumberFormat="1" applyFont="1" applyFill="1" applyBorder="1" applyProtection="1"/>
    <xf numFmtId="4" fontId="4" fillId="0" borderId="0" xfId="28" applyNumberFormat="1" applyFont="1" applyFill="1" applyBorder="1" applyProtection="1">
      <protection locked="0"/>
    </xf>
    <xf numFmtId="39" fontId="4" fillId="0" borderId="17" xfId="28" applyFont="1" applyFill="1" applyBorder="1" applyProtection="1"/>
    <xf numFmtId="39" fontId="4" fillId="2" borderId="5" xfId="28" applyFont="1" applyFill="1" applyBorder="1" applyProtection="1"/>
    <xf numFmtId="39" fontId="4" fillId="0" borderId="26" xfId="28" applyFont="1" applyBorder="1" applyProtection="1">
      <protection locked="0"/>
    </xf>
    <xf numFmtId="39" fontId="5" fillId="2" borderId="5" xfId="28" applyFont="1" applyFill="1" applyBorder="1" applyAlignment="1" applyProtection="1">
      <alignment vertical="center"/>
    </xf>
    <xf numFmtId="39" fontId="5" fillId="2" borderId="6" xfId="28" applyFont="1" applyFill="1" applyBorder="1" applyAlignment="1" applyProtection="1">
      <alignment vertical="center"/>
    </xf>
    <xf numFmtId="39" fontId="5" fillId="0" borderId="11" xfId="28" applyFont="1" applyBorder="1" applyAlignment="1">
      <alignment vertical="center"/>
    </xf>
    <xf numFmtId="39" fontId="40" fillId="0" borderId="0" xfId="28" applyFont="1" applyAlignment="1">
      <alignment horizontal="left"/>
    </xf>
    <xf numFmtId="4" fontId="9" fillId="0" borderId="1" xfId="28" applyNumberFormat="1" applyFont="1" applyBorder="1" applyAlignment="1" applyProtection="1">
      <alignment vertical="center"/>
    </xf>
    <xf numFmtId="4" fontId="4" fillId="0" borderId="8" xfId="28" applyNumberFormat="1" applyFont="1" applyBorder="1" applyProtection="1"/>
    <xf numFmtId="4" fontId="4" fillId="2" borderId="10" xfId="28" applyNumberFormat="1" applyFont="1" applyFill="1" applyBorder="1" applyProtection="1"/>
    <xf numFmtId="4" fontId="4" fillId="0" borderId="16" xfId="28" applyNumberFormat="1" applyFont="1" applyBorder="1" applyProtection="1">
      <protection locked="0"/>
    </xf>
    <xf numFmtId="39" fontId="4" fillId="0" borderId="9" xfId="28" applyFont="1" applyBorder="1"/>
    <xf numFmtId="39" fontId="22" fillId="0" borderId="17" xfId="25" applyFont="1" applyBorder="1" applyAlignment="1" applyProtection="1">
      <alignment horizontal="left"/>
    </xf>
    <xf numFmtId="39" fontId="5" fillId="0" borderId="3" xfId="28" applyFont="1" applyBorder="1" applyAlignment="1">
      <alignment vertical="center"/>
    </xf>
    <xf numFmtId="39" fontId="5" fillId="0" borderId="10" xfId="28" applyFont="1" applyBorder="1" applyAlignment="1" applyProtection="1">
      <alignment horizontal="left" vertical="center"/>
    </xf>
    <xf numFmtId="4" fontId="4" fillId="2" borderId="4" xfId="28" applyNumberFormat="1" applyFont="1" applyFill="1" applyBorder="1" applyProtection="1"/>
    <xf numFmtId="0" fontId="22" fillId="0" borderId="3" xfId="25" applyNumberFormat="1" applyFont="1" applyFill="1" applyBorder="1" applyAlignment="1" applyProtection="1">
      <alignment horizontal="center"/>
    </xf>
    <xf numFmtId="39" fontId="22" fillId="0" borderId="14" xfId="25" applyFont="1" applyFill="1" applyBorder="1" applyAlignment="1" applyProtection="1">
      <alignment horizontal="left"/>
    </xf>
    <xf numFmtId="39" fontId="4" fillId="0" borderId="10" xfId="28" applyFont="1" applyBorder="1"/>
    <xf numFmtId="4" fontId="10" fillId="2" borderId="3" xfId="1" applyNumberFormat="1" applyFont="1" applyFill="1" applyBorder="1" applyAlignment="1" applyProtection="1">
      <alignment wrapText="1"/>
    </xf>
    <xf numFmtId="4" fontId="10" fillId="0" borderId="4" xfId="28" applyNumberFormat="1" applyFont="1" applyBorder="1" applyProtection="1"/>
    <xf numFmtId="0" fontId="22" fillId="0" borderId="4" xfId="25" applyNumberFormat="1" applyFont="1" applyFill="1" applyBorder="1" applyAlignment="1" applyProtection="1">
      <alignment horizontal="center" wrapText="1"/>
    </xf>
    <xf numFmtId="39" fontId="4" fillId="0" borderId="17" xfId="27" applyFont="1" applyBorder="1" applyAlignment="1" applyProtection="1">
      <alignment horizontal="left"/>
    </xf>
    <xf numFmtId="39" fontId="4" fillId="0" borderId="13" xfId="28" applyFont="1" applyBorder="1"/>
    <xf numFmtId="4" fontId="9" fillId="2" borderId="6" xfId="28" applyNumberFormat="1" applyFont="1" applyFill="1" applyBorder="1" applyAlignment="1" applyProtection="1">
      <alignment vertical="center"/>
    </xf>
    <xf numFmtId="39" fontId="5" fillId="0" borderId="17" xfId="28" applyFont="1" applyBorder="1" applyAlignment="1">
      <alignment vertical="center"/>
    </xf>
    <xf numFmtId="39" fontId="5" fillId="0" borderId="13" xfId="28" applyFont="1" applyBorder="1" applyAlignment="1" applyProtection="1">
      <alignment horizontal="left" vertical="center"/>
    </xf>
    <xf numFmtId="39" fontId="5" fillId="0" borderId="13" xfId="28" applyFont="1" applyBorder="1" applyAlignment="1" applyProtection="1">
      <alignment horizontal="left"/>
    </xf>
    <xf numFmtId="43" fontId="5" fillId="0" borderId="1" xfId="1" applyFont="1" applyFill="1" applyBorder="1" applyAlignment="1" applyProtection="1">
      <alignment vertical="center"/>
    </xf>
    <xf numFmtId="43" fontId="5" fillId="0" borderId="1" xfId="1" applyFont="1" applyBorder="1" applyAlignment="1" applyProtection="1">
      <alignment vertical="center"/>
    </xf>
    <xf numFmtId="43" fontId="5" fillId="0" borderId="22" xfId="1" applyFont="1" applyBorder="1" applyAlignment="1" applyProtection="1">
      <alignment vertical="center"/>
    </xf>
    <xf numFmtId="39" fontId="5" fillId="0" borderId="1" xfId="1" applyNumberFormat="1" applyFont="1" applyBorder="1" applyAlignment="1" applyProtection="1">
      <alignment vertical="center"/>
    </xf>
    <xf numFmtId="43" fontId="4" fillId="0" borderId="14" xfId="1" applyFont="1" applyFill="1" applyBorder="1" applyProtection="1"/>
    <xf numFmtId="43" fontId="4" fillId="0" borderId="14" xfId="1" applyFont="1" applyBorder="1" applyProtection="1"/>
    <xf numFmtId="43" fontId="4" fillId="0" borderId="8" xfId="1" applyFont="1" applyBorder="1" applyProtection="1"/>
    <xf numFmtId="43" fontId="4" fillId="2" borderId="10" xfId="1" applyFont="1" applyFill="1" applyBorder="1" applyProtection="1"/>
    <xf numFmtId="43" fontId="4" fillId="0" borderId="16" xfId="1" applyFont="1" applyBorder="1" applyProtection="1">
      <protection locked="0"/>
    </xf>
    <xf numFmtId="43" fontId="4" fillId="0" borderId="3" xfId="1" applyFont="1" applyFill="1" applyBorder="1" applyProtection="1"/>
    <xf numFmtId="43" fontId="4" fillId="0" borderId="3" xfId="1" applyFont="1" applyBorder="1" applyProtection="1"/>
    <xf numFmtId="43" fontId="4" fillId="0" borderId="4" xfId="1" applyFont="1" applyBorder="1" applyProtection="1"/>
    <xf numFmtId="43" fontId="4" fillId="2" borderId="9" xfId="1" applyFont="1" applyFill="1" applyBorder="1" applyProtection="1"/>
    <xf numFmtId="43" fontId="4" fillId="0" borderId="0" xfId="1" applyFont="1" applyBorder="1" applyProtection="1">
      <protection locked="0"/>
    </xf>
    <xf numFmtId="4" fontId="4" fillId="0" borderId="0" xfId="1" applyNumberFormat="1" applyFont="1" applyBorder="1" applyProtection="1"/>
    <xf numFmtId="39" fontId="4" fillId="0" borderId="4" xfId="1" applyNumberFormat="1" applyFont="1" applyFill="1" applyBorder="1" applyProtection="1"/>
    <xf numFmtId="39" fontId="4" fillId="2" borderId="4" xfId="1" applyNumberFormat="1" applyFont="1" applyFill="1" applyBorder="1" applyProtection="1"/>
    <xf numFmtId="39" fontId="4" fillId="2" borderId="9" xfId="1" applyNumberFormat="1" applyFont="1" applyFill="1" applyBorder="1" applyProtection="1"/>
    <xf numFmtId="39" fontId="4" fillId="0" borderId="0" xfId="1" applyNumberFormat="1" applyFont="1" applyBorder="1" applyProtection="1">
      <protection locked="0"/>
    </xf>
    <xf numFmtId="39" fontId="4" fillId="0" borderId="5" xfId="1" applyNumberFormat="1" applyFont="1" applyFill="1" applyBorder="1" applyProtection="1"/>
    <xf numFmtId="39" fontId="4" fillId="2" borderId="5" xfId="1" applyNumberFormat="1" applyFont="1" applyFill="1" applyBorder="1" applyProtection="1"/>
    <xf numFmtId="39" fontId="4" fillId="2" borderId="13" xfId="1" applyNumberFormat="1" applyFont="1" applyFill="1" applyBorder="1" applyProtection="1"/>
    <xf numFmtId="39" fontId="4" fillId="0" borderId="26" xfId="1" applyNumberFormat="1" applyFont="1" applyBorder="1" applyProtection="1">
      <protection locked="0"/>
    </xf>
    <xf numFmtId="0" fontId="22" fillId="0" borderId="3" xfId="25" quotePrefix="1" applyNumberFormat="1" applyFont="1" applyFill="1" applyBorder="1" applyAlignment="1" applyProtection="1">
      <alignment horizontal="center"/>
    </xf>
    <xf numFmtId="39" fontId="22" fillId="0" borderId="13" xfId="25" applyFont="1" applyBorder="1" applyAlignment="1" applyProtection="1">
      <alignment horizontal="left"/>
    </xf>
    <xf numFmtId="39" fontId="5" fillId="2" borderId="5" xfId="1" applyNumberFormat="1" applyFont="1" applyFill="1" applyBorder="1" applyAlignment="1" applyProtection="1">
      <alignment vertical="center"/>
    </xf>
    <xf numFmtId="39" fontId="4" fillId="0" borderId="8" xfId="28" applyFont="1" applyFill="1" applyBorder="1" applyProtection="1"/>
    <xf numFmtId="39" fontId="4" fillId="0" borderId="10" xfId="28" applyFont="1" applyBorder="1" applyProtection="1"/>
    <xf numFmtId="43" fontId="4" fillId="0" borderId="10" xfId="1" applyFont="1" applyBorder="1" applyProtection="1">
      <protection locked="0"/>
    </xf>
    <xf numFmtId="0" fontId="22" fillId="0" borderId="16" xfId="25" applyNumberFormat="1" applyFont="1" applyFill="1" applyBorder="1" applyAlignment="1" applyProtection="1">
      <alignment horizontal="center"/>
    </xf>
    <xf numFmtId="43" fontId="4" fillId="0" borderId="9" xfId="1" applyFont="1" applyBorder="1" applyProtection="1">
      <protection locked="0"/>
    </xf>
    <xf numFmtId="0" fontId="22" fillId="0" borderId="0" xfId="25" applyNumberFormat="1" applyFont="1" applyFill="1" applyBorder="1" applyAlignment="1">
      <alignment horizontal="center"/>
    </xf>
    <xf numFmtId="39" fontId="4" fillId="0" borderId="0" xfId="41" applyFont="1" applyBorder="1" applyAlignment="1"/>
    <xf numFmtId="0" fontId="4" fillId="0" borderId="0" xfId="43" applyNumberFormat="1" applyFont="1" applyFill="1" applyBorder="1" applyAlignment="1">
      <alignment horizontal="center"/>
    </xf>
    <xf numFmtId="39" fontId="4" fillId="0" borderId="9" xfId="37" applyFont="1" applyBorder="1" applyAlignment="1" applyProtection="1">
      <alignment horizontal="left"/>
    </xf>
    <xf numFmtId="39" fontId="4" fillId="0" borderId="9" xfId="1" applyNumberFormat="1" applyFont="1" applyBorder="1" applyProtection="1">
      <protection locked="0"/>
    </xf>
    <xf numFmtId="0" fontId="22" fillId="0" borderId="0" xfId="25" quotePrefix="1" applyNumberFormat="1" applyFont="1" applyFill="1" applyBorder="1" applyAlignment="1" applyProtection="1">
      <alignment horizontal="center"/>
    </xf>
    <xf numFmtId="0" fontId="22" fillId="0" borderId="0" xfId="25" applyNumberFormat="1" applyFont="1" applyFill="1" applyBorder="1" applyAlignment="1" applyProtection="1">
      <alignment horizontal="center"/>
    </xf>
    <xf numFmtId="39" fontId="4" fillId="2" borderId="13" xfId="28" applyFont="1" applyFill="1" applyBorder="1" applyProtection="1"/>
    <xf numFmtId="39" fontId="4" fillId="0" borderId="13" xfId="1" applyNumberFormat="1" applyFont="1" applyBorder="1" applyProtection="1">
      <protection locked="0"/>
    </xf>
    <xf numFmtId="39" fontId="4" fillId="0" borderId="3" xfId="28" applyFont="1" applyBorder="1"/>
    <xf numFmtId="39" fontId="5" fillId="0" borderId="11" xfId="28" applyFont="1" applyBorder="1"/>
    <xf numFmtId="0" fontId="22" fillId="0" borderId="14" xfId="25" applyNumberFormat="1" applyFont="1" applyFill="1" applyBorder="1" applyAlignment="1" applyProtection="1">
      <alignment horizontal="center"/>
    </xf>
    <xf numFmtId="0" fontId="22" fillId="0" borderId="3" xfId="25" applyNumberFormat="1" applyFont="1" applyFill="1" applyBorder="1" applyAlignment="1">
      <alignment horizontal="center"/>
    </xf>
    <xf numFmtId="0" fontId="4" fillId="0" borderId="3" xfId="43" applyNumberFormat="1" applyFont="1" applyFill="1" applyBorder="1" applyAlignment="1">
      <alignment horizontal="center"/>
    </xf>
    <xf numFmtId="4" fontId="5" fillId="2" borderId="11" xfId="28" applyNumberFormat="1" applyFont="1" applyFill="1" applyBorder="1" applyAlignment="1" applyProtection="1">
      <alignment vertical="center"/>
    </xf>
    <xf numFmtId="39" fontId="5" fillId="0" borderId="5" xfId="28" applyFont="1" applyBorder="1" applyAlignment="1" applyProtection="1">
      <alignment horizontal="left" vertical="center"/>
    </xf>
    <xf numFmtId="39" fontId="4" fillId="0" borderId="4" xfId="27" applyFont="1" applyBorder="1" applyAlignment="1" applyProtection="1">
      <alignment horizontal="center"/>
    </xf>
    <xf numFmtId="43" fontId="4" fillId="2" borderId="4" xfId="1" applyFont="1" applyFill="1" applyBorder="1" applyProtection="1"/>
    <xf numFmtId="39" fontId="4" fillId="2" borderId="26" xfId="28" applyFont="1" applyFill="1" applyBorder="1" applyProtection="1"/>
    <xf numFmtId="43" fontId="4" fillId="2" borderId="5" xfId="1" applyFont="1" applyFill="1" applyBorder="1" applyProtection="1"/>
    <xf numFmtId="4" fontId="5" fillId="0" borderId="22" xfId="28" applyNumberFormat="1" applyFont="1" applyBorder="1" applyAlignment="1" applyProtection="1">
      <alignment vertical="center"/>
    </xf>
    <xf numFmtId="39" fontId="5" fillId="0" borderId="24" xfId="28" applyFont="1" applyBorder="1" applyAlignment="1">
      <alignment vertical="center"/>
    </xf>
    <xf numFmtId="4" fontId="4" fillId="0" borderId="14" xfId="1" applyNumberFormat="1" applyFont="1" applyFill="1" applyBorder="1" applyProtection="1"/>
    <xf numFmtId="4" fontId="4" fillId="0" borderId="14" xfId="1" applyNumberFormat="1" applyFont="1" applyBorder="1" applyProtection="1"/>
    <xf numFmtId="39" fontId="4" fillId="0" borderId="16" xfId="41" applyFont="1" applyBorder="1" applyAlignment="1">
      <alignment horizontal="left" shrinkToFit="1"/>
    </xf>
    <xf numFmtId="39" fontId="22" fillId="0" borderId="0" xfId="25" applyFont="1" applyBorder="1" applyAlignment="1"/>
    <xf numFmtId="39" fontId="10" fillId="0" borderId="0" xfId="41" applyFont="1" applyBorder="1" applyAlignment="1"/>
    <xf numFmtId="39" fontId="22" fillId="0" borderId="0" xfId="25" applyFont="1" applyFill="1" applyBorder="1" applyAlignment="1"/>
    <xf numFmtId="39" fontId="22" fillId="0" borderId="0" xfId="25" applyFont="1" applyFill="1" applyBorder="1" applyAlignment="1" applyProtection="1">
      <alignment horizontal="left"/>
    </xf>
    <xf numFmtId="4" fontId="5" fillId="2" borderId="6" xfId="1" applyNumberFormat="1" applyFont="1" applyFill="1" applyBorder="1" applyAlignment="1" applyProtection="1">
      <alignment vertical="center"/>
    </xf>
    <xf numFmtId="4" fontId="5" fillId="2" borderId="11" xfId="1" applyNumberFormat="1" applyFont="1" applyFill="1" applyBorder="1" applyAlignment="1" applyProtection="1">
      <alignment vertical="center"/>
    </xf>
    <xf numFmtId="39" fontId="13" fillId="0" borderId="12" xfId="28" applyFont="1" applyBorder="1" applyAlignment="1">
      <alignment vertical="center"/>
    </xf>
    <xf numFmtId="39" fontId="5" fillId="0" borderId="7" xfId="28" applyFont="1" applyBorder="1" applyAlignment="1" applyProtection="1">
      <alignment horizontal="left" vertical="center"/>
    </xf>
    <xf numFmtId="43" fontId="5" fillId="0" borderId="17" xfId="1" applyFont="1" applyBorder="1"/>
    <xf numFmtId="43" fontId="5" fillId="0" borderId="5" xfId="1" applyFont="1" applyBorder="1"/>
    <xf numFmtId="39" fontId="13" fillId="0" borderId="17" xfId="28" applyFont="1" applyBorder="1"/>
    <xf numFmtId="43" fontId="4" fillId="0" borderId="16" xfId="1" applyFont="1" applyBorder="1" applyProtection="1"/>
    <xf numFmtId="43" fontId="4" fillId="0" borderId="0" xfId="1" applyFont="1" applyBorder="1" applyProtection="1"/>
    <xf numFmtId="39" fontId="4" fillId="0" borderId="3" xfId="1" applyNumberFormat="1" applyFont="1" applyFill="1" applyBorder="1" applyProtection="1"/>
    <xf numFmtId="39" fontId="4" fillId="0" borderId="4" xfId="1" applyNumberFormat="1" applyFont="1" applyBorder="1" applyProtection="1"/>
    <xf numFmtId="39" fontId="4" fillId="0" borderId="0" xfId="1" applyNumberFormat="1" applyFont="1" applyBorder="1" applyProtection="1"/>
    <xf numFmtId="39" fontId="4" fillId="0" borderId="17" xfId="1" applyNumberFormat="1" applyFont="1" applyFill="1" applyBorder="1" applyProtection="1"/>
    <xf numFmtId="39" fontId="4" fillId="0" borderId="5" xfId="1" applyNumberFormat="1" applyFont="1" applyBorder="1" applyProtection="1"/>
    <xf numFmtId="0" fontId="26" fillId="0" borderId="8" xfId="25" applyNumberFormat="1" applyFont="1" applyFill="1" applyBorder="1" applyAlignment="1" applyProtection="1">
      <alignment horizontal="center"/>
    </xf>
    <xf numFmtId="39" fontId="4" fillId="0" borderId="3" xfId="28" quotePrefix="1" applyFont="1" applyBorder="1"/>
    <xf numFmtId="39" fontId="10" fillId="0" borderId="3" xfId="28" applyFont="1" applyBorder="1" applyAlignment="1" applyProtection="1">
      <alignment horizontal="center"/>
    </xf>
    <xf numFmtId="39" fontId="4" fillId="0" borderId="4" xfId="28" applyFont="1" applyBorder="1"/>
    <xf numFmtId="0" fontId="26" fillId="0" borderId="3" xfId="25" quotePrefix="1" applyNumberFormat="1" applyFont="1" applyFill="1" applyBorder="1" applyAlignment="1" applyProtection="1">
      <alignment horizontal="center"/>
    </xf>
    <xf numFmtId="0" fontId="22" fillId="0" borderId="5" xfId="25" quotePrefix="1" applyNumberFormat="1" applyFont="1" applyFill="1" applyBorder="1" applyAlignment="1" applyProtection="1">
      <alignment horizontal="center"/>
    </xf>
    <xf numFmtId="39" fontId="13" fillId="0" borderId="17" xfId="28" applyFont="1" applyBorder="1" applyAlignment="1">
      <alignment vertical="center"/>
    </xf>
    <xf numFmtId="39" fontId="12" fillId="0" borderId="0" xfId="28" applyFont="1" applyAlignment="1">
      <alignment horizontal="left"/>
    </xf>
    <xf numFmtId="39" fontId="5" fillId="0" borderId="22" xfId="1" applyNumberFormat="1" applyFont="1" applyBorder="1" applyAlignment="1" applyProtection="1">
      <alignment vertical="center"/>
    </xf>
    <xf numFmtId="4" fontId="4" fillId="0" borderId="5" xfId="1" applyNumberFormat="1" applyFont="1" applyBorder="1" applyProtection="1"/>
    <xf numFmtId="39" fontId="4" fillId="0" borderId="12" xfId="28" applyFont="1" applyBorder="1"/>
    <xf numFmtId="4" fontId="5" fillId="0" borderId="22" xfId="1" applyNumberFormat="1" applyFont="1" applyFill="1" applyBorder="1" applyAlignment="1" applyProtection="1">
      <alignment vertical="center"/>
    </xf>
    <xf numFmtId="4" fontId="4" fillId="0" borderId="8" xfId="1" applyNumberFormat="1" applyFont="1" applyFill="1" applyBorder="1" applyProtection="1"/>
    <xf numFmtId="4" fontId="4" fillId="0" borderId="10" xfId="1" applyNumberFormat="1" applyFont="1" applyBorder="1" applyProtection="1"/>
    <xf numFmtId="4" fontId="4" fillId="0" borderId="10" xfId="28" applyNumberFormat="1" applyFont="1" applyBorder="1" applyProtection="1">
      <protection locked="0"/>
    </xf>
    <xf numFmtId="4" fontId="4" fillId="0" borderId="9" xfId="1" applyNumberFormat="1" applyFont="1" applyBorder="1" applyProtection="1"/>
    <xf numFmtId="4" fontId="4" fillId="0" borderId="9" xfId="28" applyNumberFormat="1" applyFont="1" applyBorder="1" applyProtection="1">
      <protection locked="0"/>
    </xf>
    <xf numFmtId="4" fontId="9" fillId="2" borderId="6" xfId="1" applyNumberFormat="1" applyFont="1" applyFill="1" applyBorder="1" applyAlignment="1" applyProtection="1">
      <alignment vertical="center"/>
    </xf>
    <xf numFmtId="39" fontId="5" fillId="0" borderId="6" xfId="28" applyFont="1" applyBorder="1"/>
    <xf numFmtId="4" fontId="4" fillId="2" borderId="5" xfId="28" applyNumberFormat="1" applyFont="1" applyFill="1" applyBorder="1" applyProtection="1"/>
    <xf numFmtId="4" fontId="4" fillId="0" borderId="0" xfId="1" applyNumberFormat="1" applyFont="1" applyFill="1" applyBorder="1" applyProtection="1">
      <protection locked="0"/>
    </xf>
    <xf numFmtId="39" fontId="4" fillId="0" borderId="4" xfId="28" applyFont="1" applyBorder="1" applyAlignment="1">
      <alignment horizontal="right"/>
    </xf>
    <xf numFmtId="39" fontId="22" fillId="0" borderId="5" xfId="25" applyFont="1" applyBorder="1" applyAlignment="1" applyProtection="1">
      <alignment horizontal="left"/>
    </xf>
    <xf numFmtId="39" fontId="12" fillId="0" borderId="0" xfId="28" applyFont="1" applyAlignment="1" applyProtection="1"/>
    <xf numFmtId="39" fontId="5" fillId="0" borderId="0" xfId="28" applyFont="1" applyAlignment="1" applyProtection="1"/>
    <xf numFmtId="39" fontId="4" fillId="0" borderId="0" xfId="28" applyFont="1" applyAlignment="1" applyProtection="1"/>
    <xf numFmtId="39" fontId="9" fillId="2" borderId="5" xfId="28" applyFont="1" applyFill="1" applyBorder="1" applyAlignment="1" applyProtection="1">
      <alignment vertical="center"/>
    </xf>
    <xf numFmtId="43" fontId="83" fillId="0" borderId="0" xfId="3" applyFont="1" applyFill="1" applyAlignment="1">
      <alignment horizontal="center"/>
    </xf>
    <xf numFmtId="39" fontId="66" fillId="0" borderId="0" xfId="28" applyFont="1" applyFill="1"/>
    <xf numFmtId="39" fontId="23" fillId="12" borderId="0" xfId="28" applyFont="1" applyFill="1"/>
    <xf numFmtId="0" fontId="8" fillId="8" borderId="0" xfId="26" quotePrefix="1" applyNumberFormat="1" applyFont="1" applyFill="1" applyAlignment="1">
      <alignment horizontal="center"/>
    </xf>
    <xf numFmtId="0" fontId="8" fillId="9" borderId="0" xfId="26" quotePrefix="1" applyNumberFormat="1" applyFont="1" applyFill="1" applyAlignment="1">
      <alignment horizontal="center"/>
    </xf>
    <xf numFmtId="39" fontId="23" fillId="0" borderId="0" xfId="31" applyFont="1" applyAlignment="1">
      <alignment horizontal="center"/>
    </xf>
    <xf numFmtId="16" fontId="8" fillId="8" borderId="0" xfId="26" quotePrefix="1" applyNumberFormat="1" applyFont="1" applyFill="1" applyAlignment="1">
      <alignment horizontal="center"/>
    </xf>
    <xf numFmtId="16" fontId="8" fillId="9" borderId="0" xfId="26" quotePrefix="1" applyNumberFormat="1" applyFont="1" applyFill="1" applyAlignment="1">
      <alignment horizontal="center"/>
    </xf>
    <xf numFmtId="0" fontId="2" fillId="13" borderId="0" xfId="26" applyNumberFormat="1" applyFont="1" applyFill="1" applyAlignment="1">
      <alignment horizontal="center"/>
    </xf>
    <xf numFmtId="43" fontId="84" fillId="10" borderId="0" xfId="3" applyFont="1" applyFill="1" applyAlignment="1">
      <alignment horizontal="center"/>
    </xf>
    <xf numFmtId="0" fontId="84" fillId="11" borderId="0" xfId="26" applyNumberFormat="1" applyFont="1" applyFill="1" applyAlignment="1">
      <alignment horizontal="center"/>
    </xf>
    <xf numFmtId="39" fontId="67" fillId="0" borderId="0" xfId="31" quotePrefix="1" applyFont="1" applyFill="1" applyAlignment="1">
      <alignment horizontal="center"/>
    </xf>
    <xf numFmtId="39" fontId="67" fillId="7" borderId="0" xfId="31" applyFont="1" applyFill="1" applyAlignment="1">
      <alignment horizontal="center"/>
    </xf>
    <xf numFmtId="39" fontId="67" fillId="7" borderId="0" xfId="31" quotePrefix="1" applyFont="1" applyFill="1" applyAlignment="1">
      <alignment horizontal="center"/>
    </xf>
    <xf numFmtId="39" fontId="72" fillId="0" borderId="0" xfId="28" quotePrefix="1" applyFont="1" applyAlignment="1">
      <alignment horizontal="center"/>
    </xf>
    <xf numFmtId="39" fontId="63" fillId="0" borderId="0" xfId="28" applyFont="1"/>
    <xf numFmtId="39" fontId="48" fillId="0" borderId="33" xfId="28" applyFont="1" applyBorder="1" applyAlignment="1" applyProtection="1">
      <alignment horizontal="right"/>
      <protection locked="0"/>
    </xf>
    <xf numFmtId="39" fontId="63" fillId="0" borderId="0" xfId="28" applyFont="1" applyFill="1" applyBorder="1" applyAlignment="1" applyProtection="1">
      <alignment horizontal="center"/>
      <protection locked="0"/>
    </xf>
    <xf numFmtId="39" fontId="48" fillId="0" borderId="0" xfId="28" quotePrefix="1" applyFont="1" applyFill="1" applyBorder="1" applyProtection="1">
      <protection locked="0"/>
    </xf>
    <xf numFmtId="39" fontId="63" fillId="0" borderId="0" xfId="28" applyFont="1" applyBorder="1"/>
    <xf numFmtId="39" fontId="63" fillId="0" borderId="0" xfId="28" applyFont="1" applyBorder="1" applyProtection="1">
      <protection locked="0"/>
    </xf>
    <xf numFmtId="39" fontId="63" fillId="0" borderId="0" xfId="28" applyFont="1" applyBorder="1" applyAlignment="1" applyProtection="1">
      <alignment horizontal="center"/>
      <protection locked="0"/>
    </xf>
    <xf numFmtId="39" fontId="63" fillId="0" borderId="0" xfId="28" applyFont="1" applyBorder="1" applyAlignment="1" applyProtection="1">
      <alignment horizontal="left"/>
      <protection locked="0"/>
    </xf>
    <xf numFmtId="39" fontId="63" fillId="0" borderId="0" xfId="28" applyFont="1" applyBorder="1" applyAlignment="1" applyProtection="1">
      <alignment horizontal="right"/>
      <protection locked="0"/>
    </xf>
    <xf numFmtId="164" fontId="63" fillId="0" borderId="0" xfId="28" applyNumberFormat="1" applyFont="1" applyBorder="1" applyProtection="1">
      <protection locked="0"/>
    </xf>
    <xf numFmtId="39" fontId="48" fillId="4" borderId="0" xfId="28" applyFont="1" applyFill="1" applyBorder="1" applyProtection="1">
      <protection locked="0"/>
    </xf>
    <xf numFmtId="164" fontId="48" fillId="0" borderId="0" xfId="28" applyNumberFormat="1" applyFont="1" applyBorder="1" applyProtection="1">
      <protection locked="0"/>
    </xf>
    <xf numFmtId="39" fontId="23" fillId="0" borderId="0" xfId="28" applyFont="1" applyAlignment="1">
      <alignment horizontal="right"/>
    </xf>
    <xf numFmtId="39" fontId="48" fillId="0" borderId="8" xfId="28" applyFont="1" applyBorder="1" applyProtection="1">
      <protection locked="0"/>
    </xf>
    <xf numFmtId="39" fontId="23" fillId="0" borderId="6" xfId="28" applyFont="1" applyBorder="1"/>
    <xf numFmtId="39" fontId="48" fillId="0" borderId="6" xfId="28" applyFont="1" applyBorder="1" applyProtection="1">
      <protection locked="0"/>
    </xf>
    <xf numFmtId="39" fontId="48" fillId="0" borderId="11" xfId="28" applyFont="1" applyBorder="1" applyAlignment="1" applyProtection="1">
      <alignment horizontal="center"/>
      <protection locked="0"/>
    </xf>
    <xf numFmtId="39" fontId="48" fillId="0" borderId="6" xfId="28" applyFont="1" applyBorder="1" applyAlignment="1" applyProtection="1">
      <alignment horizontal="left"/>
      <protection locked="0"/>
    </xf>
    <xf numFmtId="39" fontId="48" fillId="0" borderId="6" xfId="28" applyFont="1" applyBorder="1" applyAlignment="1" applyProtection="1">
      <alignment horizontal="right"/>
      <protection locked="0"/>
    </xf>
    <xf numFmtId="164" fontId="48" fillId="0" borderId="11" xfId="28" applyNumberFormat="1" applyFont="1" applyBorder="1" applyAlignment="1" applyProtection="1">
      <alignment horizontal="center"/>
      <protection locked="0"/>
    </xf>
    <xf numFmtId="164" fontId="48" fillId="0" borderId="7" xfId="28" applyNumberFormat="1" applyFont="1" applyBorder="1" applyAlignment="1" applyProtection="1">
      <alignment horizontal="center"/>
      <protection locked="0"/>
    </xf>
    <xf numFmtId="39" fontId="23" fillId="0" borderId="16" xfId="28" applyFont="1" applyFill="1" applyBorder="1"/>
    <xf numFmtId="43" fontId="23" fillId="0" borderId="0" xfId="3" applyFont="1" applyFill="1"/>
    <xf numFmtId="39" fontId="23" fillId="0" borderId="8" xfId="32" applyFont="1" applyBorder="1" applyProtection="1">
      <protection locked="0"/>
    </xf>
    <xf numFmtId="49" fontId="23" fillId="2" borderId="4" xfId="44" applyNumberFormat="1" applyFont="1" applyFill="1" applyBorder="1" applyAlignment="1" applyProtection="1">
      <alignment horizontal="center"/>
      <protection locked="0"/>
    </xf>
    <xf numFmtId="43" fontId="23" fillId="2" borderId="8" xfId="3" applyFont="1" applyFill="1" applyBorder="1" applyProtection="1">
      <protection locked="0"/>
    </xf>
    <xf numFmtId="39" fontId="63" fillId="0" borderId="8" xfId="28" applyFont="1" applyFill="1" applyBorder="1" applyProtection="1">
      <protection locked="0"/>
    </xf>
    <xf numFmtId="39" fontId="48" fillId="2" borderId="4" xfId="44" applyFont="1" applyFill="1" applyBorder="1" applyAlignment="1" applyProtection="1">
      <alignment horizontal="left"/>
      <protection locked="0"/>
    </xf>
    <xf numFmtId="39" fontId="23" fillId="2" borderId="0" xfId="44" applyFont="1" applyFill="1" applyBorder="1" applyProtection="1">
      <protection locked="0"/>
    </xf>
    <xf numFmtId="39" fontId="23" fillId="0" borderId="8" xfId="28" applyFont="1" applyFill="1" applyBorder="1" applyAlignment="1">
      <alignment horizontal="center"/>
    </xf>
    <xf numFmtId="39" fontId="23" fillId="0" borderId="0" xfId="28" applyFont="1" applyFill="1" applyAlignment="1">
      <alignment horizontal="right"/>
    </xf>
    <xf numFmtId="39" fontId="23" fillId="0" borderId="4" xfId="32" applyFont="1" applyBorder="1" applyProtection="1">
      <protection locked="0"/>
    </xf>
    <xf numFmtId="49" fontId="23" fillId="0" borderId="3" xfId="44" quotePrefix="1" applyNumberFormat="1" applyFont="1" applyBorder="1" applyAlignment="1" applyProtection="1">
      <alignment horizontal="center"/>
      <protection locked="0"/>
    </xf>
    <xf numFmtId="39" fontId="63" fillId="0" borderId="4" xfId="28" applyFont="1" applyFill="1" applyBorder="1" applyProtection="1">
      <protection locked="0"/>
    </xf>
    <xf numFmtId="39" fontId="48" fillId="0" borderId="4" xfId="44" applyFont="1" applyBorder="1" applyAlignment="1" applyProtection="1">
      <alignment horizontal="left"/>
      <protection locked="0"/>
    </xf>
    <xf numFmtId="39" fontId="23" fillId="0" borderId="3" xfId="44" applyFont="1" applyBorder="1" applyAlignment="1" applyProtection="1">
      <alignment horizontal="left"/>
    </xf>
    <xf numFmtId="49" fontId="23" fillId="2" borderId="4" xfId="44" quotePrefix="1" applyNumberFormat="1" applyFont="1" applyFill="1" applyBorder="1" applyAlignment="1" applyProtection="1">
      <alignment horizontal="center"/>
      <protection locked="0"/>
    </xf>
    <xf numFmtId="49" fontId="23" fillId="0" borderId="4" xfId="44" quotePrefix="1" applyNumberFormat="1" applyFont="1" applyFill="1" applyBorder="1" applyAlignment="1" applyProtection="1">
      <alignment horizontal="center"/>
      <protection locked="0"/>
    </xf>
    <xf numFmtId="43" fontId="23" fillId="0" borderId="3" xfId="3" applyFont="1" applyFill="1" applyBorder="1" applyProtection="1">
      <protection locked="0"/>
    </xf>
    <xf numFmtId="39" fontId="48" fillId="0" borderId="4" xfId="44" applyFont="1" applyFill="1" applyBorder="1" applyAlignment="1" applyProtection="1">
      <alignment horizontal="left"/>
      <protection locked="0"/>
    </xf>
    <xf numFmtId="39" fontId="23" fillId="0" borderId="0" xfId="44" applyFont="1" applyFill="1" applyBorder="1" applyProtection="1">
      <protection locked="0"/>
    </xf>
    <xf numFmtId="39" fontId="23" fillId="0" borderId="4" xfId="31" applyFont="1" applyBorder="1" applyProtection="1">
      <protection locked="0"/>
    </xf>
    <xf numFmtId="49" fontId="23" fillId="0" borderId="4" xfId="44" applyNumberFormat="1" applyFont="1" applyBorder="1" applyAlignment="1" applyProtection="1">
      <alignment horizontal="center"/>
      <protection locked="0"/>
    </xf>
    <xf numFmtId="39" fontId="49" fillId="0" borderId="0" xfId="44" applyFont="1" applyBorder="1" applyProtection="1">
      <protection locked="0"/>
    </xf>
    <xf numFmtId="49" fontId="23" fillId="2" borderId="3" xfId="44" quotePrefix="1" applyNumberFormat="1" applyFont="1" applyFill="1" applyBorder="1" applyAlignment="1" applyProtection="1">
      <alignment horizontal="center"/>
      <protection locked="0"/>
    </xf>
    <xf numFmtId="164" fontId="63" fillId="0" borderId="0" xfId="44" applyNumberFormat="1" applyFont="1" applyAlignment="1" applyProtection="1">
      <alignment horizontal="left"/>
      <protection locked="0"/>
    </xf>
    <xf numFmtId="49" fontId="23" fillId="0" borderId="4" xfId="44" quotePrefix="1" applyNumberFormat="1" applyFont="1" applyBorder="1" applyAlignment="1" applyProtection="1">
      <alignment horizontal="center"/>
      <protection locked="0"/>
    </xf>
    <xf numFmtId="39" fontId="23" fillId="0" borderId="0" xfId="44" applyFont="1" applyBorder="1" applyProtection="1">
      <protection locked="0"/>
    </xf>
    <xf numFmtId="39" fontId="48" fillId="0" borderId="4" xfId="44" applyFont="1" applyBorder="1" applyProtection="1">
      <protection locked="0"/>
    </xf>
    <xf numFmtId="39" fontId="23" fillId="0" borderId="3" xfId="44" applyFont="1" applyBorder="1" applyProtection="1">
      <protection locked="0"/>
    </xf>
    <xf numFmtId="39" fontId="68" fillId="0" borderId="4" xfId="44" applyFont="1" applyBorder="1" applyAlignment="1" applyProtection="1">
      <alignment horizontal="left"/>
      <protection locked="0"/>
    </xf>
    <xf numFmtId="164" fontId="23" fillId="0" borderId="0" xfId="44" applyNumberFormat="1" applyFont="1" applyAlignment="1" applyProtection="1">
      <alignment horizontal="left"/>
      <protection locked="0"/>
    </xf>
    <xf numFmtId="39" fontId="23" fillId="0" borderId="4" xfId="44" applyFont="1" applyBorder="1" applyProtection="1">
      <protection locked="0"/>
    </xf>
    <xf numFmtId="39" fontId="49" fillId="0" borderId="3" xfId="44" applyFont="1" applyBorder="1" applyProtection="1">
      <protection locked="0"/>
    </xf>
    <xf numFmtId="164" fontId="49" fillId="0" borderId="0" xfId="44" applyNumberFormat="1" applyFont="1" applyAlignment="1" applyProtection="1">
      <alignment horizontal="left"/>
      <protection locked="0"/>
    </xf>
    <xf numFmtId="49" fontId="23" fillId="0" borderId="3" xfId="44" applyNumberFormat="1" applyFont="1" applyBorder="1" applyAlignment="1" applyProtection="1">
      <alignment horizontal="center"/>
      <protection locked="0"/>
    </xf>
    <xf numFmtId="49" fontId="23" fillId="0" borderId="9" xfId="44" applyNumberFormat="1" applyFont="1" applyBorder="1" applyAlignment="1" applyProtection="1">
      <alignment horizontal="center"/>
      <protection locked="0"/>
    </xf>
    <xf numFmtId="49" fontId="23" fillId="0" borderId="5" xfId="34" quotePrefix="1" applyNumberFormat="1" applyFont="1" applyFill="1" applyBorder="1" applyAlignment="1" applyProtection="1">
      <alignment horizontal="center"/>
      <protection locked="0"/>
    </xf>
    <xf numFmtId="39" fontId="48" fillId="9" borderId="0" xfId="34" applyFont="1" applyFill="1"/>
    <xf numFmtId="39" fontId="48" fillId="9" borderId="0" xfId="28" applyFont="1" applyFill="1" applyBorder="1" applyAlignment="1" applyProtection="1">
      <alignment horizontal="center"/>
      <protection locked="0"/>
    </xf>
    <xf numFmtId="39" fontId="48" fillId="0" borderId="0" xfId="34" applyFont="1" applyFill="1" applyBorder="1" applyAlignment="1">
      <alignment horizontal="center"/>
    </xf>
    <xf numFmtId="39" fontId="50" fillId="0" borderId="3" xfId="31" quotePrefix="1" applyFont="1" applyFill="1" applyBorder="1" applyAlignment="1" applyProtection="1">
      <alignment horizontal="center"/>
    </xf>
    <xf numFmtId="39" fontId="48" fillId="0" borderId="0" xfId="28" applyFont="1" applyFill="1" applyBorder="1" applyAlignment="1">
      <alignment horizontal="center"/>
    </xf>
    <xf numFmtId="39" fontId="48" fillId="12" borderId="0" xfId="28" applyFont="1" applyFill="1" applyBorder="1" applyAlignment="1" applyProtection="1">
      <alignment horizontal="center"/>
      <protection locked="0"/>
    </xf>
    <xf numFmtId="39" fontId="48" fillId="12" borderId="9" xfId="28" applyFont="1" applyFill="1" applyBorder="1" applyAlignment="1" applyProtection="1">
      <alignment horizontal="center"/>
      <protection locked="0"/>
    </xf>
    <xf numFmtId="39" fontId="23" fillId="0" borderId="3" xfId="31" applyFont="1" applyFill="1" applyBorder="1"/>
    <xf numFmtId="39" fontId="48" fillId="0" borderId="16" xfId="28" applyFont="1" applyFill="1" applyBorder="1" applyAlignment="1">
      <alignment horizontal="center"/>
    </xf>
    <xf numFmtId="39" fontId="9" fillId="0" borderId="0" xfId="28" quotePrefix="1" applyFont="1" applyFill="1" applyAlignment="1">
      <alignment horizontal="center"/>
    </xf>
    <xf numFmtId="39" fontId="9" fillId="4" borderId="0" xfId="28" quotePrefix="1" applyFont="1" applyFill="1" applyAlignment="1">
      <alignment horizontal="center"/>
    </xf>
    <xf numFmtId="39" fontId="9" fillId="0" borderId="1" xfId="28" applyFont="1" applyBorder="1" applyAlignment="1" applyProtection="1">
      <alignment vertical="center"/>
    </xf>
    <xf numFmtId="39" fontId="14" fillId="0" borderId="14" xfId="28" quotePrefix="1" applyFont="1" applyBorder="1" applyAlignment="1" applyProtection="1">
      <alignment horizontal="center"/>
    </xf>
    <xf numFmtId="39" fontId="4" fillId="0" borderId="14" xfId="38" applyFont="1" applyBorder="1"/>
    <xf numFmtId="39" fontId="4" fillId="0" borderId="8" xfId="38" applyFont="1" applyBorder="1"/>
    <xf numFmtId="39" fontId="4" fillId="0" borderId="0" xfId="28" applyFont="1" applyAlignment="1">
      <alignment vertical="center"/>
    </xf>
    <xf numFmtId="39" fontId="4" fillId="0" borderId="0" xfId="28" applyFont="1" applyBorder="1" applyAlignment="1">
      <alignment vertical="center"/>
    </xf>
    <xf numFmtId="39" fontId="4" fillId="2" borderId="3" xfId="28" applyFont="1" applyFill="1" applyBorder="1" applyProtection="1"/>
    <xf numFmtId="2" fontId="4" fillId="2" borderId="3" xfId="3" applyNumberFormat="1" applyFont="1" applyFill="1" applyBorder="1" applyProtection="1"/>
    <xf numFmtId="0" fontId="75" fillId="0" borderId="0" xfId="25" quotePrefix="1" applyNumberFormat="1" applyFont="1" applyFill="1" applyBorder="1" applyAlignment="1" applyProtection="1">
      <alignment horizontal="center"/>
    </xf>
    <xf numFmtId="0" fontId="75" fillId="0" borderId="0" xfId="25" applyNumberFormat="1" applyFont="1" applyFill="1" applyBorder="1" applyAlignment="1" applyProtection="1">
      <alignment horizontal="center"/>
    </xf>
    <xf numFmtId="39" fontId="5" fillId="0" borderId="0" xfId="28" applyFont="1" applyFill="1" applyAlignment="1">
      <alignment horizontal="right"/>
    </xf>
    <xf numFmtId="39" fontId="5" fillId="4" borderId="0" xfId="28" applyFont="1" applyFill="1"/>
    <xf numFmtId="39" fontId="4" fillId="0" borderId="33" xfId="36" applyFont="1" applyBorder="1"/>
    <xf numFmtId="39" fontId="4" fillId="0" borderId="0" xfId="28" applyFont="1" applyAlignment="1">
      <alignment horizontal="right"/>
    </xf>
    <xf numFmtId="43" fontId="4" fillId="2" borderId="3" xfId="3" applyFont="1" applyFill="1" applyBorder="1" applyProtection="1"/>
    <xf numFmtId="39" fontId="4" fillId="0" borderId="0" xfId="36" applyFont="1"/>
    <xf numFmtId="39" fontId="14" fillId="0" borderId="3" xfId="28" applyFont="1" applyBorder="1" applyAlignment="1" applyProtection="1">
      <alignment horizontal="center"/>
    </xf>
    <xf numFmtId="39" fontId="14" fillId="0" borderId="3" xfId="28" quotePrefix="1" applyFont="1" applyBorder="1" applyAlignment="1" applyProtection="1">
      <alignment horizontal="center"/>
    </xf>
    <xf numFmtId="39" fontId="4" fillId="0" borderId="3" xfId="38" applyFont="1" applyBorder="1"/>
    <xf numFmtId="39" fontId="4" fillId="0" borderId="9" xfId="38" applyFont="1" applyBorder="1"/>
    <xf numFmtId="39" fontId="4" fillId="0" borderId="3" xfId="38" applyFont="1" applyBorder="1" applyAlignment="1" applyProtection="1">
      <alignment horizontal="left"/>
    </xf>
    <xf numFmtId="39" fontId="4" fillId="0" borderId="9" xfId="38" applyFont="1" applyBorder="1" applyAlignment="1" applyProtection="1">
      <alignment horizontal="left"/>
    </xf>
    <xf numFmtId="39" fontId="4" fillId="0" borderId="9" xfId="38" quotePrefix="1" applyFont="1" applyBorder="1" applyAlignment="1" applyProtection="1">
      <alignment horizontal="left"/>
    </xf>
    <xf numFmtId="39" fontId="4" fillId="0" borderId="9" xfId="37" applyFont="1" applyBorder="1"/>
    <xf numFmtId="39" fontId="4" fillId="0" borderId="3" xfId="28" applyFont="1" applyFill="1" applyBorder="1" applyAlignment="1" applyProtection="1">
      <alignment vertical="center"/>
    </xf>
    <xf numFmtId="39" fontId="4" fillId="2" borderId="3" xfId="28" applyFont="1" applyFill="1" applyBorder="1" applyAlignment="1" applyProtection="1">
      <alignment vertical="center"/>
    </xf>
    <xf numFmtId="39" fontId="4" fillId="2" borderId="4" xfId="28" applyFont="1" applyFill="1" applyBorder="1" applyAlignment="1" applyProtection="1">
      <alignment vertical="center"/>
    </xf>
    <xf numFmtId="39" fontId="4" fillId="0" borderId="17" xfId="38" applyFont="1" applyBorder="1" applyAlignment="1" applyProtection="1">
      <alignment horizontal="left"/>
    </xf>
    <xf numFmtId="39" fontId="13" fillId="0" borderId="8" xfId="28" applyFont="1" applyBorder="1" applyAlignment="1" applyProtection="1">
      <alignment horizontal="center" vertical="center"/>
    </xf>
    <xf numFmtId="4" fontId="4" fillId="0" borderId="0" xfId="37" applyNumberFormat="1" applyFont="1" applyFill="1" applyBorder="1"/>
    <xf numFmtId="4" fontId="4" fillId="0" borderId="3" xfId="37" applyNumberFormat="1" applyFont="1" applyFill="1" applyBorder="1"/>
    <xf numFmtId="4" fontId="4" fillId="0" borderId="3" xfId="34" applyNumberFormat="1" applyFont="1" applyBorder="1" applyProtection="1"/>
    <xf numFmtId="4" fontId="4" fillId="2" borderId="4" xfId="33" applyNumberFormat="1" applyFont="1" applyFill="1" applyBorder="1" applyProtection="1"/>
    <xf numFmtId="39" fontId="4" fillId="0" borderId="3" xfId="28" applyFont="1" applyBorder="1" applyProtection="1">
      <protection locked="0"/>
    </xf>
    <xf numFmtId="39" fontId="14" fillId="0" borderId="8" xfId="37" applyFont="1" applyBorder="1" applyAlignment="1" applyProtection="1">
      <alignment horizontal="center"/>
    </xf>
    <xf numFmtId="39" fontId="4" fillId="0" borderId="4" xfId="31" applyFont="1" applyBorder="1" applyAlignment="1" applyProtection="1">
      <alignment horizontal="left"/>
    </xf>
    <xf numFmtId="4" fontId="4" fillId="0" borderId="9" xfId="37" applyNumberFormat="1" applyFont="1" applyFill="1" applyBorder="1"/>
    <xf numFmtId="4" fontId="4" fillId="0" borderId="3" xfId="37" applyNumberFormat="1" applyFont="1" applyBorder="1"/>
    <xf numFmtId="39" fontId="14" fillId="0" borderId="4" xfId="37" quotePrefix="1" applyFont="1" applyBorder="1" applyAlignment="1" applyProtection="1">
      <alignment horizontal="center"/>
    </xf>
    <xf numFmtId="39" fontId="4" fillId="0" borderId="9" xfId="31" applyFont="1" applyBorder="1" applyAlignment="1" applyProtection="1">
      <alignment horizontal="left"/>
    </xf>
    <xf numFmtId="39" fontId="14" fillId="0" borderId="4" xfId="37" applyFont="1" applyBorder="1" applyAlignment="1" applyProtection="1">
      <alignment horizontal="center"/>
    </xf>
    <xf numFmtId="4" fontId="4" fillId="0" borderId="0" xfId="34" applyNumberFormat="1" applyFont="1" applyFill="1" applyBorder="1" applyProtection="1"/>
    <xf numFmtId="4" fontId="4" fillId="0" borderId="3" xfId="34" applyNumberFormat="1" applyFont="1" applyFill="1" applyBorder="1" applyProtection="1"/>
    <xf numFmtId="4" fontId="4" fillId="0" borderId="3" xfId="37" applyNumberFormat="1" applyFont="1" applyFill="1" applyBorder="1" applyProtection="1"/>
    <xf numFmtId="39" fontId="5" fillId="0" borderId="9" xfId="37" applyFont="1" applyBorder="1" applyAlignment="1" applyProtection="1">
      <alignment horizontal="left"/>
    </xf>
    <xf numFmtId="4" fontId="4" fillId="2" borderId="3" xfId="3" applyNumberFormat="1" applyFont="1" applyFill="1" applyBorder="1" applyProtection="1"/>
    <xf numFmtId="39" fontId="5" fillId="0" borderId="0" xfId="28" applyFont="1" applyFill="1" applyBorder="1" applyAlignment="1">
      <alignment horizontal="center"/>
    </xf>
    <xf numFmtId="4" fontId="4" fillId="2" borderId="3" xfId="37" applyNumberFormat="1" applyFont="1" applyFill="1" applyBorder="1" applyProtection="1"/>
    <xf numFmtId="39" fontId="4" fillId="0" borderId="0" xfId="28" applyFont="1" applyFill="1" applyBorder="1"/>
    <xf numFmtId="4" fontId="4" fillId="2" borderId="4" xfId="37" applyNumberFormat="1" applyFont="1" applyFill="1" applyBorder="1"/>
    <xf numFmtId="39" fontId="14" fillId="0" borderId="4" xfId="37" applyFont="1" applyBorder="1" applyAlignment="1">
      <alignment horizontal="center"/>
    </xf>
    <xf numFmtId="39" fontId="5" fillId="0" borderId="9" xfId="37" applyFont="1" applyBorder="1"/>
    <xf numFmtId="39" fontId="5" fillId="4" borderId="0" xfId="37" applyFont="1" applyFill="1" applyBorder="1"/>
    <xf numFmtId="39" fontId="5" fillId="4" borderId="0" xfId="28" applyFont="1" applyFill="1" applyBorder="1"/>
    <xf numFmtId="4" fontId="4" fillId="0" borderId="3" xfId="3" applyNumberFormat="1" applyFont="1" applyBorder="1" applyProtection="1"/>
    <xf numFmtId="39" fontId="4" fillId="0" borderId="4" xfId="3" applyNumberFormat="1" applyFont="1" applyBorder="1" applyProtection="1"/>
    <xf numFmtId="39" fontId="4" fillId="0" borderId="3" xfId="3" applyNumberFormat="1" applyFont="1" applyBorder="1" applyProtection="1"/>
    <xf numFmtId="4" fontId="4" fillId="0" borderId="3" xfId="31" applyNumberFormat="1" applyFont="1" applyFill="1" applyBorder="1" applyProtection="1"/>
    <xf numFmtId="4" fontId="4" fillId="0" borderId="3" xfId="31" applyNumberFormat="1" applyFont="1" applyBorder="1" applyProtection="1"/>
    <xf numFmtId="4" fontId="4" fillId="14" borderId="3" xfId="37" applyNumberFormat="1" applyFont="1" applyFill="1" applyBorder="1" applyProtection="1"/>
    <xf numFmtId="4" fontId="4" fillId="0" borderId="3" xfId="3" applyNumberFormat="1" applyFont="1" applyFill="1" applyBorder="1" applyProtection="1"/>
    <xf numFmtId="4" fontId="4" fillId="0" borderId="3" xfId="28" applyNumberFormat="1" applyFont="1" applyBorder="1" applyProtection="1"/>
    <xf numFmtId="4" fontId="4" fillId="0" borderId="4" xfId="28" applyNumberFormat="1" applyFont="1" applyFill="1" applyBorder="1" applyAlignment="1" applyProtection="1">
      <alignment horizontal="fill"/>
    </xf>
    <xf numFmtId="4" fontId="4" fillId="0" borderId="3" xfId="28" applyNumberFormat="1" applyFont="1" applyBorder="1" applyAlignment="1" applyProtection="1">
      <alignment horizontal="fill"/>
    </xf>
    <xf numFmtId="4" fontId="4" fillId="0" borderId="4" xfId="28" applyNumberFormat="1" applyFont="1" applyBorder="1" applyAlignment="1" applyProtection="1">
      <alignment horizontal="fill"/>
    </xf>
    <xf numFmtId="39" fontId="4" fillId="0" borderId="3" xfId="28" applyFont="1" applyBorder="1" applyAlignment="1" applyProtection="1">
      <alignment horizontal="fill"/>
    </xf>
    <xf numFmtId="39" fontId="14" fillId="0" borderId="5" xfId="28" applyFont="1" applyBorder="1" applyAlignment="1" applyProtection="1">
      <alignment horizontal="fill"/>
    </xf>
    <xf numFmtId="39" fontId="4" fillId="0" borderId="26" xfId="28" applyFont="1" applyBorder="1" applyAlignment="1" applyProtection="1">
      <alignment horizontal="fill"/>
    </xf>
    <xf numFmtId="39" fontId="9" fillId="0" borderId="8" xfId="28" applyFont="1" applyFill="1" applyBorder="1" applyProtection="1"/>
    <xf numFmtId="39" fontId="13" fillId="0" borderId="4" xfId="28" applyFont="1" applyBorder="1" applyAlignment="1" applyProtection="1">
      <alignment horizontal="center"/>
    </xf>
    <xf numFmtId="39" fontId="5" fillId="0" borderId="10" xfId="28" applyFont="1" applyBorder="1" applyAlignment="1" applyProtection="1">
      <alignment horizontal="left"/>
    </xf>
    <xf numFmtId="39" fontId="13" fillId="0" borderId="4" xfId="28" applyFont="1" applyBorder="1"/>
    <xf numFmtId="43" fontId="13" fillId="0" borderId="6" xfId="3" quotePrefix="1" applyFont="1" applyBorder="1" applyAlignment="1" applyProtection="1">
      <alignment horizontal="center"/>
    </xf>
    <xf numFmtId="0" fontId="13" fillId="0" borderId="8" xfId="29" applyFont="1" applyBorder="1" applyAlignment="1">
      <alignment horizontal="center"/>
    </xf>
    <xf numFmtId="0" fontId="77" fillId="0" borderId="4" xfId="29" quotePrefix="1" applyFont="1" applyBorder="1" applyAlignment="1">
      <alignment horizontal="center"/>
    </xf>
    <xf numFmtId="39" fontId="14" fillId="0" borderId="0" xfId="28" applyFont="1" applyAlignment="1" applyProtection="1">
      <alignment horizontal="left"/>
    </xf>
    <xf numFmtId="39" fontId="9" fillId="0" borderId="0" xfId="28" applyFont="1" applyFill="1" applyBorder="1" applyAlignment="1" applyProtection="1">
      <alignment vertical="center"/>
    </xf>
    <xf numFmtId="39" fontId="9" fillId="0" borderId="0" xfId="28" applyFont="1" applyBorder="1" applyAlignment="1" applyProtection="1">
      <alignment vertical="center"/>
    </xf>
    <xf numFmtId="39" fontId="13" fillId="0" borderId="0" xfId="28" applyFont="1" applyBorder="1" applyAlignment="1">
      <alignment vertical="center"/>
    </xf>
    <xf numFmtId="39" fontId="4" fillId="0" borderId="3" xfId="28" applyFont="1" applyBorder="1" applyAlignment="1" applyProtection="1">
      <alignment vertical="center"/>
    </xf>
    <xf numFmtId="39" fontId="14" fillId="0" borderId="8" xfId="37" quotePrefix="1" applyFont="1" applyBorder="1" applyAlignment="1" applyProtection="1">
      <alignment horizontal="center"/>
    </xf>
    <xf numFmtId="39" fontId="4" fillId="0" borderId="4" xfId="28" applyFont="1" applyBorder="1" applyAlignment="1" applyProtection="1">
      <alignment horizontal="fill"/>
    </xf>
    <xf numFmtId="39" fontId="14" fillId="0" borderId="3" xfId="28" applyFont="1" applyBorder="1" applyAlignment="1" applyProtection="1">
      <alignment horizontal="fill"/>
    </xf>
    <xf numFmtId="39" fontId="4" fillId="0" borderId="17" xfId="28" applyFont="1" applyBorder="1" applyAlignment="1" applyProtection="1">
      <alignment horizontal="fill"/>
    </xf>
    <xf numFmtId="39" fontId="13" fillId="0" borderId="8" xfId="28" applyFont="1" applyBorder="1" applyAlignment="1" applyProtection="1">
      <alignment horizontal="center"/>
    </xf>
    <xf numFmtId="39" fontId="81" fillId="0" borderId="0" xfId="28" applyFont="1" applyFill="1"/>
    <xf numFmtId="39" fontId="47" fillId="0" borderId="0" xfId="31" applyFont="1" applyFill="1" applyAlignment="1"/>
    <xf numFmtId="39" fontId="72" fillId="0" borderId="0" xfId="28" quotePrefix="1" applyFont="1" applyFill="1" applyAlignment="1">
      <alignment horizontal="center"/>
    </xf>
    <xf numFmtId="39" fontId="72" fillId="0" borderId="0" xfId="28" quotePrefix="1" applyFont="1" applyAlignment="1">
      <alignment horizontal="center"/>
    </xf>
    <xf numFmtId="39" fontId="23" fillId="0" borderId="0" xfId="28" applyFont="1" applyProtection="1">
      <protection locked="0"/>
    </xf>
    <xf numFmtId="39" fontId="23" fillId="0" borderId="0" xfId="28" applyFont="1" applyFill="1" applyProtection="1">
      <protection locked="0"/>
    </xf>
    <xf numFmtId="39" fontId="23" fillId="0" borderId="0" xfId="28" applyFont="1" applyAlignment="1" applyProtection="1">
      <protection locked="0"/>
    </xf>
    <xf numFmtId="164" fontId="23" fillId="0" borderId="0" xfId="28" applyNumberFormat="1" applyFont="1" applyProtection="1">
      <protection locked="0"/>
    </xf>
    <xf numFmtId="164" fontId="23" fillId="0" borderId="0" xfId="28" applyNumberFormat="1" applyFont="1" applyAlignment="1" applyProtection="1">
      <alignment horizontal="left"/>
      <protection locked="0"/>
    </xf>
    <xf numFmtId="39" fontId="48" fillId="0" borderId="0" xfId="28" applyFont="1" applyBorder="1" applyAlignment="1" applyProtection="1">
      <protection locked="0"/>
    </xf>
    <xf numFmtId="39" fontId="48" fillId="4" borderId="0" xfId="28" applyFont="1" applyFill="1" applyBorder="1" applyAlignment="1" applyProtection="1">
      <alignment horizontal="center"/>
      <protection locked="0"/>
    </xf>
    <xf numFmtId="39" fontId="59" fillId="0" borderId="9" xfId="32" quotePrefix="1" applyFont="1" applyFill="1" applyBorder="1" applyAlignment="1">
      <alignment horizontal="center"/>
    </xf>
    <xf numFmtId="39" fontId="23" fillId="0" borderId="3" xfId="32" applyFont="1" applyBorder="1" applyAlignment="1" applyProtection="1">
      <alignment horizontal="center"/>
      <protection locked="0"/>
    </xf>
    <xf numFmtId="39" fontId="48" fillId="0" borderId="4" xfId="32" applyFont="1" applyBorder="1"/>
    <xf numFmtId="39" fontId="63" fillId="0" borderId="0" xfId="32" applyFont="1" applyBorder="1"/>
    <xf numFmtId="49" fontId="23" fillId="0" borderId="4" xfId="34" quotePrefix="1" applyNumberFormat="1" applyFont="1" applyBorder="1" applyAlignment="1" applyProtection="1">
      <alignment horizontal="center"/>
      <protection locked="0"/>
    </xf>
    <xf numFmtId="39" fontId="59" fillId="0" borderId="9" xfId="32" quotePrefix="1" applyFont="1" applyFill="1" applyBorder="1" applyAlignment="1" applyProtection="1">
      <alignment horizontal="center"/>
      <protection locked="0"/>
    </xf>
    <xf numFmtId="39" fontId="48" fillId="0" borderId="4" xfId="32" applyFont="1" applyBorder="1" applyAlignment="1" applyProtection="1">
      <alignment horizontal="left"/>
      <protection locked="0"/>
    </xf>
    <xf numFmtId="39" fontId="23" fillId="0" borderId="9" xfId="32" applyFont="1" applyBorder="1" applyAlignment="1" applyProtection="1">
      <alignment horizontal="left"/>
      <protection locked="0"/>
    </xf>
    <xf numFmtId="49" fontId="23" fillId="0" borderId="9" xfId="42" applyNumberFormat="1" applyFont="1" applyFill="1" applyBorder="1" applyAlignment="1" applyProtection="1">
      <alignment horizontal="center"/>
      <protection locked="0"/>
    </xf>
    <xf numFmtId="39" fontId="23" fillId="0" borderId="3" xfId="42" applyFont="1" applyBorder="1" applyAlignment="1" applyProtection="1">
      <alignment horizontal="right"/>
      <protection locked="0"/>
    </xf>
    <xf numFmtId="39" fontId="49" fillId="0" borderId="0" xfId="32" applyFont="1" applyBorder="1" applyAlignment="1" applyProtection="1">
      <alignment horizontal="left"/>
      <protection locked="0"/>
    </xf>
    <xf numFmtId="39" fontId="48" fillId="0" borderId="4" xfId="32" applyFont="1" applyBorder="1" applyProtection="1">
      <protection locked="0"/>
    </xf>
    <xf numFmtId="39" fontId="23" fillId="0" borderId="9" xfId="32" quotePrefix="1" applyFont="1" applyFill="1" applyBorder="1" applyAlignment="1" applyProtection="1">
      <alignment horizontal="center"/>
      <protection locked="0"/>
    </xf>
    <xf numFmtId="39" fontId="23" fillId="0" borderId="0" xfId="32" applyFont="1" applyFill="1" applyBorder="1" applyAlignment="1" applyProtection="1">
      <alignment horizontal="left"/>
    </xf>
    <xf numFmtId="39" fontId="23" fillId="0" borderId="9" xfId="32" applyFont="1" applyBorder="1" applyAlignment="1" applyProtection="1">
      <alignment horizontal="left"/>
    </xf>
    <xf numFmtId="39" fontId="23" fillId="0" borderId="0" xfId="28" applyFont="1" applyFill="1" applyBorder="1" applyAlignment="1">
      <alignment horizontal="center"/>
    </xf>
    <xf numFmtId="39" fontId="85" fillId="0" borderId="9" xfId="32" applyFont="1" applyFill="1" applyBorder="1" applyProtection="1">
      <protection locked="0"/>
    </xf>
    <xf numFmtId="39" fontId="23" fillId="0" borderId="3" xfId="32" applyFont="1" applyBorder="1" applyProtection="1">
      <protection locked="0"/>
    </xf>
    <xf numFmtId="49" fontId="23" fillId="0" borderId="4" xfId="34" applyNumberFormat="1" applyFont="1" applyBorder="1" applyAlignment="1" applyProtection="1">
      <alignment horizontal="center"/>
      <protection locked="0"/>
    </xf>
    <xf numFmtId="39" fontId="23" fillId="0" borderId="9" xfId="32" quotePrefix="1" applyFont="1" applyFill="1" applyBorder="1" applyAlignment="1">
      <alignment horizontal="center"/>
    </xf>
    <xf numFmtId="39" fontId="48" fillId="0" borderId="4" xfId="32" applyFont="1" applyFill="1" applyBorder="1" applyAlignment="1" applyProtection="1">
      <alignment horizontal="left"/>
    </xf>
    <xf numFmtId="39" fontId="48" fillId="0" borderId="4" xfId="32" applyFont="1" applyFill="1" applyBorder="1"/>
    <xf numFmtId="39" fontId="48" fillId="0" borderId="4" xfId="32" applyFont="1" applyFill="1" applyBorder="1" applyAlignment="1" applyProtection="1">
      <alignment horizontal="left"/>
      <protection locked="0"/>
    </xf>
    <xf numFmtId="39" fontId="48" fillId="0" borderId="4" xfId="32" applyFont="1" applyFill="1" applyBorder="1" applyProtection="1">
      <protection locked="0"/>
    </xf>
    <xf numFmtId="39" fontId="23" fillId="0" borderId="9" xfId="32" quotePrefix="1" applyFont="1" applyFill="1" applyBorder="1" applyAlignment="1" applyProtection="1">
      <alignment horizontal="center"/>
    </xf>
    <xf numFmtId="39" fontId="23" fillId="0" borderId="0" xfId="32" applyFont="1" applyFill="1" applyBorder="1" applyAlignment="1" applyProtection="1">
      <alignment horizontal="left"/>
      <protection locked="0"/>
    </xf>
    <xf numFmtId="39" fontId="23" fillId="0" borderId="0" xfId="32" quotePrefix="1" applyFont="1" applyFill="1" applyBorder="1" applyAlignment="1" applyProtection="1">
      <alignment horizontal="center"/>
    </xf>
    <xf numFmtId="39" fontId="23" fillId="0" borderId="9" xfId="32" applyFont="1" applyFill="1" applyBorder="1" applyAlignment="1" applyProtection="1">
      <alignment horizontal="center"/>
    </xf>
    <xf numFmtId="39" fontId="49" fillId="0" borderId="0" xfId="32" applyFont="1" applyFill="1" applyBorder="1" applyAlignment="1" applyProtection="1">
      <alignment horizontal="left"/>
      <protection locked="0"/>
    </xf>
    <xf numFmtId="39" fontId="48" fillId="0" borderId="4" xfId="32" applyFont="1" applyFill="1" applyBorder="1" applyAlignment="1" applyProtection="1"/>
    <xf numFmtId="39" fontId="23" fillId="0" borderId="9" xfId="32" applyFont="1" applyFill="1" applyBorder="1" applyProtection="1">
      <protection locked="0"/>
    </xf>
    <xf numFmtId="39" fontId="23" fillId="0" borderId="0" xfId="32" applyFont="1" applyBorder="1" applyAlignment="1" applyProtection="1">
      <alignment horizontal="left"/>
      <protection locked="0"/>
    </xf>
    <xf numFmtId="39" fontId="23" fillId="0" borderId="5" xfId="32" applyFont="1" applyBorder="1" applyProtection="1">
      <protection locked="0"/>
    </xf>
    <xf numFmtId="39" fontId="23" fillId="0" borderId="13" xfId="32" quotePrefix="1" applyFont="1" applyFill="1" applyBorder="1" applyAlignment="1" applyProtection="1">
      <alignment horizontal="center"/>
      <protection locked="0"/>
    </xf>
    <xf numFmtId="39" fontId="23" fillId="0" borderId="17" xfId="32" applyFont="1" applyBorder="1" applyAlignment="1" applyProtection="1">
      <alignment horizontal="center"/>
      <protection locked="0"/>
    </xf>
    <xf numFmtId="39" fontId="23" fillId="0" borderId="26" xfId="32" applyFont="1" applyBorder="1" applyAlignment="1" applyProtection="1">
      <alignment horizontal="left"/>
      <protection locked="0"/>
    </xf>
    <xf numFmtId="49" fontId="23" fillId="0" borderId="5" xfId="34" quotePrefix="1" applyNumberFormat="1" applyFont="1" applyBorder="1" applyAlignment="1" applyProtection="1">
      <alignment horizontal="center"/>
      <protection locked="0"/>
    </xf>
    <xf numFmtId="39" fontId="15" fillId="0" borderId="0" xfId="36" applyFont="1"/>
    <xf numFmtId="39" fontId="5" fillId="0" borderId="0" xfId="28" applyFont="1"/>
    <xf numFmtId="39" fontId="9" fillId="0" borderId="1" xfId="28" applyFont="1" applyFill="1" applyBorder="1" applyAlignment="1" applyProtection="1">
      <alignment vertical="center"/>
    </xf>
    <xf numFmtId="39" fontId="10" fillId="0" borderId="3" xfId="28" quotePrefix="1" applyFont="1" applyBorder="1" applyAlignment="1" applyProtection="1">
      <alignment horizontal="center"/>
    </xf>
    <xf numFmtId="39" fontId="4" fillId="0" borderId="14" xfId="28" quotePrefix="1" applyFont="1" applyBorder="1"/>
    <xf numFmtId="39" fontId="10" fillId="0" borderId="10" xfId="45" applyFont="1" applyBorder="1" applyAlignment="1" applyProtection="1">
      <alignment horizontal="left"/>
    </xf>
    <xf numFmtId="39" fontId="4" fillId="0" borderId="4" xfId="38" applyFont="1" applyBorder="1"/>
    <xf numFmtId="39" fontId="14" fillId="0" borderId="0" xfId="28" applyFont="1" applyAlignment="1">
      <alignment vertical="center"/>
    </xf>
    <xf numFmtId="0" fontId="26" fillId="0" borderId="0" xfId="25" quotePrefix="1" applyNumberFormat="1" applyFont="1" applyFill="1" applyBorder="1" applyAlignment="1" applyProtection="1">
      <alignment horizontal="center"/>
    </xf>
    <xf numFmtId="39" fontId="10" fillId="0" borderId="4" xfId="37" applyFont="1" applyBorder="1" applyAlignment="1" applyProtection="1">
      <alignment horizontal="left"/>
    </xf>
    <xf numFmtId="39" fontId="5" fillId="0" borderId="33" xfId="28" applyFont="1" applyBorder="1" applyAlignment="1">
      <alignment vertical="center"/>
    </xf>
    <xf numFmtId="39" fontId="14" fillId="0" borderId="0" xfId="28" applyFont="1" applyAlignment="1">
      <alignment horizontal="right" vertical="center"/>
    </xf>
    <xf numFmtId="0" fontId="26" fillId="0" borderId="0" xfId="25" applyNumberFormat="1" applyFont="1" applyFill="1" applyBorder="1" applyAlignment="1" applyProtection="1">
      <alignment horizontal="center"/>
    </xf>
    <xf numFmtId="39" fontId="5" fillId="4" borderId="0" xfId="28" applyFont="1" applyFill="1" applyAlignment="1">
      <alignment horizontal="right"/>
    </xf>
    <xf numFmtId="39" fontId="5" fillId="0" borderId="0" xfId="28" applyFont="1" applyAlignment="1">
      <alignment horizontal="right"/>
    </xf>
    <xf numFmtId="39" fontId="4" fillId="0" borderId="3" xfId="37" quotePrefix="1" applyFont="1" applyBorder="1" applyAlignment="1" applyProtection="1">
      <alignment horizontal="left"/>
    </xf>
    <xf numFmtId="39" fontId="78" fillId="0" borderId="0" xfId="28" quotePrefix="1" applyFont="1" applyFill="1" applyBorder="1" applyAlignment="1">
      <alignment vertical="center"/>
    </xf>
    <xf numFmtId="39" fontId="78" fillId="0" borderId="0" xfId="28" quotePrefix="1" applyFont="1" applyAlignment="1">
      <alignment vertical="center"/>
    </xf>
    <xf numFmtId="39" fontId="9" fillId="2" borderId="6" xfId="28" applyFont="1" applyFill="1" applyBorder="1" applyAlignment="1" applyProtection="1">
      <alignment vertical="center"/>
    </xf>
    <xf numFmtId="39" fontId="5" fillId="0" borderId="8" xfId="28" applyFont="1" applyBorder="1" applyAlignment="1" applyProtection="1">
      <alignment horizontal="center" vertical="center"/>
    </xf>
    <xf numFmtId="39" fontId="13" fillId="0" borderId="11" xfId="28" applyFont="1" applyBorder="1" applyAlignment="1">
      <alignment vertical="center"/>
    </xf>
    <xf numFmtId="39" fontId="14" fillId="0" borderId="0" xfId="37" applyFont="1" applyBorder="1"/>
    <xf numFmtId="39" fontId="4" fillId="0" borderId="4" xfId="37" applyFont="1" applyBorder="1"/>
    <xf numFmtId="39" fontId="4" fillId="0" borderId="3" xfId="37" applyFont="1" applyBorder="1"/>
    <xf numFmtId="39" fontId="4" fillId="2" borderId="4" xfId="33" applyFont="1" applyFill="1" applyBorder="1" applyProtection="1"/>
    <xf numFmtId="39" fontId="10" fillId="0" borderId="8" xfId="37" quotePrefix="1" applyFont="1" applyBorder="1" applyAlignment="1" applyProtection="1">
      <alignment horizontal="center"/>
    </xf>
    <xf numFmtId="39" fontId="10" fillId="0" borderId="4" xfId="37" quotePrefix="1" applyFont="1" applyBorder="1" applyAlignment="1" applyProtection="1">
      <alignment horizontal="center"/>
    </xf>
    <xf numFmtId="39" fontId="4" fillId="0" borderId="3" xfId="34" applyFont="1" applyBorder="1" applyProtection="1"/>
    <xf numFmtId="39" fontId="14" fillId="0" borderId="0" xfId="34" applyFont="1" applyBorder="1" applyProtection="1"/>
    <xf numFmtId="39" fontId="4" fillId="0" borderId="4" xfId="34" applyFont="1" applyFill="1" applyBorder="1" applyProtection="1"/>
    <xf numFmtId="39" fontId="4" fillId="0" borderId="0" xfId="38" quotePrefix="1" applyFont="1" applyBorder="1" applyAlignment="1" applyProtection="1">
      <alignment horizontal="left"/>
    </xf>
    <xf numFmtId="39" fontId="10" fillId="0" borderId="4" xfId="37" applyFont="1" applyBorder="1" applyAlignment="1" applyProtection="1">
      <alignment horizontal="center"/>
    </xf>
    <xf numFmtId="39" fontId="4" fillId="0" borderId="4" xfId="37" applyFont="1" applyFill="1" applyBorder="1" applyProtection="1"/>
    <xf numFmtId="39" fontId="4" fillId="2" borderId="3" xfId="37" applyFont="1" applyFill="1" applyBorder="1" applyProtection="1"/>
    <xf numFmtId="43" fontId="4" fillId="2" borderId="4" xfId="3" applyFont="1" applyFill="1" applyBorder="1" applyProtection="1"/>
    <xf numFmtId="39" fontId="5" fillId="0" borderId="0" xfId="28" applyFont="1" applyFill="1" applyBorder="1" applyAlignment="1">
      <alignment horizontal="left"/>
    </xf>
    <xf numFmtId="39" fontId="5" fillId="0" borderId="9" xfId="28" applyFont="1" applyFill="1" applyBorder="1" applyAlignment="1">
      <alignment horizontal="left"/>
    </xf>
    <xf numFmtId="39" fontId="4" fillId="2" borderId="4" xfId="37" applyFont="1" applyFill="1" applyBorder="1"/>
    <xf numFmtId="39" fontId="5" fillId="0" borderId="0" xfId="37" applyFont="1" applyFill="1" applyBorder="1"/>
    <xf numFmtId="39" fontId="10" fillId="0" borderId="4" xfId="37" applyFont="1" applyBorder="1" applyAlignment="1">
      <alignment horizontal="center"/>
    </xf>
    <xf numFmtId="39" fontId="4" fillId="0" borderId="0" xfId="28" applyFont="1" applyFill="1" applyBorder="1" applyAlignment="1">
      <alignment horizontal="center"/>
    </xf>
    <xf numFmtId="43" fontId="4" fillId="0" borderId="3" xfId="3" applyFont="1" applyBorder="1" applyProtection="1"/>
    <xf numFmtId="39" fontId="4" fillId="0" borderId="4" xfId="42" applyFont="1" applyBorder="1" applyProtection="1"/>
    <xf numFmtId="39" fontId="10" fillId="0" borderId="5" xfId="28" applyFont="1" applyBorder="1" applyAlignment="1" applyProtection="1">
      <alignment horizontal="fill"/>
    </xf>
    <xf numFmtId="39" fontId="5" fillId="0" borderId="4" xfId="28" applyFont="1" applyBorder="1" applyAlignment="1" applyProtection="1">
      <alignment horizontal="center"/>
    </xf>
    <xf numFmtId="39" fontId="12" fillId="0" borderId="0" xfId="28" applyFont="1" applyProtection="1">
      <protection locked="0"/>
    </xf>
    <xf numFmtId="0" fontId="8" fillId="2" borderId="0" xfId="21" applyFill="1"/>
    <xf numFmtId="0" fontId="70" fillId="0" borderId="0" xfId="21" applyFont="1"/>
    <xf numFmtId="0" fontId="14" fillId="0" borderId="0" xfId="21" applyFont="1"/>
    <xf numFmtId="0" fontId="8" fillId="0" borderId="0" xfId="21" applyBorder="1"/>
    <xf numFmtId="0" fontId="86" fillId="0" borderId="0" xfId="21" applyFont="1"/>
    <xf numFmtId="0" fontId="86" fillId="2" borderId="0" xfId="21" applyFont="1" applyFill="1"/>
    <xf numFmtId="0" fontId="86" fillId="0" borderId="0" xfId="21" applyFont="1" applyBorder="1"/>
    <xf numFmtId="0" fontId="87" fillId="0" borderId="0" xfId="21" applyFont="1"/>
    <xf numFmtId="0" fontId="87" fillId="0" borderId="0" xfId="21" applyFont="1" applyBorder="1"/>
    <xf numFmtId="0" fontId="88" fillId="0" borderId="0" xfId="21" applyFont="1"/>
    <xf numFmtId="0" fontId="70" fillId="2" borderId="0" xfId="21" applyFont="1" applyFill="1"/>
    <xf numFmtId="0" fontId="89" fillId="0" borderId="0" xfId="21" applyFont="1" applyAlignment="1">
      <alignment horizontal="center"/>
    </xf>
    <xf numFmtId="0" fontId="83" fillId="0" borderId="0" xfId="21" applyFont="1"/>
    <xf numFmtId="0" fontId="89" fillId="0" borderId="0" xfId="21" applyFont="1" applyAlignment="1"/>
    <xf numFmtId="39" fontId="89" fillId="0" borderId="0" xfId="46" applyFont="1" applyAlignment="1">
      <alignment horizontal="center"/>
    </xf>
    <xf numFmtId="0" fontId="89" fillId="0" borderId="0" xfId="21" applyFont="1" applyAlignment="1">
      <alignment horizontal="center"/>
    </xf>
    <xf numFmtId="0" fontId="90" fillId="0" borderId="0" xfId="21" applyFont="1" applyAlignment="1"/>
    <xf numFmtId="39" fontId="90" fillId="0" borderId="0" xfId="13" applyFont="1" applyAlignment="1">
      <alignment horizontal="center"/>
    </xf>
    <xf numFmtId="0" fontId="90" fillId="0" borderId="0" xfId="21" applyFont="1" applyAlignment="1">
      <alignment horizontal="center"/>
    </xf>
    <xf numFmtId="0" fontId="90" fillId="0" borderId="0" xfId="21" applyFont="1" applyAlignment="1">
      <alignment horizontal="center"/>
    </xf>
    <xf numFmtId="0" fontId="83" fillId="0" borderId="0" xfId="21" applyFont="1" applyAlignment="1">
      <alignment horizontal="left"/>
    </xf>
    <xf numFmtId="39" fontId="13" fillId="2" borderId="6" xfId="16" applyFont="1" applyFill="1" applyBorder="1" applyProtection="1"/>
    <xf numFmtId="39" fontId="9" fillId="0" borderId="6" xfId="16" applyFont="1" applyBorder="1" applyProtection="1"/>
    <xf numFmtId="39" fontId="14" fillId="0" borderId="0" xfId="16" quotePrefix="1" applyFont="1" applyBorder="1" applyAlignment="1" applyProtection="1">
      <alignment horizontal="center"/>
    </xf>
    <xf numFmtId="39" fontId="13" fillId="0" borderId="0" xfId="16" applyFont="1" applyBorder="1" applyAlignment="1" applyProtection="1">
      <alignment horizontal="left"/>
    </xf>
    <xf numFmtId="39" fontId="14" fillId="0" borderId="0" xfId="16" applyFont="1" applyAlignment="1" applyProtection="1">
      <alignment horizontal="left"/>
    </xf>
    <xf numFmtId="0" fontId="14" fillId="2" borderId="0" xfId="21" applyFont="1" applyFill="1"/>
    <xf numFmtId="39" fontId="10" fillId="2" borderId="6" xfId="47" applyFont="1" applyFill="1" applyBorder="1" applyProtection="1">
      <protection locked="0"/>
    </xf>
    <xf numFmtId="43" fontId="10" fillId="2" borderId="6" xfId="3" applyFont="1" applyFill="1" applyBorder="1"/>
    <xf numFmtId="39" fontId="4" fillId="0" borderId="6" xfId="13" applyFont="1" applyFill="1" applyBorder="1" applyProtection="1"/>
    <xf numFmtId="39" fontId="10" fillId="2" borderId="6" xfId="21" applyNumberFormat="1" applyFont="1" applyFill="1" applyBorder="1"/>
    <xf numFmtId="4" fontId="10" fillId="2" borderId="6" xfId="21" applyNumberFormat="1" applyFont="1" applyFill="1" applyBorder="1" applyAlignment="1">
      <alignment horizontal="right" vertical="center"/>
    </xf>
    <xf numFmtId="39" fontId="14" fillId="0" borderId="3" xfId="13" quotePrefix="1" applyFont="1" applyBorder="1" applyAlignment="1" applyProtection="1">
      <alignment horizontal="center"/>
    </xf>
    <xf numFmtId="39" fontId="10" fillId="0" borderId="0" xfId="13" quotePrefix="1" applyFont="1" applyBorder="1"/>
    <xf numFmtId="39" fontId="10" fillId="0" borderId="0" xfId="48" applyFont="1" applyBorder="1" applyAlignment="1" applyProtection="1">
      <alignment horizontal="left"/>
    </xf>
    <xf numFmtId="39" fontId="10" fillId="0" borderId="0" xfId="49" applyFont="1" applyBorder="1"/>
    <xf numFmtId="0" fontId="75" fillId="0" borderId="3" xfId="50" quotePrefix="1" applyNumberFormat="1" applyFont="1" applyFill="1" applyBorder="1" applyAlignment="1" applyProtection="1">
      <alignment horizontal="center"/>
    </xf>
    <xf numFmtId="39" fontId="10" fillId="0" borderId="0" xfId="46" applyFont="1" applyBorder="1" applyAlignment="1" applyProtection="1">
      <alignment horizontal="left"/>
    </xf>
    <xf numFmtId="39" fontId="10" fillId="0" borderId="0" xfId="13" applyFont="1" applyBorder="1"/>
    <xf numFmtId="39" fontId="10" fillId="0" borderId="0" xfId="49" applyFont="1" applyBorder="1" applyAlignment="1" applyProtection="1">
      <alignment horizontal="left"/>
    </xf>
    <xf numFmtId="0" fontId="75" fillId="0" borderId="3" xfId="50" applyNumberFormat="1" applyFont="1" applyFill="1" applyBorder="1" applyAlignment="1" applyProtection="1">
      <alignment horizontal="center"/>
    </xf>
    <xf numFmtId="39" fontId="10" fillId="0" borderId="0" xfId="49" quotePrefix="1" applyFont="1" applyBorder="1" applyAlignment="1" applyProtection="1">
      <alignment horizontal="left"/>
    </xf>
    <xf numFmtId="39" fontId="10" fillId="0" borderId="0" xfId="46" quotePrefix="1" applyFont="1" applyBorder="1" applyAlignment="1" applyProtection="1">
      <alignment horizontal="left"/>
    </xf>
    <xf numFmtId="39" fontId="10" fillId="0" borderId="0" xfId="46" applyFont="1" applyBorder="1"/>
    <xf numFmtId="39" fontId="4" fillId="0" borderId="6" xfId="13" applyFont="1" applyBorder="1" applyAlignment="1" applyProtection="1">
      <alignment vertical="center"/>
    </xf>
    <xf numFmtId="43" fontId="14" fillId="2" borderId="6" xfId="3" applyFont="1" applyFill="1" applyBorder="1"/>
    <xf numFmtId="39" fontId="10" fillId="0" borderId="11" xfId="16" applyFont="1" applyBorder="1" applyProtection="1">
      <protection locked="0"/>
    </xf>
    <xf numFmtId="0" fontId="8" fillId="0" borderId="3" xfId="21" applyBorder="1"/>
    <xf numFmtId="0" fontId="13" fillId="0" borderId="0" xfId="21" applyFont="1" applyBorder="1"/>
    <xf numFmtId="0" fontId="9" fillId="2" borderId="8" xfId="21" applyFont="1" applyFill="1" applyBorder="1" applyAlignment="1">
      <alignment horizontal="center" vertical="center"/>
    </xf>
    <xf numFmtId="0" fontId="91" fillId="15" borderId="8" xfId="21" applyFont="1" applyFill="1" applyBorder="1" applyAlignment="1">
      <alignment horizontal="center" vertical="center"/>
    </xf>
    <xf numFmtId="0" fontId="91" fillId="16" borderId="8" xfId="21" applyFont="1" applyFill="1" applyBorder="1" applyAlignment="1">
      <alignment horizontal="center" vertical="center" wrapText="1"/>
    </xf>
    <xf numFmtId="0" fontId="91" fillId="17" borderId="10" xfId="21" applyFont="1" applyFill="1" applyBorder="1" applyAlignment="1">
      <alignment horizontal="center" vertical="center"/>
    </xf>
    <xf numFmtId="0" fontId="91" fillId="17" borderId="16" xfId="21" applyFont="1" applyFill="1" applyBorder="1" applyAlignment="1">
      <alignment horizontal="center"/>
    </xf>
    <xf numFmtId="0" fontId="91" fillId="17" borderId="14" xfId="21" applyFont="1" applyFill="1" applyBorder="1" applyAlignment="1">
      <alignment horizontal="center"/>
    </xf>
    <xf numFmtId="0" fontId="91" fillId="17" borderId="8" xfId="21" applyFont="1" applyFill="1" applyBorder="1" applyAlignment="1">
      <alignment horizontal="center" vertical="center" wrapText="1"/>
    </xf>
    <xf numFmtId="0" fontId="9" fillId="2" borderId="4" xfId="21" applyFont="1" applyFill="1" applyBorder="1" applyAlignment="1">
      <alignment horizontal="center" vertical="center"/>
    </xf>
    <xf numFmtId="0" fontId="91" fillId="15" borderId="4" xfId="21" applyFont="1" applyFill="1" applyBorder="1" applyAlignment="1">
      <alignment horizontal="center" vertical="center"/>
    </xf>
    <xf numFmtId="0" fontId="91" fillId="16" borderId="4" xfId="21" applyFont="1" applyFill="1" applyBorder="1" applyAlignment="1">
      <alignment horizontal="center" vertical="center" wrapText="1"/>
    </xf>
    <xf numFmtId="0" fontId="91" fillId="17" borderId="9" xfId="21" applyFont="1" applyFill="1" applyBorder="1" applyAlignment="1">
      <alignment horizontal="center" vertical="center"/>
    </xf>
    <xf numFmtId="0" fontId="91" fillId="17" borderId="0" xfId="21" applyFont="1" applyFill="1" applyBorder="1" applyAlignment="1">
      <alignment horizontal="center"/>
    </xf>
    <xf numFmtId="0" fontId="91" fillId="17" borderId="3" xfId="21" applyFont="1" applyFill="1" applyBorder="1" applyAlignment="1">
      <alignment horizontal="center"/>
    </xf>
    <xf numFmtId="0" fontId="91" fillId="17" borderId="9" xfId="21" applyFont="1" applyFill="1" applyBorder="1" applyAlignment="1">
      <alignment horizontal="center"/>
    </xf>
    <xf numFmtId="0" fontId="91" fillId="17" borderId="4" xfId="21" applyFont="1" applyFill="1" applyBorder="1" applyAlignment="1">
      <alignment horizontal="center" vertical="center" wrapText="1"/>
    </xf>
    <xf numFmtId="0" fontId="91" fillId="17" borderId="0" xfId="21" applyFont="1" applyFill="1" applyBorder="1" applyAlignment="1"/>
    <xf numFmtId="0" fontId="91" fillId="17" borderId="17" xfId="21" applyFont="1" applyFill="1" applyBorder="1" applyAlignment="1"/>
    <xf numFmtId="0" fontId="91" fillId="17" borderId="5" xfId="21" applyFont="1" applyFill="1" applyBorder="1" applyAlignment="1"/>
    <xf numFmtId="0" fontId="91" fillId="17" borderId="5" xfId="21" applyFont="1" applyFill="1" applyBorder="1" applyAlignment="1">
      <alignment horizontal="center" vertical="center" wrapText="1"/>
    </xf>
    <xf numFmtId="0" fontId="9" fillId="2" borderId="5" xfId="21" applyFont="1" applyFill="1" applyBorder="1" applyAlignment="1">
      <alignment horizontal="center" vertical="center"/>
    </xf>
    <xf numFmtId="0" fontId="91" fillId="15" borderId="5" xfId="21" applyFont="1" applyFill="1" applyBorder="1" applyAlignment="1">
      <alignment horizontal="center" vertical="center"/>
    </xf>
    <xf numFmtId="0" fontId="91" fillId="16" borderId="6" xfId="21" applyFont="1" applyFill="1" applyBorder="1" applyAlignment="1">
      <alignment horizontal="center"/>
    </xf>
    <xf numFmtId="0" fontId="91" fillId="17" borderId="11" xfId="21" applyFont="1" applyFill="1" applyBorder="1" applyAlignment="1">
      <alignment horizontal="center"/>
    </xf>
    <xf numFmtId="0" fontId="91" fillId="17" borderId="12" xfId="21" applyFont="1" applyFill="1" applyBorder="1" applyAlignment="1">
      <alignment horizontal="center"/>
    </xf>
    <xf numFmtId="0" fontId="91" fillId="17" borderId="7" xfId="21" applyFont="1" applyFill="1" applyBorder="1" applyAlignment="1">
      <alignment horizontal="center"/>
    </xf>
    <xf numFmtId="0" fontId="8" fillId="0" borderId="0" xfId="21" applyAlignment="1"/>
    <xf numFmtId="0" fontId="92" fillId="0" borderId="0" xfId="21" applyFont="1" applyAlignment="1">
      <alignment horizontal="center"/>
    </xf>
    <xf numFmtId="0" fontId="92" fillId="18" borderId="0" xfId="21" applyFont="1" applyFill="1" applyAlignment="1">
      <alignment horizontal="center"/>
    </xf>
    <xf numFmtId="0" fontId="93" fillId="0" borderId="0" xfId="21" applyFont="1" applyAlignment="1">
      <alignment horizontal="center"/>
    </xf>
    <xf numFmtId="0" fontId="58" fillId="0" borderId="0" xfId="21" applyFont="1" applyAlignment="1">
      <alignment horizontal="center"/>
    </xf>
    <xf numFmtId="0" fontId="94" fillId="0" borderId="0" xfId="21" applyFont="1" applyAlignment="1">
      <alignment horizontal="center"/>
    </xf>
    <xf numFmtId="0" fontId="95" fillId="0" borderId="0" xfId="21" applyFont="1" applyAlignment="1">
      <alignment horizontal="center"/>
    </xf>
    <xf numFmtId="0" fontId="96" fillId="0" borderId="0" xfId="21" applyFont="1" applyAlignment="1">
      <alignment horizontal="center"/>
    </xf>
    <xf numFmtId="0" fontId="95" fillId="0" borderId="0" xfId="21" applyFont="1" applyAlignment="1">
      <alignment horizontal="center"/>
    </xf>
    <xf numFmtId="39" fontId="5" fillId="0" borderId="0" xfId="28" applyFont="1" applyBorder="1" applyAlignment="1">
      <alignment vertical="center"/>
    </xf>
    <xf numFmtId="39" fontId="4" fillId="0" borderId="4" xfId="34" applyFont="1" applyBorder="1" applyProtection="1"/>
    <xf numFmtId="39" fontId="4" fillId="2" borderId="4" xfId="37" applyFont="1" applyFill="1" applyBorder="1" applyProtection="1"/>
    <xf numFmtId="39" fontId="48" fillId="0" borderId="6" xfId="28" applyFont="1" applyFill="1" applyBorder="1" applyProtection="1">
      <protection locked="0"/>
    </xf>
    <xf numFmtId="39" fontId="48" fillId="0" borderId="11" xfId="28" applyFont="1" applyBorder="1" applyProtection="1">
      <protection locked="0"/>
    </xf>
    <xf numFmtId="164" fontId="48" fillId="0" borderId="7" xfId="28" applyNumberFormat="1" applyFont="1" applyBorder="1" applyProtection="1">
      <protection locked="0"/>
    </xf>
    <xf numFmtId="49" fontId="23" fillId="0" borderId="10" xfId="51" applyNumberFormat="1" applyFont="1" applyFill="1" applyBorder="1" applyAlignment="1" applyProtection="1">
      <alignment horizontal="center"/>
      <protection locked="0"/>
    </xf>
    <xf numFmtId="43" fontId="23" fillId="0" borderId="14" xfId="3" applyFont="1" applyFill="1" applyBorder="1" applyAlignment="1">
      <alignment horizontal="center"/>
    </xf>
    <xf numFmtId="39" fontId="48" fillId="0" borderId="4" xfId="51" applyFont="1" applyFill="1" applyBorder="1" applyAlignment="1" applyProtection="1">
      <alignment horizontal="left"/>
      <protection locked="0"/>
    </xf>
    <xf numFmtId="39" fontId="23" fillId="0" borderId="4" xfId="51" applyFont="1" applyFill="1" applyBorder="1" applyAlignment="1" applyProtection="1">
      <alignment horizontal="left"/>
    </xf>
    <xf numFmtId="49" fontId="48" fillId="0" borderId="4" xfId="34" quotePrefix="1" applyNumberFormat="1" applyFont="1" applyFill="1" applyBorder="1" applyAlignment="1" applyProtection="1">
      <alignment horizontal="center"/>
      <protection locked="0"/>
    </xf>
    <xf numFmtId="49" fontId="23" fillId="0" borderId="9" xfId="51" applyNumberFormat="1" applyFont="1" applyBorder="1" applyAlignment="1" applyProtection="1">
      <alignment horizontal="center"/>
      <protection locked="0"/>
    </xf>
    <xf numFmtId="43" fontId="23" fillId="0" borderId="3" xfId="3" applyFont="1" applyBorder="1" applyAlignment="1">
      <alignment horizontal="center"/>
    </xf>
    <xf numFmtId="39" fontId="48" fillId="0" borderId="4" xfId="51" applyFont="1" applyBorder="1" applyAlignment="1" applyProtection="1">
      <alignment horizontal="left"/>
      <protection locked="0"/>
    </xf>
    <xf numFmtId="39" fontId="23" fillId="0" borderId="4" xfId="51" applyFont="1" applyBorder="1" applyAlignment="1" applyProtection="1">
      <alignment horizontal="left"/>
    </xf>
    <xf numFmtId="49" fontId="23" fillId="0" borderId="9" xfId="51" applyNumberFormat="1" applyFont="1" applyFill="1" applyBorder="1" applyAlignment="1" applyProtection="1">
      <alignment horizontal="center"/>
      <protection locked="0"/>
    </xf>
    <xf numFmtId="43" fontId="23" fillId="0" borderId="3" xfId="3" applyFont="1" applyFill="1" applyBorder="1" applyAlignment="1">
      <alignment horizontal="center"/>
    </xf>
    <xf numFmtId="49" fontId="23" fillId="0" borderId="9" xfId="51" applyNumberFormat="1" applyFont="1" applyBorder="1" applyProtection="1">
      <protection locked="0"/>
    </xf>
    <xf numFmtId="39" fontId="49" fillId="0" borderId="4" xfId="51" applyFont="1" applyBorder="1" applyAlignment="1" applyProtection="1">
      <alignment horizontal="left"/>
      <protection locked="0"/>
    </xf>
    <xf numFmtId="49" fontId="23" fillId="0" borderId="0" xfId="51" applyNumberFormat="1" applyFont="1" applyFill="1" applyBorder="1" applyAlignment="1" applyProtection="1">
      <alignment horizontal="center"/>
      <protection locked="0"/>
    </xf>
    <xf numFmtId="39" fontId="23" fillId="0" borderId="3" xfId="51" applyFont="1" applyFill="1" applyBorder="1" applyAlignment="1" applyProtection="1">
      <alignment horizontal="left"/>
    </xf>
    <xf numFmtId="39" fontId="23" fillId="0" borderId="4" xfId="51" applyFont="1" applyBorder="1" applyAlignment="1" applyProtection="1">
      <alignment horizontal="left"/>
      <protection locked="0"/>
    </xf>
    <xf numFmtId="49" fontId="23" fillId="0" borderId="9" xfId="51" applyNumberFormat="1" applyFont="1" applyBorder="1" applyAlignment="1" applyProtection="1">
      <alignment horizontal="center"/>
    </xf>
    <xf numFmtId="39" fontId="48" fillId="0" borderId="4" xfId="51" applyFont="1" applyBorder="1" applyAlignment="1" applyProtection="1">
      <alignment horizontal="left"/>
    </xf>
    <xf numFmtId="49" fontId="23" fillId="0" borderId="9" xfId="51" applyNumberFormat="1" applyFont="1" applyBorder="1" applyAlignment="1">
      <alignment horizontal="center"/>
    </xf>
    <xf numFmtId="39" fontId="53" fillId="0" borderId="0" xfId="51" applyFont="1"/>
    <xf numFmtId="49" fontId="23" fillId="0" borderId="0" xfId="51" applyNumberFormat="1" applyFont="1" applyBorder="1" applyAlignment="1" applyProtection="1">
      <alignment horizontal="center"/>
      <protection locked="0"/>
    </xf>
    <xf numFmtId="39" fontId="48" fillId="0" borderId="5" xfId="51" applyFont="1" applyBorder="1" applyAlignment="1" applyProtection="1">
      <alignment horizontal="left"/>
      <protection locked="0"/>
    </xf>
    <xf numFmtId="39" fontId="23" fillId="0" borderId="5" xfId="51" applyFont="1" applyBorder="1" applyAlignment="1" applyProtection="1">
      <alignment horizontal="left"/>
      <protection locked="0"/>
    </xf>
    <xf numFmtId="39" fontId="23" fillId="0" borderId="0" xfId="28" applyFont="1" applyFill="1" applyAlignment="1" applyProtection="1">
      <alignment horizontal="left"/>
    </xf>
    <xf numFmtId="39" fontId="97" fillId="0" borderId="14" xfId="28" applyFont="1" applyBorder="1"/>
    <xf numFmtId="39" fontId="97" fillId="0" borderId="16" xfId="28" applyFont="1" applyBorder="1"/>
    <xf numFmtId="39" fontId="97" fillId="0" borderId="10" xfId="28" applyFont="1" applyBorder="1"/>
    <xf numFmtId="39" fontId="97" fillId="0" borderId="3" xfId="28" applyFont="1" applyBorder="1"/>
    <xf numFmtId="39" fontId="97" fillId="0" borderId="0" xfId="28" applyFont="1" applyBorder="1"/>
    <xf numFmtId="39" fontId="97" fillId="0" borderId="9" xfId="28" applyFont="1" applyBorder="1"/>
    <xf numFmtId="39" fontId="17" fillId="0" borderId="0" xfId="28" applyFont="1" applyBorder="1" applyAlignment="1">
      <alignment horizontal="left"/>
    </xf>
    <xf numFmtId="0" fontId="12" fillId="0" borderId="0" xfId="29" applyFont="1" applyBorder="1"/>
    <xf numFmtId="39" fontId="12" fillId="0" borderId="3" xfId="36" applyFont="1" applyBorder="1" applyAlignment="1">
      <alignment horizontal="center"/>
    </xf>
    <xf numFmtId="39" fontId="12" fillId="0" borderId="0" xfId="36" applyFont="1" applyBorder="1"/>
    <xf numFmtId="39" fontId="12" fillId="0" borderId="9" xfId="36" applyFont="1" applyBorder="1"/>
    <xf numFmtId="0" fontId="12" fillId="0" borderId="0" xfId="29" quotePrefix="1" applyFont="1" applyBorder="1"/>
    <xf numFmtId="39" fontId="76" fillId="0" borderId="0" xfId="36" applyFont="1" applyBorder="1"/>
    <xf numFmtId="0" fontId="76" fillId="0" borderId="0" xfId="29" quotePrefix="1" applyFont="1" applyBorder="1"/>
    <xf numFmtId="39" fontId="12" fillId="0" borderId="0" xfId="36" quotePrefix="1" applyFont="1" applyBorder="1"/>
    <xf numFmtId="39" fontId="12" fillId="0" borderId="3" xfId="36" applyFont="1" applyBorder="1"/>
    <xf numFmtId="39" fontId="12" fillId="0" borderId="17" xfId="36" applyFont="1" applyBorder="1"/>
    <xf numFmtId="39" fontId="12" fillId="0" borderId="26" xfId="36" applyFont="1" applyBorder="1"/>
    <xf numFmtId="39" fontId="78" fillId="0" borderId="26" xfId="36" applyFont="1" applyBorder="1"/>
    <xf numFmtId="39" fontId="78" fillId="0" borderId="13" xfId="36" applyFont="1" applyBorder="1"/>
    <xf numFmtId="0" fontId="12" fillId="0" borderId="0" xfId="29" applyFont="1" applyAlignment="1">
      <alignment horizontal="left"/>
    </xf>
    <xf numFmtId="39" fontId="12" fillId="0" borderId="0" xfId="37" applyFont="1" applyAlignment="1">
      <alignment horizontal="center"/>
    </xf>
    <xf numFmtId="39" fontId="21" fillId="0" borderId="0" xfId="28" quotePrefix="1" applyFont="1" applyFill="1"/>
    <xf numFmtId="39" fontId="4" fillId="0" borderId="3" xfId="28" applyNumberFormat="1" applyFont="1" applyFill="1" applyBorder="1" applyProtection="1"/>
    <xf numFmtId="4" fontId="4" fillId="0" borderId="4" xfId="3" applyNumberFormat="1" applyFont="1" applyBorder="1" applyProtection="1"/>
    <xf numFmtId="39" fontId="4" fillId="0" borderId="4" xfId="28" applyNumberFormat="1" applyFont="1" applyBorder="1" applyProtection="1">
      <protection locked="0"/>
    </xf>
    <xf numFmtId="39" fontId="4" fillId="2" borderId="3" xfId="28" applyNumberFormat="1" applyFont="1" applyFill="1" applyBorder="1" applyProtection="1"/>
    <xf numFmtId="0" fontId="80" fillId="0" borderId="0" xfId="25" quotePrefix="1" applyNumberFormat="1" applyFont="1" applyFill="1" applyBorder="1" applyAlignment="1" applyProtection="1">
      <alignment horizontal="center"/>
    </xf>
    <xf numFmtId="39" fontId="4" fillId="0" borderId="4" xfId="28" applyNumberFormat="1" applyFont="1" applyBorder="1" applyProtection="1"/>
    <xf numFmtId="0" fontId="80" fillId="0" borderId="0" xfId="25" applyNumberFormat="1" applyFont="1" applyFill="1" applyBorder="1" applyAlignment="1" applyProtection="1">
      <alignment horizontal="center"/>
    </xf>
    <xf numFmtId="39" fontId="4" fillId="0" borderId="4" xfId="28" applyNumberFormat="1" applyFont="1" applyFill="1" applyBorder="1" applyProtection="1">
      <protection locked="0"/>
    </xf>
    <xf numFmtId="39" fontId="14" fillId="0" borderId="3" xfId="28" quotePrefix="1" applyFont="1" applyFill="1" applyBorder="1" applyAlignment="1" applyProtection="1">
      <alignment horizontal="center"/>
    </xf>
    <xf numFmtId="39" fontId="4" fillId="0" borderId="3" xfId="38" applyFont="1" applyFill="1" applyBorder="1"/>
    <xf numFmtId="39" fontId="4" fillId="0" borderId="9" xfId="38" applyFont="1" applyFill="1" applyBorder="1"/>
    <xf numFmtId="39" fontId="35" fillId="0" borderId="0" xfId="28" applyFont="1"/>
    <xf numFmtId="39" fontId="98" fillId="0" borderId="0" xfId="28" applyFont="1" applyAlignment="1">
      <alignment horizontal="right"/>
    </xf>
    <xf numFmtId="39" fontId="35" fillId="0" borderId="0" xfId="28" applyFont="1" applyFill="1"/>
    <xf numFmtId="39" fontId="35" fillId="0" borderId="33" xfId="28" applyFont="1" applyBorder="1"/>
    <xf numFmtId="39" fontId="35" fillId="0" borderId="0" xfId="28" applyFont="1" applyAlignment="1">
      <alignment horizontal="right"/>
    </xf>
    <xf numFmtId="39" fontId="4" fillId="0" borderId="3" xfId="28" applyNumberFormat="1" applyFont="1" applyFill="1" applyBorder="1" applyAlignment="1" applyProtection="1">
      <alignment vertical="center"/>
    </xf>
    <xf numFmtId="39" fontId="4" fillId="2" borderId="3" xfId="28" applyNumberFormat="1" applyFont="1" applyFill="1" applyBorder="1" applyAlignment="1" applyProtection="1">
      <alignment vertical="center"/>
    </xf>
    <xf numFmtId="39" fontId="4" fillId="2" borderId="4" xfId="28" applyNumberFormat="1" applyFont="1" applyFill="1" applyBorder="1" applyAlignment="1" applyProtection="1">
      <alignment vertical="center"/>
    </xf>
    <xf numFmtId="39" fontId="21" fillId="4" borderId="0" xfId="28" applyFont="1" applyFill="1"/>
    <xf numFmtId="39" fontId="5" fillId="0" borderId="6" xfId="28" applyFont="1" applyFill="1" applyBorder="1" applyAlignment="1" applyProtection="1">
      <alignment vertical="center"/>
    </xf>
    <xf numFmtId="39" fontId="10" fillId="0" borderId="0" xfId="28" applyFont="1" applyBorder="1" applyProtection="1"/>
    <xf numFmtId="4" fontId="4" fillId="0" borderId="0" xfId="37" applyNumberFormat="1" applyFont="1" applyBorder="1"/>
    <xf numFmtId="4" fontId="4" fillId="0" borderId="4" xfId="29" applyNumberFormat="1" applyFont="1" applyBorder="1"/>
    <xf numFmtId="4" fontId="4" fillId="0" borderId="9" xfId="34" applyNumberFormat="1" applyFont="1" applyFill="1" applyBorder="1" applyProtection="1"/>
    <xf numFmtId="39" fontId="14" fillId="0" borderId="9" xfId="37" quotePrefix="1" applyFont="1" applyBorder="1" applyAlignment="1" applyProtection="1">
      <alignment horizontal="center"/>
    </xf>
    <xf numFmtId="4" fontId="4" fillId="0" borderId="9" xfId="37" applyNumberFormat="1" applyFont="1" applyBorder="1"/>
    <xf numFmtId="4" fontId="4" fillId="0" borderId="4" xfId="37" applyNumberFormat="1" applyFont="1" applyBorder="1" applyProtection="1"/>
    <xf numFmtId="39" fontId="14" fillId="0" borderId="9" xfId="37" applyFont="1" applyBorder="1" applyAlignment="1" applyProtection="1">
      <alignment horizontal="center"/>
    </xf>
    <xf numFmtId="4" fontId="4" fillId="0" borderId="4" xfId="34" applyNumberFormat="1" applyFont="1" applyBorder="1" applyProtection="1"/>
    <xf numFmtId="39" fontId="9" fillId="0" borderId="4" xfId="28" applyFont="1" applyBorder="1"/>
    <xf numFmtId="4" fontId="4" fillId="2" borderId="4" xfId="3" applyNumberFormat="1" applyFont="1" applyFill="1" applyBorder="1" applyProtection="1"/>
    <xf numFmtId="4" fontId="4" fillId="0" borderId="4" xfId="37" applyNumberFormat="1" applyFont="1" applyBorder="1"/>
    <xf numFmtId="39" fontId="14" fillId="0" borderId="9" xfId="37" applyFont="1" applyBorder="1" applyAlignment="1">
      <alignment horizontal="center"/>
    </xf>
    <xf numFmtId="39" fontId="82" fillId="0" borderId="0" xfId="28" applyFont="1" applyFill="1" applyBorder="1"/>
    <xf numFmtId="4" fontId="4" fillId="0" borderId="4" xfId="42" applyNumberFormat="1" applyFont="1" applyBorder="1" applyProtection="1"/>
    <xf numFmtId="4" fontId="4" fillId="0" borderId="4" xfId="42" applyNumberFormat="1" applyFont="1" applyFill="1" applyBorder="1" applyProtection="1"/>
    <xf numFmtId="4" fontId="4" fillId="0" borderId="4" xfId="29" applyNumberFormat="1" applyFont="1" applyFill="1" applyBorder="1"/>
    <xf numFmtId="43" fontId="21" fillId="0" borderId="4" xfId="3" applyFont="1" applyBorder="1"/>
    <xf numFmtId="4" fontId="4" fillId="0" borderId="3" xfId="28" applyNumberFormat="1" applyFont="1" applyFill="1" applyBorder="1" applyAlignment="1" applyProtection="1">
      <alignment horizontal="fill"/>
    </xf>
    <xf numFmtId="4" fontId="4" fillId="0" borderId="5" xfId="28" applyNumberFormat="1" applyFont="1" applyBorder="1" applyAlignment="1" applyProtection="1">
      <alignment horizontal="fill"/>
    </xf>
    <xf numFmtId="39" fontId="14" fillId="0" borderId="0" xfId="28" applyFont="1" applyBorder="1" applyAlignment="1" applyProtection="1">
      <alignment horizontal="fill"/>
    </xf>
    <xf numFmtId="39" fontId="5" fillId="0" borderId="8" xfId="28" applyFont="1" applyFill="1" applyBorder="1" applyProtection="1"/>
    <xf numFmtId="39" fontId="5" fillId="0" borderId="4" xfId="28" applyFont="1" applyFill="1" applyBorder="1" applyProtection="1"/>
    <xf numFmtId="39" fontId="5" fillId="0" borderId="8" xfId="28" applyFont="1" applyBorder="1" applyAlignment="1" applyProtection="1">
      <alignment horizontal="center"/>
    </xf>
    <xf numFmtId="0" fontId="99" fillId="0" borderId="4" xfId="29" quotePrefix="1" applyFont="1" applyBorder="1" applyAlignment="1">
      <alignment horizontal="center"/>
    </xf>
    <xf numFmtId="4" fontId="4" fillId="2" borderId="8" xfId="28" applyNumberFormat="1" applyFont="1" applyFill="1" applyBorder="1" applyProtection="1"/>
    <xf numFmtId="4" fontId="4" fillId="2" borderId="8" xfId="3" applyNumberFormat="1" applyFont="1" applyFill="1" applyBorder="1" applyProtection="1"/>
    <xf numFmtId="0" fontId="75" fillId="0" borderId="14" xfId="25" applyNumberFormat="1" applyFont="1" applyFill="1" applyBorder="1" applyAlignment="1" applyProtection="1">
      <alignment horizontal="center"/>
    </xf>
    <xf numFmtId="0" fontId="75" fillId="0" borderId="3" xfId="25" applyNumberFormat="1" applyFont="1" applyFill="1" applyBorder="1" applyAlignment="1">
      <alignment horizontal="center"/>
    </xf>
    <xf numFmtId="39" fontId="14" fillId="0" borderId="3" xfId="41" applyFont="1" applyBorder="1" applyAlignment="1"/>
    <xf numFmtId="0" fontId="14" fillId="0" borderId="3" xfId="43" applyNumberFormat="1" applyFont="1" applyFill="1" applyBorder="1" applyAlignment="1">
      <alignment horizontal="center"/>
    </xf>
    <xf numFmtId="4" fontId="4" fillId="2" borderId="5" xfId="3" applyNumberFormat="1" applyFont="1" applyFill="1" applyBorder="1" applyProtection="1"/>
    <xf numFmtId="39" fontId="4" fillId="0" borderId="13" xfId="38" applyFont="1" applyBorder="1" applyAlignment="1" applyProtection="1">
      <alignment horizontal="left"/>
    </xf>
    <xf numFmtId="4" fontId="5" fillId="0" borderId="5" xfId="28" applyNumberFormat="1" applyFont="1" applyFill="1" applyBorder="1" applyAlignment="1" applyProtection="1">
      <alignment vertical="center"/>
    </xf>
    <xf numFmtId="4" fontId="4" fillId="0" borderId="5" xfId="28" applyNumberFormat="1" applyFont="1" applyFill="1" applyBorder="1" applyProtection="1"/>
    <xf numFmtId="0" fontId="22" fillId="0" borderId="5" xfId="25" applyNumberFormat="1" applyFont="1" applyFill="1" applyBorder="1" applyAlignment="1" applyProtection="1">
      <alignment horizontal="center"/>
    </xf>
    <xf numFmtId="39" fontId="5" fillId="0" borderId="5" xfId="28" applyFont="1" applyFill="1" applyBorder="1" applyAlignment="1" applyProtection="1">
      <alignment vertical="center"/>
    </xf>
    <xf numFmtId="39" fontId="78" fillId="0" borderId="0" xfId="28" quotePrefix="1" applyFont="1" applyProtection="1">
      <protection locked="0"/>
    </xf>
    <xf numFmtId="39" fontId="15" fillId="0" borderId="0" xfId="28" applyFont="1" applyAlignment="1" applyProtection="1">
      <alignment horizontal="left"/>
    </xf>
    <xf numFmtId="39" fontId="15" fillId="0" borderId="0" xfId="28" applyFont="1" applyAlignment="1">
      <alignment horizontal="left"/>
    </xf>
    <xf numFmtId="39" fontId="100" fillId="0" borderId="0" xfId="36" applyFont="1"/>
    <xf numFmtId="39" fontId="5" fillId="0" borderId="0" xfId="28" applyFont="1" applyFill="1" applyBorder="1" applyAlignment="1" applyProtection="1">
      <alignment vertical="center"/>
    </xf>
    <xf numFmtId="39" fontId="79" fillId="0" borderId="0" xfId="28" applyFont="1" applyBorder="1"/>
    <xf numFmtId="39" fontId="12" fillId="0" borderId="0" xfId="52" applyFont="1" applyAlignment="1">
      <alignment horizontal="left"/>
    </xf>
    <xf numFmtId="39" fontId="12" fillId="0" borderId="0" xfId="36" applyFont="1" applyAlignment="1"/>
    <xf numFmtId="39" fontId="15" fillId="0" borderId="0" xfId="36" applyFont="1" applyAlignment="1">
      <alignment horizontal="left"/>
    </xf>
    <xf numFmtId="39" fontId="5" fillId="0" borderId="0" xfId="28" applyFont="1" applyAlignment="1">
      <alignment horizontal="left"/>
    </xf>
    <xf numFmtId="39" fontId="5" fillId="0" borderId="0" xfId="52" applyFont="1" applyAlignment="1">
      <alignment horizontal="left"/>
    </xf>
    <xf numFmtId="39" fontId="4" fillId="0" borderId="0" xfId="52" applyFont="1" applyBorder="1" applyAlignment="1" applyProtection="1">
      <alignment horizontal="left"/>
    </xf>
    <xf numFmtId="39" fontId="21" fillId="0" borderId="0" xfId="28" quotePrefix="1" applyFont="1" applyFill="1" applyAlignment="1">
      <alignment horizontal="center"/>
    </xf>
    <xf numFmtId="39" fontId="4" fillId="0" borderId="0" xfId="28" applyFont="1" applyAlignment="1" applyProtection="1">
      <alignment horizontal="left"/>
    </xf>
    <xf numFmtId="39" fontId="21" fillId="0" borderId="0" xfId="28" quotePrefix="1" applyFont="1" applyAlignment="1">
      <alignment horizontal="center"/>
    </xf>
    <xf numFmtId="39" fontId="5" fillId="0" borderId="15" xfId="28" applyFont="1" applyBorder="1" applyAlignment="1" applyProtection="1">
      <alignment horizontal="left" vertical="center"/>
    </xf>
    <xf numFmtId="39" fontId="5" fillId="0" borderId="2" xfId="28" applyFont="1" applyBorder="1" applyAlignment="1" applyProtection="1">
      <alignment horizontal="left" vertical="center"/>
    </xf>
    <xf numFmtId="39" fontId="4" fillId="0" borderId="4" xfId="28" applyFont="1" applyBorder="1" applyAlignment="1" applyProtection="1">
      <alignment horizontal="center"/>
    </xf>
    <xf numFmtId="39" fontId="4" fillId="0" borderId="3" xfId="39" applyFont="1" applyBorder="1" applyAlignment="1" applyProtection="1">
      <alignment horizontal="left"/>
    </xf>
    <xf numFmtId="39" fontId="4" fillId="0" borderId="9" xfId="39" applyFont="1" applyBorder="1" applyAlignment="1" applyProtection="1">
      <alignment horizontal="left"/>
    </xf>
    <xf numFmtId="39" fontId="4" fillId="0" borderId="3" xfId="39" quotePrefix="1" applyFont="1" applyBorder="1" applyAlignment="1" applyProtection="1">
      <alignment horizontal="left"/>
    </xf>
    <xf numFmtId="39" fontId="40" fillId="0" borderId="9" xfId="39" applyFont="1" applyBorder="1"/>
    <xf numFmtId="39" fontId="4" fillId="0" borderId="3" xfId="39" applyFont="1" applyBorder="1"/>
    <xf numFmtId="39" fontId="4" fillId="0" borderId="9" xfId="39" quotePrefix="1" applyFont="1" applyBorder="1" applyAlignment="1" applyProtection="1">
      <alignment horizontal="left"/>
    </xf>
    <xf numFmtId="39" fontId="98" fillId="4" borderId="0" xfId="28" applyFont="1" applyFill="1" applyAlignment="1">
      <alignment horizontal="left"/>
    </xf>
    <xf numFmtId="39" fontId="4" fillId="0" borderId="3" xfId="39" quotePrefix="1" applyFont="1" applyBorder="1"/>
    <xf numFmtId="39" fontId="4" fillId="0" borderId="5" xfId="28" applyFont="1" applyBorder="1" applyProtection="1">
      <protection locked="0"/>
    </xf>
    <xf numFmtId="0" fontId="13" fillId="0" borderId="5" xfId="53" quotePrefix="1" applyFont="1" applyBorder="1" applyAlignment="1">
      <alignment horizontal="center"/>
    </xf>
    <xf numFmtId="0" fontId="5" fillId="0" borderId="9" xfId="53" applyFont="1" applyBorder="1"/>
    <xf numFmtId="39" fontId="5" fillId="2" borderId="8" xfId="28" applyFont="1" applyFill="1" applyBorder="1" applyAlignment="1" applyProtection="1">
      <alignment vertical="center"/>
    </xf>
    <xf numFmtId="39" fontId="9" fillId="2" borderId="8" xfId="28" applyFont="1" applyFill="1" applyBorder="1" applyAlignment="1" applyProtection="1">
      <alignment vertical="center"/>
    </xf>
    <xf numFmtId="39" fontId="5" fillId="0" borderId="14" xfId="28" applyFont="1" applyBorder="1" applyAlignment="1" applyProtection="1">
      <alignment horizontal="center" vertical="center"/>
    </xf>
    <xf numFmtId="39" fontId="13" fillId="0" borderId="14" xfId="28" applyFont="1" applyBorder="1" applyAlignment="1">
      <alignment vertical="center"/>
    </xf>
    <xf numFmtId="39" fontId="101" fillId="0" borderId="0" xfId="28" applyFont="1" applyAlignment="1">
      <alignment horizontal="left"/>
    </xf>
    <xf numFmtId="39" fontId="12" fillId="0" borderId="0" xfId="52" applyFont="1" applyAlignment="1"/>
    <xf numFmtId="39" fontId="12" fillId="0" borderId="0" xfId="52" applyFont="1" applyAlignment="1">
      <alignment horizontal="left"/>
    </xf>
    <xf numFmtId="39" fontId="5" fillId="0" borderId="0" xfId="52" applyFont="1" applyAlignment="1"/>
    <xf numFmtId="39" fontId="5" fillId="4" borderId="0" xfId="28" quotePrefix="1" applyFont="1" applyFill="1"/>
    <xf numFmtId="39" fontId="5" fillId="0" borderId="0" xfId="28" quotePrefix="1" applyFont="1" applyFill="1"/>
    <xf numFmtId="39" fontId="5" fillId="0" borderId="15" xfId="28" applyFont="1" applyBorder="1" applyAlignment="1" applyProtection="1">
      <alignment vertical="center"/>
    </xf>
    <xf numFmtId="39" fontId="5" fillId="0" borderId="2" xfId="28" applyFont="1" applyBorder="1" applyAlignment="1" applyProtection="1">
      <alignment vertical="center"/>
    </xf>
    <xf numFmtId="39" fontId="4" fillId="0" borderId="0" xfId="28" applyFont="1" applyFill="1" applyAlignment="1">
      <alignment vertical="center"/>
    </xf>
    <xf numFmtId="39" fontId="4" fillId="0" borderId="3" xfId="52" applyFont="1" applyFill="1" applyBorder="1" applyProtection="1">
      <protection locked="0"/>
    </xf>
    <xf numFmtId="39" fontId="4" fillId="0" borderId="3" xfId="28" applyFont="1" applyBorder="1" applyAlignment="1" applyProtection="1">
      <alignment horizontal="center"/>
    </xf>
    <xf numFmtId="39" fontId="4" fillId="0" borderId="9" xfId="52" applyFont="1" applyBorder="1" applyAlignment="1" applyProtection="1">
      <alignment horizontal="left"/>
    </xf>
    <xf numFmtId="39" fontId="4" fillId="0" borderId="3" xfId="52" applyFont="1" applyFill="1" applyBorder="1" applyProtection="1"/>
    <xf numFmtId="39" fontId="4" fillId="0" borderId="3" xfId="28" quotePrefix="1" applyFont="1" applyBorder="1" applyAlignment="1">
      <alignment horizontal="left"/>
    </xf>
    <xf numFmtId="39" fontId="4" fillId="0" borderId="9" xfId="28" quotePrefix="1" applyFont="1" applyBorder="1" applyAlignment="1">
      <alignment horizontal="left"/>
    </xf>
    <xf numFmtId="39" fontId="4" fillId="0" borderId="3" xfId="52" quotePrefix="1" applyFont="1" applyBorder="1" applyAlignment="1">
      <alignment horizontal="left"/>
    </xf>
    <xf numFmtId="39" fontId="4" fillId="0" borderId="9" xfId="52" quotePrefix="1" applyFont="1" applyBorder="1" applyAlignment="1">
      <alignment horizontal="left"/>
    </xf>
    <xf numFmtId="39" fontId="4" fillId="0" borderId="3" xfId="52" applyFont="1" applyBorder="1"/>
    <xf numFmtId="0" fontId="102" fillId="0" borderId="0" xfId="29" applyFont="1" applyFill="1"/>
    <xf numFmtId="39" fontId="4" fillId="0" borderId="9" xfId="52" applyFont="1" applyBorder="1"/>
    <xf numFmtId="39" fontId="4" fillId="0" borderId="3" xfId="52" applyFont="1" applyBorder="1" applyAlignment="1">
      <alignment horizontal="center" wrapText="1"/>
    </xf>
    <xf numFmtId="39" fontId="4" fillId="0" borderId="9" xfId="52" quotePrefix="1" applyFont="1" applyBorder="1" applyAlignment="1">
      <alignment horizontal="center" wrapText="1"/>
    </xf>
    <xf numFmtId="39" fontId="4" fillId="0" borderId="3" xfId="52" applyFont="1" applyBorder="1" applyProtection="1">
      <protection locked="0"/>
    </xf>
    <xf numFmtId="0" fontId="10" fillId="0" borderId="5" xfId="53" quotePrefix="1" applyFont="1" applyBorder="1" applyAlignment="1">
      <alignment horizontal="center"/>
    </xf>
    <xf numFmtId="0" fontId="9" fillId="0" borderId="9" xfId="53" applyFont="1" applyBorder="1"/>
    <xf numFmtId="39" fontId="5" fillId="0" borderId="14" xfId="28" applyFont="1" applyBorder="1" applyAlignment="1">
      <alignment vertical="center"/>
    </xf>
    <xf numFmtId="43" fontId="8" fillId="0" borderId="0" xfId="3" applyFont="1" applyFill="1"/>
    <xf numFmtId="39" fontId="23" fillId="0" borderId="0" xfId="31" applyFont="1" applyFill="1" applyBorder="1"/>
    <xf numFmtId="43" fontId="23" fillId="0" borderId="0" xfId="3" applyFont="1" applyFill="1" applyAlignment="1" applyProtection="1">
      <alignment horizontal="center"/>
      <protection locked="0"/>
    </xf>
    <xf numFmtId="43" fontId="23" fillId="0" borderId="0" xfId="3" applyFont="1" applyFill="1" applyProtection="1">
      <protection locked="0"/>
    </xf>
    <xf numFmtId="39" fontId="51" fillId="0" borderId="0" xfId="28" applyFont="1" applyFill="1" applyAlignment="1">
      <alignment horizontal="right"/>
    </xf>
    <xf numFmtId="39" fontId="47" fillId="0" borderId="0" xfId="31" quotePrefix="1" applyFont="1" applyFill="1" applyAlignment="1">
      <alignment horizontal="center"/>
    </xf>
    <xf numFmtId="39" fontId="51" fillId="0" borderId="0" xfId="28" applyFont="1"/>
    <xf numFmtId="39" fontId="51" fillId="0" borderId="0" xfId="28" applyFont="1" applyFill="1" applyBorder="1"/>
    <xf numFmtId="39" fontId="51" fillId="0" borderId="0" xfId="28" applyFont="1" applyFill="1"/>
    <xf numFmtId="39" fontId="51" fillId="0" borderId="0" xfId="28" applyFont="1" applyAlignment="1" applyProtection="1">
      <alignment horizontal="center"/>
      <protection locked="0"/>
    </xf>
    <xf numFmtId="39" fontId="48" fillId="0" borderId="0" xfId="28" applyFont="1" applyAlignment="1" applyProtection="1">
      <alignment horizontal="center"/>
      <protection locked="0"/>
    </xf>
    <xf numFmtId="39" fontId="13" fillId="0" borderId="0" xfId="28" applyFont="1" applyAlignment="1">
      <alignment horizontal="left"/>
    </xf>
    <xf numFmtId="39" fontId="23" fillId="0" borderId="0" xfId="28" applyFont="1" applyAlignment="1" applyProtection="1">
      <alignment horizontal="left"/>
      <protection locked="0"/>
    </xf>
    <xf numFmtId="164" fontId="23" fillId="0" borderId="0" xfId="28" applyNumberFormat="1" applyFont="1" applyAlignment="1" applyProtection="1">
      <alignment horizontal="center"/>
      <protection locked="0"/>
    </xf>
    <xf numFmtId="39" fontId="63" fillId="0" borderId="6" xfId="28" applyFont="1" applyFill="1" applyBorder="1"/>
    <xf numFmtId="39" fontId="68" fillId="0" borderId="6" xfId="28" applyFont="1" applyBorder="1" applyAlignment="1" applyProtection="1">
      <alignment horizontal="right"/>
      <protection locked="0"/>
    </xf>
    <xf numFmtId="39" fontId="68" fillId="0" borderId="6" xfId="28" applyFont="1" applyBorder="1" applyProtection="1">
      <protection locked="0"/>
    </xf>
    <xf numFmtId="39" fontId="63" fillId="0" borderId="6" xfId="28" applyFont="1" applyBorder="1"/>
    <xf numFmtId="39" fontId="68" fillId="0" borderId="11" xfId="28" applyFont="1" applyBorder="1" applyAlignment="1" applyProtection="1">
      <alignment horizontal="center"/>
      <protection locked="0"/>
    </xf>
    <xf numFmtId="39" fontId="68" fillId="0" borderId="6" xfId="28" applyFont="1" applyBorder="1" applyAlignment="1" applyProtection="1">
      <alignment horizontal="left"/>
      <protection locked="0"/>
    </xf>
    <xf numFmtId="164" fontId="68" fillId="0" borderId="11" xfId="28" applyNumberFormat="1" applyFont="1" applyBorder="1" applyAlignment="1" applyProtection="1">
      <alignment horizontal="center"/>
      <protection locked="0"/>
    </xf>
    <xf numFmtId="164" fontId="68" fillId="0" borderId="7" xfId="28" applyNumberFormat="1" applyFont="1" applyBorder="1" applyAlignment="1" applyProtection="1">
      <alignment horizontal="center"/>
      <protection locked="0"/>
    </xf>
    <xf numFmtId="39" fontId="23" fillId="0" borderId="8" xfId="32" applyNumberFormat="1" applyFont="1" applyFill="1" applyBorder="1" applyProtection="1">
      <protection locked="0"/>
    </xf>
    <xf numFmtId="39" fontId="63" fillId="0" borderId="8" xfId="28" applyFont="1" applyFill="1" applyBorder="1"/>
    <xf numFmtId="43" fontId="63" fillId="0" borderId="3" xfId="3" applyFont="1" applyBorder="1" applyAlignment="1" applyProtection="1">
      <alignment horizontal="center"/>
      <protection locked="0"/>
    </xf>
    <xf numFmtId="39" fontId="63" fillId="0" borderId="8" xfId="32" applyNumberFormat="1" applyFont="1" applyFill="1" applyBorder="1" applyProtection="1">
      <protection locked="0"/>
    </xf>
    <xf numFmtId="39" fontId="50" fillId="0" borderId="3" xfId="28" applyFont="1" applyBorder="1"/>
    <xf numFmtId="39" fontId="63" fillId="0" borderId="8" xfId="28" quotePrefix="1" applyFont="1" applyBorder="1"/>
    <xf numFmtId="49" fontId="63" fillId="0" borderId="4" xfId="34" applyNumberFormat="1" applyFont="1" applyBorder="1" applyAlignment="1" applyProtection="1">
      <alignment horizontal="center"/>
      <protection locked="0"/>
    </xf>
    <xf numFmtId="39" fontId="23" fillId="0" borderId="4" xfId="32" applyNumberFormat="1" applyFont="1" applyFill="1" applyBorder="1" applyProtection="1">
      <protection locked="0"/>
    </xf>
    <xf numFmtId="39" fontId="63" fillId="0" borderId="4" xfId="28" quotePrefix="1" applyFont="1" applyFill="1" applyBorder="1" applyAlignment="1" applyProtection="1">
      <alignment horizontal="center"/>
      <protection locked="0"/>
    </xf>
    <xf numFmtId="39" fontId="63" fillId="0" borderId="4" xfId="32" applyNumberFormat="1" applyFont="1" applyFill="1" applyBorder="1" applyProtection="1">
      <protection locked="0"/>
    </xf>
    <xf numFmtId="39" fontId="56" fillId="0" borderId="3" xfId="28" applyFont="1" applyBorder="1" applyAlignment="1" applyProtection="1">
      <alignment horizontal="left"/>
      <protection locked="0"/>
    </xf>
    <xf numFmtId="39" fontId="63" fillId="0" borderId="4" xfId="28" applyFont="1" applyBorder="1" applyAlignment="1" applyProtection="1">
      <alignment horizontal="left"/>
      <protection locked="0"/>
    </xf>
    <xf numFmtId="4" fontId="63" fillId="0" borderId="4" xfId="34" applyNumberFormat="1" applyFont="1" applyBorder="1" applyAlignment="1" applyProtection="1">
      <alignment horizontal="center"/>
      <protection locked="0"/>
    </xf>
    <xf numFmtId="39" fontId="103" fillId="0" borderId="4" xfId="28" applyFont="1" applyBorder="1" applyAlignment="1" applyProtection="1">
      <alignment horizontal="left"/>
      <protection locked="0"/>
    </xf>
    <xf numFmtId="49" fontId="63" fillId="0" borderId="4" xfId="34" quotePrefix="1" applyNumberFormat="1" applyFont="1" applyBorder="1" applyAlignment="1" applyProtection="1">
      <alignment horizontal="center"/>
      <protection locked="0"/>
    </xf>
    <xf numFmtId="39" fontId="63" fillId="0" borderId="4" xfId="28" applyFont="1" applyBorder="1" applyProtection="1">
      <protection locked="0"/>
    </xf>
    <xf numFmtId="39" fontId="56" fillId="0" borderId="3" xfId="28" applyFont="1" applyBorder="1"/>
    <xf numFmtId="39" fontId="63" fillId="0" borderId="4" xfId="28" quotePrefix="1" applyFont="1" applyBorder="1"/>
    <xf numFmtId="39" fontId="104" fillId="0" borderId="4" xfId="28" applyFont="1" applyBorder="1"/>
    <xf numFmtId="39" fontId="63" fillId="0" borderId="4" xfId="28" applyFont="1" applyBorder="1"/>
    <xf numFmtId="39" fontId="63" fillId="2" borderId="4" xfId="28" applyFont="1" applyFill="1" applyBorder="1"/>
    <xf numFmtId="39" fontId="63" fillId="0" borderId="4" xfId="32" applyFont="1" applyBorder="1" applyAlignment="1" applyProtection="1">
      <alignment horizontal="left"/>
      <protection locked="0"/>
    </xf>
    <xf numFmtId="39" fontId="63" fillId="0" borderId="4" xfId="28" applyFont="1" applyFill="1" applyBorder="1" applyAlignment="1" applyProtection="1">
      <alignment horizontal="center"/>
      <protection locked="0"/>
    </xf>
    <xf numFmtId="39" fontId="56" fillId="0" borderId="0" xfId="28" applyFont="1"/>
    <xf numFmtId="39" fontId="104" fillId="0" borderId="4" xfId="28" applyFont="1" applyBorder="1" applyAlignment="1" applyProtection="1">
      <alignment horizontal="left"/>
      <protection locked="0"/>
    </xf>
    <xf numFmtId="43" fontId="63" fillId="0" borderId="17" xfId="3" applyFont="1" applyBorder="1" applyAlignment="1" applyProtection="1">
      <alignment horizontal="center"/>
      <protection locked="0"/>
    </xf>
    <xf numFmtId="39" fontId="63" fillId="0" borderId="5" xfId="28" applyFont="1" applyBorder="1" applyAlignment="1" applyProtection="1">
      <alignment horizontal="left"/>
      <protection locked="0"/>
    </xf>
    <xf numFmtId="49" fontId="63" fillId="0" borderId="5" xfId="34" quotePrefix="1" applyNumberFormat="1" applyFont="1" applyBorder="1" applyAlignment="1" applyProtection="1">
      <alignment horizontal="center"/>
      <protection locked="0"/>
    </xf>
    <xf numFmtId="39" fontId="48" fillId="0" borderId="0" xfId="34" applyFont="1" applyFill="1" applyBorder="1"/>
    <xf numFmtId="9" fontId="48" fillId="0" borderId="0" xfId="35" applyFont="1" applyAlignment="1">
      <alignment horizontal="center"/>
    </xf>
    <xf numFmtId="39" fontId="23" fillId="0" borderId="0" xfId="31" applyFont="1" applyFill="1" applyBorder="1" applyAlignment="1" applyProtection="1">
      <alignment horizontal="center"/>
    </xf>
    <xf numFmtId="39" fontId="23" fillId="0" borderId="11" xfId="31" applyFont="1" applyBorder="1" applyAlignment="1" applyProtection="1">
      <alignment horizontal="center"/>
    </xf>
    <xf numFmtId="39" fontId="23" fillId="0" borderId="7" xfId="31" applyFont="1" applyBorder="1" applyAlignment="1" applyProtection="1">
      <alignment horizontal="center"/>
    </xf>
    <xf numFmtId="39" fontId="23" fillId="0" borderId="3" xfId="31" applyFont="1" applyBorder="1" applyAlignment="1">
      <alignment horizontal="center"/>
    </xf>
    <xf numFmtId="39" fontId="23" fillId="0" borderId="9" xfId="31" applyFont="1" applyBorder="1" applyAlignment="1">
      <alignment horizontal="center"/>
    </xf>
    <xf numFmtId="39" fontId="23" fillId="0" borderId="0" xfId="28" applyFont="1" applyFill="1" applyBorder="1" applyAlignment="1" applyProtection="1">
      <alignment horizontal="left"/>
    </xf>
    <xf numFmtId="39" fontId="48" fillId="0" borderId="0" xfId="28" applyFont="1" applyFill="1" applyBorder="1" applyAlignment="1">
      <alignment horizontal="center"/>
    </xf>
    <xf numFmtId="39" fontId="23" fillId="0" borderId="0" xfId="28" applyFont="1" applyFill="1" applyBorder="1" applyAlignment="1">
      <alignment horizontal="centerContinuous"/>
    </xf>
    <xf numFmtId="39" fontId="23" fillId="0" borderId="0" xfId="28" applyFont="1" applyAlignment="1" applyProtection="1"/>
    <xf numFmtId="39" fontId="48" fillId="0" borderId="0" xfId="28" applyFont="1" applyFill="1" applyAlignment="1" applyProtection="1">
      <protection locked="0"/>
    </xf>
    <xf numFmtId="39" fontId="53" fillId="0" borderId="0" xfId="28" applyFont="1" applyAlignment="1"/>
    <xf numFmtId="39" fontId="10" fillId="0" borderId="0" xfId="28" applyFont="1"/>
    <xf numFmtId="39" fontId="21" fillId="0" borderId="33" xfId="28" applyFont="1" applyBorder="1"/>
    <xf numFmtId="39" fontId="40" fillId="0" borderId="16" xfId="28" applyFont="1" applyBorder="1"/>
    <xf numFmtId="168" fontId="40" fillId="0" borderId="0" xfId="3" applyNumberFormat="1" applyFont="1" applyAlignment="1"/>
    <xf numFmtId="0" fontId="21" fillId="0" borderId="12" xfId="28" applyNumberFormat="1" applyFont="1" applyBorder="1" applyAlignment="1">
      <alignment horizontal="center"/>
    </xf>
    <xf numFmtId="0" fontId="21" fillId="4" borderId="12" xfId="28" applyNumberFormat="1" applyFont="1" applyFill="1" applyBorder="1" applyAlignment="1">
      <alignment horizontal="center"/>
    </xf>
    <xf numFmtId="39" fontId="21" fillId="0" borderId="0" xfId="28" applyFont="1" applyFill="1" applyAlignment="1">
      <alignment horizontal="right"/>
    </xf>
    <xf numFmtId="39" fontId="17" fillId="0" borderId="0" xfId="36" applyFont="1"/>
    <xf numFmtId="0" fontId="40" fillId="0" borderId="0" xfId="28" applyNumberFormat="1" applyFont="1" applyAlignment="1">
      <alignment horizontal="center"/>
    </xf>
    <xf numFmtId="39" fontId="40" fillId="0" borderId="0" xfId="28" applyFont="1" applyAlignment="1">
      <alignment horizontal="right"/>
    </xf>
    <xf numFmtId="0" fontId="4" fillId="0" borderId="0" xfId="28" applyNumberFormat="1" applyFont="1" applyAlignment="1">
      <alignment horizontal="center"/>
    </xf>
    <xf numFmtId="39" fontId="4" fillId="0" borderId="0" xfId="37" applyFont="1" applyAlignment="1">
      <alignment horizontal="left"/>
    </xf>
    <xf numFmtId="0" fontId="10" fillId="0" borderId="0" xfId="29" applyFont="1"/>
    <xf numFmtId="39" fontId="13" fillId="0" borderId="0" xfId="28" quotePrefix="1" applyFont="1" applyAlignment="1">
      <alignment horizontal="center"/>
    </xf>
    <xf numFmtId="39" fontId="13" fillId="0" borderId="0" xfId="28" applyFont="1" applyAlignment="1">
      <alignment horizontal="center"/>
    </xf>
    <xf numFmtId="39" fontId="9" fillId="0" borderId="15" xfId="28" applyFont="1" applyBorder="1" applyAlignment="1">
      <alignment vertical="center"/>
    </xf>
    <xf numFmtId="39" fontId="35" fillId="0" borderId="22" xfId="28" applyFont="1" applyBorder="1" applyAlignment="1" applyProtection="1">
      <alignment vertical="center"/>
    </xf>
    <xf numFmtId="39" fontId="21" fillId="19" borderId="0" xfId="28" applyFont="1" applyFill="1" applyAlignment="1">
      <alignment horizontal="center"/>
    </xf>
    <xf numFmtId="39" fontId="35" fillId="0" borderId="0" xfId="28" applyFont="1" applyBorder="1"/>
    <xf numFmtId="39" fontId="82" fillId="0" borderId="12" xfId="28" applyFont="1" applyBorder="1" applyAlignment="1">
      <alignment horizontal="left"/>
    </xf>
    <xf numFmtId="39" fontId="82" fillId="0" borderId="0" xfId="28" applyFont="1" applyAlignment="1">
      <alignment horizontal="left"/>
    </xf>
    <xf numFmtId="39" fontId="21" fillId="0" borderId="0" xfId="28" applyFont="1" applyAlignment="1">
      <alignment horizontal="left" vertical="center"/>
    </xf>
    <xf numFmtId="43" fontId="40" fillId="0" borderId="0" xfId="3" applyFont="1" applyAlignment="1">
      <alignment vertical="center"/>
    </xf>
    <xf numFmtId="43" fontId="4" fillId="0" borderId="3" xfId="3" applyFont="1" applyBorder="1"/>
    <xf numFmtId="39" fontId="4" fillId="0" borderId="4" xfId="28" applyFont="1" applyFill="1" applyBorder="1" applyProtection="1">
      <protection locked="0"/>
    </xf>
    <xf numFmtId="43" fontId="10" fillId="2" borderId="0" xfId="3" applyFont="1" applyFill="1" applyBorder="1" applyProtection="1"/>
    <xf numFmtId="39" fontId="4" fillId="0" borderId="0" xfId="34" applyFont="1" applyBorder="1" applyProtection="1"/>
    <xf numFmtId="39" fontId="4" fillId="0" borderId="4" xfId="33" applyFont="1" applyFill="1" applyBorder="1" applyProtection="1"/>
    <xf numFmtId="39" fontId="4" fillId="0" borderId="9" xfId="34" applyFont="1" applyBorder="1" applyProtection="1"/>
    <xf numFmtId="39" fontId="4" fillId="0" borderId="9" xfId="34" applyFont="1" applyFill="1" applyBorder="1" applyProtection="1"/>
    <xf numFmtId="39" fontId="4" fillId="0" borderId="0" xfId="38" applyFont="1" applyFill="1" applyBorder="1" applyAlignment="1" applyProtection="1">
      <alignment horizontal="left"/>
    </xf>
    <xf numFmtId="39" fontId="4" fillId="0" borderId="0" xfId="37" applyFont="1" applyFill="1" applyBorder="1" applyAlignment="1" applyProtection="1">
      <alignment horizontal="left"/>
    </xf>
    <xf numFmtId="39" fontId="4" fillId="0" borderId="4" xfId="3" applyNumberFormat="1" applyFont="1" applyFill="1" applyBorder="1" applyProtection="1"/>
    <xf numFmtId="39" fontId="4" fillId="0" borderId="3" xfId="28" applyFont="1" applyBorder="1" applyProtection="1"/>
    <xf numFmtId="39" fontId="9" fillId="0" borderId="8" xfId="28" applyFont="1" applyBorder="1" applyAlignment="1" applyProtection="1">
      <alignment horizontal="center"/>
    </xf>
    <xf numFmtId="0" fontId="9" fillId="0" borderId="8" xfId="29" applyFont="1" applyBorder="1" applyAlignment="1">
      <alignment horizontal="center"/>
    </xf>
    <xf numFmtId="0" fontId="9" fillId="0" borderId="4" xfId="29" applyFont="1" applyBorder="1" applyAlignment="1">
      <alignment horizontal="center"/>
    </xf>
    <xf numFmtId="0" fontId="9" fillId="0" borderId="5" xfId="29" applyFont="1" applyBorder="1" applyAlignment="1">
      <alignment horizontal="center"/>
    </xf>
    <xf numFmtId="39" fontId="101" fillId="0" borderId="0" xfId="28" applyFont="1" applyProtection="1">
      <protection locked="0"/>
    </xf>
    <xf numFmtId="39" fontId="10" fillId="0" borderId="0" xfId="28" applyFont="1" applyAlignment="1" applyProtection="1">
      <alignment horizontal="center"/>
    </xf>
    <xf numFmtId="39" fontId="17" fillId="0" borderId="0" xfId="36" applyFont="1" applyAlignment="1"/>
    <xf numFmtId="43" fontId="10" fillId="0" borderId="4" xfId="3" applyFont="1" applyFill="1" applyBorder="1" applyProtection="1">
      <protection locked="0"/>
    </xf>
    <xf numFmtId="39" fontId="106" fillId="0" borderId="0" xfId="28" applyFont="1" applyAlignment="1" applyProtection="1">
      <alignment horizontal="center"/>
    </xf>
    <xf numFmtId="39" fontId="35" fillId="0" borderId="1" xfId="28" applyFont="1" applyBorder="1" applyAlignment="1" applyProtection="1">
      <alignment vertical="center"/>
    </xf>
    <xf numFmtId="39" fontId="13" fillId="0" borderId="6" xfId="28" applyFont="1" applyBorder="1" applyAlignment="1" applyProtection="1">
      <alignment horizontal="center" vertical="center"/>
    </xf>
    <xf numFmtId="39" fontId="12" fillId="0" borderId="0" xfId="36" applyFont="1" applyAlignment="1" applyProtection="1">
      <alignment horizontal="left"/>
    </xf>
    <xf numFmtId="39" fontId="5" fillId="0" borderId="0" xfId="28" applyFont="1" applyAlignment="1" applyProtection="1">
      <alignment horizontal="left"/>
    </xf>
    <xf numFmtId="4" fontId="4" fillId="2" borderId="3" xfId="28" applyNumberFormat="1" applyFont="1" applyFill="1" applyBorder="1" applyProtection="1"/>
    <xf numFmtId="4" fontId="4" fillId="0" borderId="4" xfId="28" applyNumberFormat="1" applyFont="1" applyBorder="1" applyProtection="1">
      <protection locked="0"/>
    </xf>
    <xf numFmtId="39" fontId="4" fillId="0" borderId="9" xfId="54" applyFont="1" applyBorder="1" applyAlignment="1" applyProtection="1">
      <alignment horizontal="left"/>
    </xf>
    <xf numFmtId="39" fontId="4" fillId="0" borderId="9" xfId="32" applyFont="1" applyBorder="1" applyAlignment="1" applyProtection="1">
      <alignment horizontal="left"/>
    </xf>
    <xf numFmtId="0" fontId="102" fillId="4" borderId="0" xfId="29" applyFont="1" applyFill="1"/>
    <xf numFmtId="4" fontId="4" fillId="0" borderId="5" xfId="28" applyNumberFormat="1" applyFont="1" applyBorder="1" applyProtection="1">
      <protection locked="0"/>
    </xf>
    <xf numFmtId="0" fontId="4" fillId="0" borderId="3" xfId="53" quotePrefix="1" applyFont="1" applyBorder="1" applyAlignment="1">
      <alignment horizontal="center"/>
    </xf>
    <xf numFmtId="43" fontId="23" fillId="0" borderId="0" xfId="3" applyFont="1" applyFill="1" applyBorder="1"/>
    <xf numFmtId="0" fontId="8" fillId="8" borderId="0" xfId="43" quotePrefix="1" applyNumberFormat="1" applyFont="1" applyFill="1" applyAlignment="1">
      <alignment horizontal="center"/>
    </xf>
    <xf numFmtId="0" fontId="8" fillId="9" borderId="0" xfId="43" quotePrefix="1" applyNumberFormat="1" applyFont="1" applyFill="1" applyAlignment="1">
      <alignment horizontal="center"/>
    </xf>
    <xf numFmtId="43" fontId="23" fillId="0" borderId="0" xfId="3" applyFont="1" applyFill="1" applyBorder="1" applyAlignment="1" applyProtection="1">
      <alignment horizontal="center"/>
      <protection locked="0"/>
    </xf>
    <xf numFmtId="43" fontId="23" fillId="0" borderId="0" xfId="3" applyFont="1" applyFill="1" applyBorder="1" applyProtection="1">
      <protection locked="0"/>
    </xf>
    <xf numFmtId="49" fontId="23" fillId="0" borderId="0" xfId="29" applyNumberFormat="1" applyFont="1" applyFill="1" applyBorder="1" applyAlignment="1" applyProtection="1">
      <alignment horizontal="center"/>
      <protection locked="0"/>
    </xf>
    <xf numFmtId="39" fontId="23" fillId="0" borderId="0" xfId="31" applyFont="1" applyFill="1" applyBorder="1" applyAlignment="1">
      <alignment horizontal="center"/>
    </xf>
    <xf numFmtId="16" fontId="8" fillId="8" borderId="0" xfId="43" quotePrefix="1" applyNumberFormat="1" applyFont="1" applyFill="1" applyAlignment="1">
      <alignment horizontal="center"/>
    </xf>
    <xf numFmtId="16" fontId="8" fillId="9" borderId="0" xfId="43" quotePrefix="1" applyNumberFormat="1" applyFont="1" applyFill="1" applyAlignment="1">
      <alignment horizontal="center"/>
    </xf>
    <xf numFmtId="43" fontId="2" fillId="0" borderId="0" xfId="3" applyFont="1" applyFill="1" applyAlignment="1">
      <alignment horizontal="center"/>
    </xf>
    <xf numFmtId="0" fontId="2" fillId="13" borderId="0" xfId="43" applyNumberFormat="1" applyFont="1" applyFill="1" applyAlignment="1">
      <alignment horizontal="center"/>
    </xf>
    <xf numFmtId="0" fontId="84" fillId="11" borderId="0" xfId="43" applyNumberFormat="1" applyFont="1" applyFill="1" applyAlignment="1">
      <alignment horizontal="center"/>
    </xf>
    <xf numFmtId="39" fontId="47" fillId="0" borderId="0" xfId="31" quotePrefix="1" applyFont="1" applyFill="1" applyBorder="1" applyAlignment="1">
      <alignment horizontal="center"/>
    </xf>
    <xf numFmtId="39" fontId="72" fillId="0" borderId="0" xfId="28" quotePrefix="1" applyFont="1" applyFill="1" applyBorder="1" applyAlignment="1">
      <alignment horizontal="center"/>
    </xf>
    <xf numFmtId="39" fontId="23" fillId="0" borderId="0" xfId="28" applyFont="1" applyFill="1" applyBorder="1" applyAlignment="1" applyProtection="1">
      <alignment horizontal="center"/>
      <protection locked="0"/>
    </xf>
    <xf numFmtId="39" fontId="48" fillId="4" borderId="0" xfId="28" quotePrefix="1" applyFont="1" applyFill="1" applyBorder="1" applyProtection="1">
      <protection locked="0"/>
    </xf>
    <xf numFmtId="39" fontId="48" fillId="0" borderId="16" xfId="28" applyFont="1" applyBorder="1" applyAlignment="1" applyProtection="1">
      <alignment horizontal="right"/>
      <protection locked="0"/>
    </xf>
    <xf numFmtId="39" fontId="48" fillId="0" borderId="11" xfId="28" applyFont="1" applyBorder="1" applyAlignment="1" applyProtection="1">
      <alignment horizontal="left"/>
      <protection locked="0"/>
    </xf>
    <xf numFmtId="49" fontId="23" fillId="0" borderId="9" xfId="42" quotePrefix="1" applyNumberFormat="1" applyFont="1" applyBorder="1" applyAlignment="1" applyProtection="1">
      <alignment horizontal="center"/>
      <protection locked="0"/>
    </xf>
    <xf numFmtId="39" fontId="48" fillId="0" borderId="9" xfId="42" applyFont="1" applyBorder="1" applyAlignment="1" applyProtection="1">
      <alignment horizontal="left"/>
    </xf>
    <xf numFmtId="39" fontId="23" fillId="0" borderId="9" xfId="42" applyFont="1" applyBorder="1" applyAlignment="1" applyProtection="1">
      <alignment horizontal="left"/>
      <protection locked="0"/>
    </xf>
    <xf numFmtId="2" fontId="48" fillId="0" borderId="4" xfId="34" applyNumberFormat="1" applyFont="1" applyBorder="1" applyAlignment="1" applyProtection="1">
      <alignment horizontal="center"/>
      <protection locked="0"/>
    </xf>
    <xf numFmtId="39" fontId="48" fillId="0" borderId="9" xfId="42" applyFont="1" applyBorder="1" applyProtection="1">
      <protection locked="0"/>
    </xf>
    <xf numFmtId="39" fontId="49" fillId="0" borderId="0" xfId="42" applyFont="1" applyProtection="1">
      <protection locked="0"/>
    </xf>
    <xf numFmtId="39" fontId="23" fillId="0" borderId="9" xfId="42" applyFont="1" applyBorder="1" applyProtection="1">
      <protection locked="0"/>
    </xf>
    <xf numFmtId="39" fontId="23" fillId="0" borderId="16" xfId="28" applyFont="1" applyBorder="1"/>
    <xf numFmtId="49" fontId="23" fillId="0" borderId="3" xfId="34" quotePrefix="1" applyNumberFormat="1" applyFont="1" applyBorder="1" applyAlignment="1" applyProtection="1">
      <alignment horizontal="center"/>
      <protection locked="0"/>
    </xf>
    <xf numFmtId="39" fontId="23" fillId="0" borderId="0" xfId="42" applyFont="1" applyProtection="1">
      <protection locked="0"/>
    </xf>
    <xf numFmtId="49" fontId="23" fillId="0" borderId="9" xfId="42" applyNumberFormat="1" applyFont="1" applyBorder="1" applyAlignment="1" applyProtection="1">
      <alignment horizontal="center"/>
      <protection locked="0"/>
    </xf>
    <xf numFmtId="39" fontId="23" fillId="0" borderId="0" xfId="42" applyFont="1" applyBorder="1" applyProtection="1">
      <protection locked="0"/>
    </xf>
    <xf numFmtId="39" fontId="48" fillId="0" borderId="9" xfId="42" applyFont="1" applyBorder="1"/>
    <xf numFmtId="49" fontId="23" fillId="0" borderId="3" xfId="34" applyNumberFormat="1" applyFont="1" applyBorder="1" applyAlignment="1" applyProtection="1">
      <alignment horizontal="center"/>
      <protection locked="0"/>
    </xf>
    <xf numFmtId="49" fontId="23" fillId="0" borderId="9" xfId="42" quotePrefix="1" applyNumberFormat="1" applyFont="1" applyFill="1" applyBorder="1" applyAlignment="1" applyProtection="1">
      <alignment horizontal="center"/>
      <protection locked="0"/>
    </xf>
    <xf numFmtId="39" fontId="23" fillId="0" borderId="3" xfId="42" applyFont="1" applyFill="1" applyBorder="1" applyAlignment="1" applyProtection="1">
      <alignment horizontal="right"/>
      <protection locked="0"/>
    </xf>
    <xf numFmtId="39" fontId="48" fillId="0" borderId="9" xfId="42" applyFont="1" applyFill="1" applyBorder="1" applyProtection="1">
      <protection locked="0"/>
    </xf>
    <xf numFmtId="39" fontId="23" fillId="0" borderId="0" xfId="42" applyFont="1" applyFill="1" applyBorder="1" applyProtection="1">
      <protection locked="0"/>
    </xf>
    <xf numFmtId="39" fontId="23" fillId="0" borderId="9" xfId="42" applyFont="1" applyFill="1" applyBorder="1" applyProtection="1">
      <protection locked="0"/>
    </xf>
    <xf numFmtId="39" fontId="48" fillId="0" borderId="9" xfId="42" applyFont="1" applyBorder="1" applyAlignment="1" applyProtection="1">
      <alignment horizontal="left"/>
      <protection locked="0"/>
    </xf>
    <xf numFmtId="39" fontId="23" fillId="0" borderId="0" xfId="42" applyFont="1" applyBorder="1" applyAlignment="1" applyProtection="1">
      <alignment horizontal="left"/>
      <protection locked="0"/>
    </xf>
    <xf numFmtId="49" fontId="23" fillId="0" borderId="9" xfId="42" applyNumberFormat="1" applyFont="1" applyBorder="1" applyAlignment="1" applyProtection="1">
      <alignment horizontal="center"/>
    </xf>
    <xf numFmtId="164" fontId="23" fillId="0" borderId="3" xfId="42" applyNumberFormat="1" applyFont="1" applyBorder="1" applyAlignment="1" applyProtection="1">
      <alignment horizontal="right"/>
      <protection locked="0"/>
    </xf>
    <xf numFmtId="39" fontId="49" fillId="0" borderId="0" xfId="42" applyFont="1" applyBorder="1" applyAlignment="1" applyProtection="1">
      <alignment horizontal="left"/>
      <protection locked="0"/>
    </xf>
    <xf numFmtId="39" fontId="48" fillId="0" borderId="9" xfId="42" applyFont="1" applyFill="1" applyBorder="1" applyAlignment="1" applyProtection="1">
      <alignment horizontal="left"/>
    </xf>
    <xf numFmtId="39" fontId="23" fillId="0" borderId="0" xfId="42" applyFont="1" applyFill="1" applyBorder="1" applyAlignment="1" applyProtection="1">
      <alignment horizontal="left"/>
      <protection locked="0"/>
    </xf>
    <xf numFmtId="39" fontId="49" fillId="0" borderId="0" xfId="42" applyFont="1" applyFill="1" applyProtection="1">
      <protection locked="0"/>
    </xf>
    <xf numFmtId="49" fontId="23" fillId="0" borderId="9" xfId="42" applyNumberFormat="1" applyFont="1" applyFill="1" applyBorder="1" applyAlignment="1" applyProtection="1">
      <alignment horizontal="center"/>
    </xf>
    <xf numFmtId="164" fontId="23" fillId="0" borderId="3" xfId="42" applyNumberFormat="1" applyFont="1" applyFill="1" applyBorder="1" applyAlignment="1" applyProtection="1">
      <alignment horizontal="right"/>
      <protection locked="0"/>
    </xf>
    <xf numFmtId="39" fontId="48" fillId="0" borderId="9" xfId="42" applyFont="1" applyFill="1" applyBorder="1"/>
    <xf numFmtId="39" fontId="49" fillId="0" borderId="0" xfId="42" applyFont="1" applyFill="1" applyBorder="1" applyAlignment="1" applyProtection="1">
      <alignment horizontal="left"/>
      <protection locked="0"/>
    </xf>
    <xf numFmtId="49" fontId="48" fillId="0" borderId="4" xfId="34" quotePrefix="1" applyNumberFormat="1" applyFont="1" applyBorder="1" applyAlignment="1" applyProtection="1">
      <alignment horizontal="center"/>
      <protection locked="0"/>
    </xf>
    <xf numFmtId="39" fontId="49" fillId="0" borderId="9" xfId="42" applyFont="1" applyBorder="1" applyAlignment="1" applyProtection="1">
      <alignment horizontal="left"/>
      <protection locked="0"/>
    </xf>
    <xf numFmtId="49" fontId="23" fillId="0" borderId="9" xfId="42" quotePrefix="1" applyNumberFormat="1" applyFont="1" applyBorder="1" applyAlignment="1" applyProtection="1">
      <alignment horizontal="center"/>
    </xf>
    <xf numFmtId="39" fontId="23" fillId="0" borderId="9" xfId="28" applyFont="1" applyFill="1" applyBorder="1"/>
    <xf numFmtId="49" fontId="23" fillId="0" borderId="9" xfId="34" quotePrefix="1" applyNumberFormat="1" applyFont="1" applyBorder="1" applyAlignment="1" applyProtection="1">
      <alignment horizontal="center"/>
      <protection locked="0"/>
    </xf>
    <xf numFmtId="49" fontId="23" fillId="0" borderId="13" xfId="42" applyNumberFormat="1" applyFont="1" applyBorder="1" applyAlignment="1" applyProtection="1">
      <alignment horizontal="center"/>
      <protection locked="0"/>
    </xf>
    <xf numFmtId="39" fontId="48" fillId="0" borderId="0" xfId="28" applyFont="1" applyFill="1" applyBorder="1" applyAlignment="1" applyProtection="1">
      <alignment horizontal="center"/>
      <protection locked="0"/>
    </xf>
    <xf numFmtId="39" fontId="12" fillId="0" borderId="0" xfId="42" applyFont="1" applyAlignment="1" applyProtection="1">
      <alignment horizontal="center"/>
    </xf>
    <xf numFmtId="39" fontId="4" fillId="0" borderId="0" xfId="28" applyFont="1" applyBorder="1" applyAlignment="1" applyProtection="1">
      <alignment horizontal="center"/>
    </xf>
    <xf numFmtId="39" fontId="5" fillId="0" borderId="0" xfId="28" quotePrefix="1" applyFont="1" applyBorder="1" applyAlignment="1" applyProtection="1">
      <alignment horizontal="center"/>
    </xf>
    <xf numFmtId="39" fontId="4" fillId="0" borderId="0" xfId="28" applyFont="1" applyBorder="1" applyAlignment="1" applyProtection="1"/>
    <xf numFmtId="0" fontId="4" fillId="0" borderId="0" xfId="29" applyFont="1" applyBorder="1" applyAlignment="1"/>
    <xf numFmtId="39" fontId="4" fillId="0" borderId="10" xfId="38" applyFont="1" applyBorder="1"/>
    <xf numFmtId="39" fontId="4" fillId="0" borderId="17" xfId="38" applyFont="1" applyBorder="1"/>
    <xf numFmtId="39" fontId="4" fillId="0" borderId="13" xfId="38" applyFont="1" applyBorder="1"/>
    <xf numFmtId="0" fontId="14" fillId="0" borderId="0" xfId="25" quotePrefix="1" applyNumberFormat="1" applyFont="1" applyFill="1" applyBorder="1" applyAlignment="1" applyProtection="1">
      <alignment horizontal="center"/>
    </xf>
    <xf numFmtId="0" fontId="14" fillId="0" borderId="0" xfId="25" applyNumberFormat="1" applyFont="1" applyFill="1" applyBorder="1" applyAlignment="1" applyProtection="1">
      <alignment horizontal="center"/>
    </xf>
    <xf numFmtId="39" fontId="40" fillId="0" borderId="0" xfId="28" quotePrefix="1" applyFont="1" applyAlignment="1">
      <alignment vertical="center"/>
    </xf>
    <xf numFmtId="39" fontId="21" fillId="0" borderId="0" xfId="28" quotePrefix="1" applyFont="1" applyAlignment="1">
      <alignment vertical="center"/>
    </xf>
    <xf numFmtId="4" fontId="10" fillId="0" borderId="4" xfId="29" applyNumberFormat="1" applyFont="1" applyBorder="1"/>
    <xf numFmtId="0" fontId="10" fillId="0" borderId="4" xfId="25" quotePrefix="1" applyNumberFormat="1" applyFont="1" applyFill="1" applyBorder="1" applyAlignment="1" applyProtection="1">
      <alignment horizontal="center"/>
    </xf>
    <xf numFmtId="39" fontId="4" fillId="2" borderId="0" xfId="28" applyFont="1" applyFill="1" applyBorder="1" applyAlignment="1" applyProtection="1">
      <alignment vertical="center"/>
    </xf>
    <xf numFmtId="39" fontId="4" fillId="0" borderId="3" xfId="37" applyNumberFormat="1" applyFont="1" applyBorder="1"/>
    <xf numFmtId="39" fontId="4" fillId="0" borderId="3" xfId="28" applyNumberFormat="1" applyFont="1" applyBorder="1" applyProtection="1">
      <protection locked="0"/>
    </xf>
    <xf numFmtId="39" fontId="10" fillId="0" borderId="9" xfId="31" applyFont="1" applyBorder="1" applyAlignment="1" applyProtection="1">
      <alignment horizontal="left"/>
    </xf>
    <xf numFmtId="39" fontId="4" fillId="0" borderId="3" xfId="34" applyNumberFormat="1" applyFont="1" applyBorder="1" applyProtection="1"/>
    <xf numFmtId="39" fontId="4" fillId="0" borderId="3" xfId="34" applyNumberFormat="1" applyFont="1" applyFill="1" applyBorder="1" applyProtection="1"/>
    <xf numFmtId="39" fontId="4" fillId="0" borderId="4" xfId="37" applyFont="1" applyFill="1" applyBorder="1"/>
    <xf numFmtId="39" fontId="4" fillId="0" borderId="4" xfId="28" applyFont="1" applyFill="1" applyBorder="1" applyAlignment="1" applyProtection="1">
      <alignment horizontal="fill"/>
    </xf>
    <xf numFmtId="39" fontId="15" fillId="0" borderId="0" xfId="28" applyFont="1" applyAlignment="1">
      <alignment horizontal="left"/>
    </xf>
    <xf numFmtId="39" fontId="12" fillId="0" borderId="0" xfId="36" applyFont="1" applyFill="1"/>
    <xf numFmtId="39" fontId="12" fillId="0" borderId="0" xfId="36" applyFont="1" applyFill="1" applyAlignment="1">
      <alignment horizontal="center"/>
    </xf>
    <xf numFmtId="39" fontId="12" fillId="0" borderId="0" xfId="36" applyFont="1" applyFill="1" applyBorder="1" applyAlignment="1">
      <alignment horizontal="center"/>
    </xf>
    <xf numFmtId="39" fontId="12" fillId="0" borderId="0" xfId="28" applyFont="1" applyFill="1" applyAlignment="1" applyProtection="1">
      <alignment horizontal="center"/>
    </xf>
    <xf numFmtId="39" fontId="12" fillId="0" borderId="0" xfId="28" applyFont="1" applyFill="1" applyBorder="1" applyAlignment="1" applyProtection="1">
      <alignment horizontal="center"/>
    </xf>
    <xf numFmtId="39" fontId="17" fillId="0" borderId="0" xfId="42" applyFont="1" applyAlignment="1" applyProtection="1">
      <alignment horizontal="center"/>
    </xf>
    <xf numFmtId="39" fontId="5" fillId="0" borderId="0" xfId="28" applyFont="1" applyFill="1" applyAlignment="1" applyProtection="1">
      <alignment horizontal="center"/>
    </xf>
    <xf numFmtId="39" fontId="5" fillId="0" borderId="0" xfId="28" applyFont="1" applyFill="1" applyBorder="1" applyAlignment="1" applyProtection="1">
      <alignment horizontal="center"/>
    </xf>
    <xf numFmtId="0" fontId="4" fillId="0" borderId="0" xfId="29" applyFont="1" applyFill="1" applyBorder="1"/>
    <xf numFmtId="39" fontId="4" fillId="0" borderId="0" xfId="28" applyFont="1" applyFill="1" applyBorder="1" applyAlignment="1" applyProtection="1">
      <alignment horizontal="center"/>
    </xf>
    <xf numFmtId="39" fontId="4" fillId="0" borderId="0" xfId="28" applyFont="1" applyFill="1" applyBorder="1" applyAlignment="1" applyProtection="1"/>
    <xf numFmtId="0" fontId="4" fillId="0" borderId="0" xfId="29" applyFont="1" applyFill="1" applyBorder="1" applyAlignment="1"/>
    <xf numFmtId="39" fontId="4" fillId="0" borderId="0" xfId="28" applyFont="1" applyFill="1" applyBorder="1" applyAlignment="1" applyProtection="1">
      <alignment horizontal="left"/>
    </xf>
    <xf numFmtId="39" fontId="5" fillId="0" borderId="22" xfId="28" applyFont="1" applyFill="1" applyBorder="1" applyAlignment="1" applyProtection="1">
      <alignment vertical="center"/>
    </xf>
    <xf numFmtId="39" fontId="5" fillId="0" borderId="15" xfId="28" applyFont="1" applyFill="1" applyBorder="1" applyAlignment="1">
      <alignment vertical="center"/>
    </xf>
    <xf numFmtId="39" fontId="13" fillId="0" borderId="22" xfId="28" applyFont="1" applyFill="1" applyBorder="1" applyAlignment="1" applyProtection="1">
      <alignment vertical="center"/>
    </xf>
    <xf numFmtId="39" fontId="35" fillId="0" borderId="22" xfId="28" applyFont="1" applyFill="1" applyBorder="1" applyAlignment="1" applyProtection="1">
      <alignment vertical="center"/>
    </xf>
    <xf numFmtId="39" fontId="4" fillId="0" borderId="14" xfId="37" applyFont="1" applyFill="1" applyBorder="1" applyProtection="1"/>
    <xf numFmtId="39" fontId="4" fillId="0" borderId="10" xfId="28" applyFont="1" applyFill="1" applyBorder="1" applyProtection="1"/>
    <xf numFmtId="39" fontId="4" fillId="0" borderId="16" xfId="28" applyFont="1" applyFill="1" applyBorder="1" applyProtection="1">
      <protection locked="0"/>
    </xf>
    <xf numFmtId="39" fontId="4" fillId="0" borderId="14" xfId="41" applyFont="1" applyFill="1" applyBorder="1" applyAlignment="1">
      <alignment horizontal="left" shrinkToFit="1"/>
    </xf>
    <xf numFmtId="39" fontId="4" fillId="0" borderId="9" xfId="28" applyFont="1" applyFill="1" applyBorder="1" applyProtection="1"/>
    <xf numFmtId="39" fontId="10" fillId="0" borderId="4" xfId="41" applyFont="1" applyFill="1" applyBorder="1" applyAlignment="1"/>
    <xf numFmtId="39" fontId="10" fillId="0" borderId="3" xfId="41" applyFont="1" applyFill="1" applyBorder="1" applyAlignment="1"/>
    <xf numFmtId="39" fontId="4" fillId="0" borderId="3" xfId="28" applyFont="1" applyFill="1" applyBorder="1" applyAlignment="1" applyProtection="1">
      <alignment horizontal="center"/>
    </xf>
    <xf numFmtId="39" fontId="4" fillId="0" borderId="3" xfId="28" applyFont="1" applyFill="1" applyBorder="1"/>
    <xf numFmtId="39" fontId="4" fillId="0" borderId="9" xfId="37" applyFont="1" applyFill="1" applyBorder="1" applyAlignment="1" applyProtection="1">
      <alignment horizontal="left"/>
    </xf>
    <xf numFmtId="39" fontId="40" fillId="0" borderId="3" xfId="28" applyFont="1" applyFill="1" applyBorder="1"/>
    <xf numFmtId="39" fontId="10" fillId="0" borderId="4" xfId="28" quotePrefix="1" applyFont="1" applyFill="1" applyBorder="1" applyAlignment="1" applyProtection="1">
      <alignment horizontal="center"/>
    </xf>
    <xf numFmtId="39" fontId="40" fillId="0" borderId="0" xfId="28" applyFont="1" applyFill="1" applyAlignment="1">
      <alignment horizontal="right"/>
    </xf>
    <xf numFmtId="39" fontId="10" fillId="0" borderId="3" xfId="28" quotePrefix="1" applyFont="1" applyFill="1" applyBorder="1" applyAlignment="1" applyProtection="1">
      <alignment horizontal="center"/>
    </xf>
    <xf numFmtId="39" fontId="4" fillId="0" borderId="9" xfId="38" quotePrefix="1" applyFont="1" applyFill="1" applyBorder="1" applyAlignment="1" applyProtection="1">
      <alignment horizontal="left"/>
    </xf>
    <xf numFmtId="39" fontId="5" fillId="0" borderId="6" xfId="28" applyFont="1" applyFill="1" applyBorder="1" applyAlignment="1" applyProtection="1">
      <alignment horizontal="center" vertical="center"/>
    </xf>
    <xf numFmtId="39" fontId="13" fillId="0" borderId="11" xfId="28" applyFont="1" applyFill="1" applyBorder="1" applyAlignment="1">
      <alignment vertical="center"/>
    </xf>
    <xf numFmtId="39" fontId="5" fillId="0" borderId="7" xfId="28" applyFont="1" applyFill="1" applyBorder="1" applyAlignment="1" applyProtection="1">
      <alignment horizontal="left" vertical="center"/>
    </xf>
    <xf numFmtId="39" fontId="5" fillId="0" borderId="17" xfId="28" applyFont="1" applyFill="1" applyBorder="1"/>
    <xf numFmtId="39" fontId="13" fillId="0" borderId="17" xfId="28" applyFont="1" applyFill="1" applyBorder="1"/>
    <xf numFmtId="39" fontId="5" fillId="0" borderId="13" xfId="28" applyFont="1" applyFill="1" applyBorder="1" applyAlignment="1" applyProtection="1">
      <alignment horizontal="left"/>
    </xf>
    <xf numFmtId="0" fontId="13" fillId="0" borderId="8" xfId="29" applyFont="1" applyFill="1" applyBorder="1" applyAlignment="1">
      <alignment horizontal="center"/>
    </xf>
    <xf numFmtId="39" fontId="5" fillId="0" borderId="14" xfId="39" applyFont="1" applyFill="1" applyBorder="1" applyAlignment="1" applyProtection="1">
      <alignment horizontal="center" vertical="center"/>
    </xf>
    <xf numFmtId="39" fontId="5" fillId="0" borderId="10" xfId="39" applyFont="1" applyFill="1" applyBorder="1" applyAlignment="1" applyProtection="1">
      <alignment horizontal="center" vertical="center"/>
    </xf>
    <xf numFmtId="0" fontId="13" fillId="0" borderId="4" xfId="29" applyFont="1" applyFill="1" applyBorder="1" applyAlignment="1">
      <alignment horizontal="center"/>
    </xf>
    <xf numFmtId="39" fontId="5" fillId="0" borderId="3" xfId="39" applyFont="1" applyFill="1" applyBorder="1" applyAlignment="1" applyProtection="1">
      <alignment horizontal="center" vertical="center"/>
    </xf>
    <xf numFmtId="39" fontId="5" fillId="0" borderId="9" xfId="39" applyFont="1" applyFill="1" applyBorder="1" applyAlignment="1" applyProtection="1">
      <alignment horizontal="center" vertical="center"/>
    </xf>
    <xf numFmtId="39" fontId="5" fillId="0" borderId="17" xfId="39" applyFont="1" applyFill="1" applyBorder="1" applyAlignment="1" applyProtection="1">
      <alignment horizontal="center" vertical="center"/>
    </xf>
    <xf numFmtId="39" fontId="5" fillId="0" borderId="13" xfId="39" applyFont="1" applyFill="1" applyBorder="1" applyAlignment="1" applyProtection="1">
      <alignment horizontal="center" vertical="center"/>
    </xf>
    <xf numFmtId="39" fontId="21" fillId="0" borderId="0" xfId="28" applyFont="1" applyFill="1" applyProtection="1">
      <protection locked="0"/>
    </xf>
    <xf numFmtId="39" fontId="40" fillId="0" borderId="0" xfId="28" applyFont="1" applyFill="1" applyAlignment="1">
      <alignment horizontal="left"/>
    </xf>
    <xf numFmtId="39" fontId="101" fillId="0" borderId="0" xfId="28" applyFont="1" applyFill="1" applyProtection="1">
      <protection locked="0"/>
    </xf>
    <xf numFmtId="39" fontId="12" fillId="0" borderId="0" xfId="28" applyFont="1" applyFill="1" applyProtection="1">
      <protection locked="0"/>
    </xf>
    <xf numFmtId="39" fontId="4" fillId="0" borderId="0" xfId="28" applyFont="1" applyFill="1" applyAlignment="1" applyProtection="1">
      <alignment horizontal="center"/>
    </xf>
    <xf numFmtId="39" fontId="4" fillId="0" borderId="0" xfId="28" applyFont="1" applyFill="1" applyAlignment="1" applyProtection="1">
      <alignment horizontal="center"/>
    </xf>
    <xf numFmtId="39" fontId="12" fillId="0" borderId="0" xfId="28" applyFont="1" applyFill="1" applyAlignment="1" applyProtection="1">
      <alignment horizontal="center"/>
    </xf>
    <xf numFmtId="39" fontId="5" fillId="0" borderId="0" xfId="28" applyFont="1" applyFill="1" applyAlignment="1" applyProtection="1">
      <alignment horizontal="center"/>
    </xf>
    <xf numFmtId="39" fontId="15" fillId="0" borderId="0" xfId="28" applyFont="1" applyFill="1" applyAlignment="1" applyProtection="1">
      <alignment horizontal="left"/>
    </xf>
    <xf numFmtId="39" fontId="15" fillId="0" borderId="0" xfId="28" applyFont="1" applyFill="1"/>
    <xf numFmtId="39" fontId="12" fillId="0" borderId="0" xfId="36" applyFont="1" applyBorder="1" applyAlignment="1">
      <alignment horizontal="center"/>
    </xf>
    <xf numFmtId="39" fontId="12" fillId="0" borderId="0" xfId="28" applyFont="1" applyBorder="1" applyAlignment="1" applyProtection="1">
      <alignment horizontal="center"/>
    </xf>
    <xf numFmtId="39" fontId="5" fillId="0" borderId="0" xfId="28" applyFont="1" applyBorder="1" applyAlignment="1" applyProtection="1">
      <alignment horizontal="center"/>
    </xf>
    <xf numFmtId="0" fontId="4" fillId="0" borderId="0" xfId="29" applyFont="1" applyBorder="1"/>
    <xf numFmtId="39" fontId="5" fillId="4" borderId="0" xfId="28" quotePrefix="1" applyFont="1" applyFill="1" applyBorder="1" applyAlignment="1" applyProtection="1">
      <alignment horizontal="center"/>
    </xf>
    <xf numFmtId="39" fontId="22" fillId="0" borderId="3" xfId="25" quotePrefix="1" applyFont="1" applyBorder="1" applyAlignment="1"/>
    <xf numFmtId="4" fontId="10" fillId="0" borderId="4" xfId="29" applyNumberFormat="1" applyFont="1" applyFill="1" applyBorder="1"/>
    <xf numFmtId="39" fontId="40" fillId="0" borderId="4" xfId="28" applyFont="1" applyBorder="1"/>
    <xf numFmtId="0" fontId="14" fillId="0" borderId="0" xfId="29" quotePrefix="1" applyFont="1" applyFill="1" applyBorder="1" applyAlignment="1" applyProtection="1">
      <alignment horizontal="center"/>
    </xf>
    <xf numFmtId="0" fontId="13" fillId="0" borderId="0" xfId="29" quotePrefix="1" applyFont="1" applyBorder="1" applyAlignment="1">
      <alignment horizontal="center"/>
    </xf>
    <xf numFmtId="0" fontId="13" fillId="0" borderId="0" xfId="29" applyFont="1" applyFill="1" applyBorder="1" applyAlignment="1">
      <alignment horizontal="center"/>
    </xf>
    <xf numFmtId="39" fontId="4" fillId="0" borderId="26" xfId="28" applyFont="1" applyBorder="1" applyProtection="1"/>
    <xf numFmtId="39" fontId="5" fillId="0" borderId="5" xfId="28" applyFont="1" applyBorder="1" applyAlignment="1" applyProtection="1">
      <alignment horizontal="center" vertical="center"/>
    </xf>
    <xf numFmtId="39" fontId="4" fillId="0" borderId="3" xfId="28" quotePrefix="1" applyFont="1" applyBorder="1" applyAlignment="1" applyProtection="1">
      <alignment horizontal="center"/>
    </xf>
    <xf numFmtId="39" fontId="4" fillId="0" borderId="4" xfId="28" quotePrefix="1" applyFont="1" applyFill="1" applyBorder="1" applyAlignment="1" applyProtection="1">
      <alignment horizontal="center"/>
    </xf>
    <xf numFmtId="39" fontId="40" fillId="0" borderId="3" xfId="28" applyFont="1" applyBorder="1"/>
    <xf numFmtId="39" fontId="4" fillId="0" borderId="4" xfId="28" quotePrefix="1" applyFont="1" applyBorder="1" applyAlignment="1" applyProtection="1">
      <alignment horizontal="center"/>
    </xf>
    <xf numFmtId="39" fontId="10" fillId="0" borderId="4" xfId="28" quotePrefix="1" applyFont="1" applyBorder="1" applyAlignment="1" applyProtection="1">
      <alignment horizontal="center"/>
    </xf>
    <xf numFmtId="39" fontId="13" fillId="0" borderId="11" xfId="28" applyFont="1" applyBorder="1"/>
    <xf numFmtId="39" fontId="5" fillId="0" borderId="7" xfId="28" applyFont="1" applyBorder="1" applyAlignment="1" applyProtection="1">
      <alignment horizontal="left"/>
    </xf>
    <xf numFmtId="39" fontId="76" fillId="0" borderId="0" xfId="28" quotePrefix="1" applyFont="1" applyBorder="1" applyAlignment="1">
      <alignment horizontal="center"/>
    </xf>
    <xf numFmtId="39" fontId="0" fillId="0" borderId="0" xfId="28" applyFont="1"/>
    <xf numFmtId="39" fontId="106" fillId="0" borderId="0" xfId="36" applyFont="1"/>
    <xf numFmtId="39" fontId="106" fillId="0" borderId="0" xfId="36" applyFont="1" applyAlignment="1">
      <alignment horizontal="center"/>
    </xf>
    <xf numFmtId="39" fontId="106" fillId="0" borderId="0" xfId="28" applyFont="1" applyAlignment="1" applyProtection="1">
      <alignment horizontal="center"/>
    </xf>
    <xf numFmtId="39" fontId="73" fillId="0" borderId="0" xfId="28" applyFont="1" applyAlignment="1" applyProtection="1">
      <alignment horizontal="center"/>
    </xf>
    <xf numFmtId="39" fontId="107" fillId="0" borderId="0" xfId="28" applyFont="1" applyBorder="1"/>
    <xf numFmtId="39" fontId="0" fillId="0" borderId="0" xfId="28" applyFont="1" applyBorder="1"/>
    <xf numFmtId="0" fontId="69" fillId="0" borderId="0" xfId="29" applyFont="1" applyBorder="1"/>
    <xf numFmtId="39" fontId="0" fillId="0" borderId="0" xfId="28" applyFont="1" applyAlignment="1" applyProtection="1">
      <alignment horizontal="center"/>
    </xf>
    <xf numFmtId="39" fontId="0" fillId="0" borderId="0" xfId="28" applyFont="1" applyBorder="1" applyAlignment="1" applyProtection="1"/>
    <xf numFmtId="0" fontId="69" fillId="0" borderId="0" xfId="29" applyFont="1" applyBorder="1" applyAlignment="1"/>
    <xf numFmtId="39" fontId="0" fillId="0" borderId="0" xfId="28" applyFont="1" applyBorder="1" applyAlignment="1" applyProtection="1">
      <alignment horizontal="left"/>
    </xf>
    <xf numFmtId="39" fontId="9" fillId="0" borderId="22" xfId="28" applyFont="1" applyFill="1" applyBorder="1" applyAlignment="1" applyProtection="1">
      <alignment vertical="center"/>
    </xf>
    <xf numFmtId="39" fontId="9" fillId="0" borderId="22" xfId="28" applyFont="1" applyBorder="1" applyAlignment="1" applyProtection="1">
      <alignment vertical="center"/>
    </xf>
    <xf numFmtId="39" fontId="73" fillId="0" borderId="22" xfId="28" applyFont="1" applyBorder="1" applyAlignment="1" applyProtection="1">
      <alignment vertical="center"/>
    </xf>
    <xf numFmtId="39" fontId="10" fillId="0" borderId="8" xfId="37" applyFont="1" applyBorder="1" applyProtection="1"/>
    <xf numFmtId="39" fontId="10" fillId="0" borderId="16" xfId="28" applyFont="1" applyBorder="1" applyProtection="1"/>
    <xf numFmtId="39" fontId="10" fillId="2" borderId="8" xfId="28" applyFont="1" applyFill="1" applyBorder="1" applyProtection="1"/>
    <xf numFmtId="39" fontId="10" fillId="0" borderId="16" xfId="28" applyFont="1" applyBorder="1" applyProtection="1">
      <protection locked="0"/>
    </xf>
    <xf numFmtId="0" fontId="10" fillId="0" borderId="8" xfId="43" applyNumberFormat="1" applyFont="1" applyFill="1" applyBorder="1" applyAlignment="1">
      <alignment horizontal="center"/>
    </xf>
    <xf numFmtId="39" fontId="108" fillId="0" borderId="14" xfId="25" applyFont="1" applyBorder="1" applyAlignment="1" applyProtection="1">
      <alignment horizontal="left"/>
    </xf>
    <xf numFmtId="39" fontId="108" fillId="0" borderId="10" xfId="25" applyFont="1" applyBorder="1" applyAlignment="1" applyProtection="1">
      <alignment horizontal="left"/>
    </xf>
    <xf numFmtId="39" fontId="10" fillId="0" borderId="4" xfId="37" applyFont="1" applyBorder="1" applyProtection="1"/>
    <xf numFmtId="39" fontId="10" fillId="2" borderId="4" xfId="28" applyFont="1" applyFill="1" applyBorder="1" applyProtection="1"/>
    <xf numFmtId="39" fontId="10" fillId="0" borderId="0" xfId="28" applyFont="1" applyBorder="1" applyProtection="1">
      <protection locked="0"/>
    </xf>
    <xf numFmtId="0" fontId="10" fillId="0" borderId="4" xfId="43" applyNumberFormat="1" applyFont="1" applyFill="1" applyBorder="1" applyAlignment="1">
      <alignment horizontal="center"/>
    </xf>
    <xf numFmtId="39" fontId="108" fillId="0" borderId="3" xfId="25" applyFont="1" applyBorder="1" applyAlignment="1" applyProtection="1">
      <alignment horizontal="left"/>
    </xf>
    <xf numFmtId="39" fontId="108" fillId="0" borderId="9" xfId="25" applyFont="1" applyBorder="1" applyAlignment="1" applyProtection="1">
      <alignment horizontal="left"/>
    </xf>
    <xf numFmtId="39" fontId="0" fillId="0" borderId="0" xfId="28" applyFont="1" applyFill="1"/>
    <xf numFmtId="39" fontId="10" fillId="0" borderId="0" xfId="28" applyFont="1" applyFill="1" applyBorder="1" applyProtection="1"/>
    <xf numFmtId="39" fontId="10" fillId="0" borderId="0" xfId="28" applyFont="1" applyFill="1" applyBorder="1" applyProtection="1">
      <protection locked="0"/>
    </xf>
    <xf numFmtId="39" fontId="0" fillId="0" borderId="3" xfId="38" applyFont="1" applyBorder="1"/>
    <xf numFmtId="39" fontId="0" fillId="0" borderId="3" xfId="38" applyFont="1" applyFill="1" applyBorder="1"/>
    <xf numFmtId="39" fontId="0" fillId="0" borderId="3" xfId="37" applyFont="1" applyBorder="1" applyAlignment="1" applyProtection="1">
      <alignment horizontal="left"/>
    </xf>
    <xf numFmtId="39" fontId="0" fillId="0" borderId="3" xfId="38" applyFont="1" applyBorder="1" applyAlignment="1" applyProtection="1">
      <alignment horizontal="left"/>
    </xf>
    <xf numFmtId="39" fontId="10" fillId="2" borderId="26" xfId="28" applyFont="1" applyFill="1" applyBorder="1" applyProtection="1"/>
    <xf numFmtId="39" fontId="10" fillId="2" borderId="5" xfId="28" applyFont="1" applyFill="1" applyBorder="1" applyProtection="1"/>
    <xf numFmtId="39" fontId="10" fillId="0" borderId="26" xfId="28" applyFont="1" applyBorder="1" applyProtection="1">
      <protection locked="0"/>
    </xf>
    <xf numFmtId="39" fontId="0" fillId="0" borderId="17" xfId="38" applyFont="1" applyBorder="1" applyAlignment="1" applyProtection="1">
      <alignment horizontal="left"/>
    </xf>
    <xf numFmtId="39" fontId="105" fillId="2" borderId="5" xfId="28" applyFont="1" applyFill="1" applyBorder="1" applyAlignment="1" applyProtection="1">
      <alignment vertical="center"/>
    </xf>
    <xf numFmtId="39" fontId="73" fillId="0" borderId="6" xfId="28" applyFont="1" applyBorder="1" applyAlignment="1" applyProtection="1">
      <alignment horizontal="center" vertical="center"/>
    </xf>
    <xf numFmtId="39" fontId="73" fillId="0" borderId="17" xfId="28" applyFont="1" applyBorder="1" applyAlignment="1">
      <alignment vertical="center"/>
    </xf>
    <xf numFmtId="39" fontId="105" fillId="0" borderId="7" xfId="28" applyFont="1" applyBorder="1" applyAlignment="1" applyProtection="1">
      <alignment horizontal="left" vertical="center"/>
    </xf>
    <xf numFmtId="39" fontId="73" fillId="0" borderId="17" xfId="28" applyFont="1" applyBorder="1"/>
    <xf numFmtId="39" fontId="73" fillId="0" borderId="5" xfId="28" applyFont="1" applyBorder="1"/>
    <xf numFmtId="39" fontId="73" fillId="0" borderId="13" xfId="28" applyFont="1" applyBorder="1" applyAlignment="1" applyProtection="1">
      <alignment horizontal="left"/>
    </xf>
    <xf numFmtId="0" fontId="90" fillId="0" borderId="8" xfId="29" applyFont="1" applyBorder="1" applyAlignment="1">
      <alignment horizontal="center"/>
    </xf>
    <xf numFmtId="39" fontId="73" fillId="0" borderId="14" xfId="39" applyFont="1" applyBorder="1" applyAlignment="1" applyProtection="1">
      <alignment horizontal="center" vertical="center"/>
    </xf>
    <xf numFmtId="39" fontId="73" fillId="0" borderId="10" xfId="39" applyFont="1" applyBorder="1" applyAlignment="1" applyProtection="1">
      <alignment horizontal="center" vertical="center"/>
    </xf>
    <xf numFmtId="0" fontId="90" fillId="0" borderId="4" xfId="29" applyFont="1" applyBorder="1" applyAlignment="1">
      <alignment horizontal="center"/>
    </xf>
    <xf numFmtId="39" fontId="73" fillId="0" borderId="3" xfId="39" applyFont="1" applyBorder="1" applyAlignment="1" applyProtection="1">
      <alignment horizontal="center" vertical="center"/>
    </xf>
    <xf numFmtId="39" fontId="73" fillId="0" borderId="9" xfId="39" applyFont="1" applyBorder="1" applyAlignment="1" applyProtection="1">
      <alignment horizontal="center" vertical="center"/>
    </xf>
    <xf numFmtId="0" fontId="90" fillId="0" borderId="5" xfId="29" applyFont="1" applyBorder="1" applyAlignment="1">
      <alignment horizontal="center"/>
    </xf>
    <xf numFmtId="39" fontId="73" fillId="0" borderId="17" xfId="39" applyFont="1" applyBorder="1" applyAlignment="1" applyProtection="1">
      <alignment horizontal="center" vertical="center"/>
    </xf>
    <xf numFmtId="39" fontId="73" fillId="0" borderId="13" xfId="39" applyFont="1" applyBorder="1" applyAlignment="1" applyProtection="1">
      <alignment horizontal="center" vertical="center"/>
    </xf>
    <xf numFmtId="39" fontId="73" fillId="0" borderId="0" xfId="28" applyFont="1" applyProtection="1">
      <protection locked="0"/>
    </xf>
    <xf numFmtId="39" fontId="0" fillId="0" borderId="0" xfId="28" applyFont="1" applyAlignment="1">
      <alignment horizontal="left"/>
    </xf>
    <xf numFmtId="0" fontId="12" fillId="0" borderId="0" xfId="29" applyFont="1" applyFill="1"/>
    <xf numFmtId="39" fontId="0" fillId="0" borderId="0" xfId="28" applyFont="1" applyAlignment="1" applyProtection="1">
      <alignment horizontal="center"/>
    </xf>
    <xf numFmtId="39" fontId="73" fillId="0" borderId="0" xfId="28" applyFont="1" applyAlignment="1" applyProtection="1">
      <alignment horizontal="center"/>
    </xf>
    <xf numFmtId="39" fontId="106" fillId="0" borderId="0" xfId="28" applyFont="1" applyAlignment="1" applyProtection="1">
      <alignment horizontal="left"/>
    </xf>
    <xf numFmtId="39" fontId="106" fillId="0" borderId="0" xfId="28" applyFont="1"/>
    <xf numFmtId="39" fontId="4" fillId="0" borderId="3" xfId="28" applyFont="1" applyFill="1" applyBorder="1" applyProtection="1">
      <protection locked="0"/>
    </xf>
    <xf numFmtId="39" fontId="10" fillId="0" borderId="4" xfId="28" applyFont="1" applyFill="1" applyBorder="1" applyProtection="1"/>
    <xf numFmtId="39" fontId="10" fillId="0" borderId="4" xfId="28" applyFont="1" applyBorder="1" applyProtection="1"/>
    <xf numFmtId="39" fontId="8" fillId="0" borderId="9" xfId="38" applyFont="1" applyBorder="1" applyAlignment="1" applyProtection="1">
      <alignment horizontal="left"/>
    </xf>
    <xf numFmtId="39" fontId="105" fillId="2" borderId="6" xfId="28" applyFont="1" applyFill="1" applyBorder="1" applyAlignment="1" applyProtection="1">
      <alignment vertical="center"/>
    </xf>
    <xf numFmtId="39" fontId="73" fillId="0" borderId="11" xfId="28" applyFont="1" applyBorder="1" applyAlignment="1">
      <alignment vertical="center"/>
    </xf>
    <xf numFmtId="39" fontId="21" fillId="0" borderId="0" xfId="28" applyFont="1"/>
    <xf numFmtId="39" fontId="4" fillId="0" borderId="3" xfId="37" applyFont="1" applyFill="1" applyBorder="1" applyAlignment="1" applyProtection="1">
      <alignment horizontal="left"/>
    </xf>
    <xf numFmtId="39" fontId="4" fillId="0" borderId="9" xfId="38" applyFont="1" applyFill="1" applyBorder="1" applyAlignment="1" applyProtection="1">
      <alignment horizontal="left"/>
    </xf>
    <xf numFmtId="39" fontId="4" fillId="0" borderId="3" xfId="38" applyFont="1" applyFill="1" applyBorder="1" applyAlignment="1" applyProtection="1">
      <alignment horizontal="left"/>
    </xf>
    <xf numFmtId="39" fontId="4" fillId="0" borderId="13" xfId="28" applyFont="1" applyFill="1" applyBorder="1" applyProtection="1"/>
    <xf numFmtId="39" fontId="4" fillId="0" borderId="26" xfId="28" applyFont="1" applyFill="1" applyBorder="1" applyProtection="1">
      <protection locked="0"/>
    </xf>
    <xf numFmtId="39" fontId="4" fillId="0" borderId="17" xfId="38" applyFont="1" applyFill="1" applyBorder="1" applyAlignment="1" applyProtection="1">
      <alignment horizontal="left"/>
    </xf>
    <xf numFmtId="39" fontId="8" fillId="0" borderId="0" xfId="28" applyFont="1" applyBorder="1" applyAlignment="1" applyProtection="1"/>
    <xf numFmtId="39" fontId="105" fillId="0" borderId="1" xfId="28" applyFont="1" applyBorder="1" applyAlignment="1" applyProtection="1">
      <alignment vertical="center"/>
    </xf>
    <xf numFmtId="39" fontId="73" fillId="0" borderId="15" xfId="28" applyFont="1" applyBorder="1" applyAlignment="1">
      <alignment vertical="center"/>
    </xf>
    <xf numFmtId="0" fontId="69" fillId="0" borderId="0" xfId="29"/>
    <xf numFmtId="39" fontId="10" fillId="0" borderId="0" xfId="29" applyNumberFormat="1" applyFont="1"/>
    <xf numFmtId="39" fontId="4" fillId="0" borderId="5" xfId="29" applyNumberFormat="1" applyFont="1" applyBorder="1"/>
    <xf numFmtId="4" fontId="4" fillId="0" borderId="5" xfId="29" applyNumberFormat="1" applyFont="1" applyBorder="1"/>
    <xf numFmtId="4" fontId="4" fillId="0" borderId="0" xfId="29" applyNumberFormat="1" applyFont="1" applyFill="1" applyBorder="1"/>
    <xf numFmtId="0" fontId="10" fillId="0" borderId="6" xfId="29" applyFont="1" applyBorder="1"/>
    <xf numFmtId="0" fontId="10" fillId="0" borderId="8" xfId="29" applyFont="1" applyBorder="1"/>
    <xf numFmtId="39" fontId="5" fillId="0" borderId="11" xfId="29" applyNumberFormat="1" applyFont="1" applyBorder="1"/>
    <xf numFmtId="4" fontId="9" fillId="0" borderId="11" xfId="29" applyNumberFormat="1" applyFont="1" applyBorder="1"/>
    <xf numFmtId="0" fontId="9" fillId="0" borderId="6" xfId="29" applyFont="1" applyBorder="1"/>
    <xf numFmtId="0" fontId="26" fillId="0" borderId="3" xfId="25" applyNumberFormat="1" applyFont="1" applyFill="1" applyBorder="1" applyAlignment="1" applyProtection="1">
      <alignment horizontal="center"/>
    </xf>
    <xf numFmtId="0" fontId="26" fillId="0" borderId="17" xfId="25" applyNumberFormat="1" applyFont="1" applyFill="1" applyBorder="1" applyAlignment="1" applyProtection="1">
      <alignment horizontal="center"/>
    </xf>
    <xf numFmtId="39" fontId="5" fillId="0" borderId="11" xfId="28" applyFont="1" applyBorder="1" applyAlignment="1" applyProtection="1">
      <alignment horizontal="center" vertical="center"/>
    </xf>
    <xf numFmtId="39" fontId="9" fillId="0" borderId="7" xfId="28" applyFont="1" applyBorder="1" applyAlignment="1" applyProtection="1">
      <alignment horizontal="left" vertical="center"/>
    </xf>
    <xf numFmtId="0" fontId="90" fillId="0" borderId="14" xfId="29" applyFont="1" applyBorder="1" applyAlignment="1">
      <alignment horizontal="center"/>
    </xf>
    <xf numFmtId="0" fontId="90" fillId="0" borderId="3" xfId="29" applyFont="1" applyBorder="1" applyAlignment="1">
      <alignment horizontal="center"/>
    </xf>
    <xf numFmtId="0" fontId="90" fillId="0" borderId="17" xfId="29" applyFont="1" applyBorder="1" applyAlignment="1">
      <alignment horizontal="center"/>
    </xf>
    <xf numFmtId="39" fontId="79" fillId="0" borderId="0" xfId="28" applyFont="1" applyFill="1"/>
    <xf numFmtId="39" fontId="35" fillId="4" borderId="33" xfId="28" applyFont="1" applyFill="1" applyBorder="1" applyAlignment="1">
      <alignment vertical="center"/>
    </xf>
    <xf numFmtId="39" fontId="35" fillId="0" borderId="0" xfId="28" applyFont="1" applyAlignment="1">
      <alignment vertical="center"/>
    </xf>
    <xf numFmtId="39" fontId="4" fillId="0" borderId="4" xfId="37" applyFont="1" applyFill="1" applyBorder="1" applyAlignment="1" applyProtection="1">
      <alignment horizontal="left"/>
    </xf>
    <xf numFmtId="39" fontId="4" fillId="0" borderId="8" xfId="37" applyFont="1" applyBorder="1"/>
    <xf numFmtId="39" fontId="10" fillId="0" borderId="3" xfId="28" applyFont="1" applyBorder="1" applyProtection="1">
      <protection locked="0"/>
    </xf>
    <xf numFmtId="39" fontId="5" fillId="0" borderId="26" xfId="28" applyFont="1" applyBorder="1"/>
    <xf numFmtId="39" fontId="10" fillId="0" borderId="4" xfId="28" applyFont="1" applyBorder="1" applyProtection="1">
      <protection locked="0"/>
    </xf>
    <xf numFmtId="39" fontId="4" fillId="0" borderId="4" xfId="33" applyFont="1" applyBorder="1" applyProtection="1"/>
    <xf numFmtId="39" fontId="10" fillId="0" borderId="3" xfId="34" applyFont="1" applyBorder="1" applyProtection="1"/>
    <xf numFmtId="39" fontId="10" fillId="0" borderId="3" xfId="28" applyFont="1" applyBorder="1" applyAlignment="1" applyProtection="1">
      <alignment horizontal="fill"/>
    </xf>
    <xf numFmtId="39" fontId="10" fillId="0" borderId="4" xfId="28" applyFont="1" applyBorder="1" applyAlignment="1" applyProtection="1">
      <alignment horizontal="fill"/>
    </xf>
    <xf numFmtId="39" fontId="82" fillId="0" borderId="0" xfId="28" applyFont="1" applyBorder="1"/>
    <xf numFmtId="39" fontId="76" fillId="0" borderId="0" xfId="28" applyFont="1" applyProtection="1">
      <protection locked="0"/>
    </xf>
    <xf numFmtId="0" fontId="8" fillId="0" borderId="0" xfId="21" applyFill="1"/>
    <xf numFmtId="39" fontId="10" fillId="0" borderId="3" xfId="3" applyNumberFormat="1" applyFont="1" applyBorder="1" applyProtection="1"/>
    <xf numFmtId="39" fontId="23" fillId="0" borderId="0" xfId="4" applyFont="1" applyFill="1" applyAlignment="1">
      <alignment horizontal="center"/>
    </xf>
    <xf numFmtId="39" fontId="48" fillId="0" borderId="0" xfId="4" applyFont="1" applyFill="1" applyBorder="1" applyAlignment="1" applyProtection="1">
      <alignment horizontal="center"/>
      <protection locked="0"/>
    </xf>
    <xf numFmtId="39" fontId="23" fillId="0" borderId="0" xfId="4" applyFont="1" applyFill="1" applyBorder="1" applyAlignment="1">
      <alignment horizontal="right"/>
    </xf>
    <xf numFmtId="39" fontId="23" fillId="0" borderId="0" xfId="4" applyFont="1" applyFill="1" applyAlignment="1">
      <alignment horizontal="right"/>
    </xf>
    <xf numFmtId="49" fontId="23" fillId="0" borderId="5" xfId="2" quotePrefix="1" applyNumberFormat="1" applyFont="1" applyBorder="1" applyAlignment="1" applyProtection="1">
      <alignment horizontal="center"/>
      <protection locked="0"/>
    </xf>
    <xf numFmtId="39" fontId="48" fillId="0" borderId="0" xfId="2" applyFont="1" applyFill="1"/>
    <xf numFmtId="39" fontId="48" fillId="0" borderId="0" xfId="2" applyFont="1" applyFill="1" applyAlignment="1">
      <alignment horizontal="center"/>
    </xf>
    <xf numFmtId="39" fontId="23" fillId="0" borderId="3" xfId="16" applyFont="1" applyFill="1" applyBorder="1" applyAlignment="1" applyProtection="1">
      <alignment horizontal="center"/>
    </xf>
    <xf numFmtId="39" fontId="23" fillId="0" borderId="3" xfId="16" applyFont="1" applyFill="1" applyBorder="1"/>
    <xf numFmtId="39" fontId="48" fillId="4" borderId="16" xfId="4" applyFont="1" applyFill="1" applyBorder="1" applyAlignment="1">
      <alignment horizontal="center"/>
    </xf>
    <xf numFmtId="39" fontId="40" fillId="0" borderId="3" xfId="4" applyFont="1" applyBorder="1"/>
    <xf numFmtId="39" fontId="12" fillId="0" borderId="0" xfId="14" applyFont="1" applyAlignment="1">
      <alignment horizontal="center"/>
    </xf>
    <xf numFmtId="39" fontId="4" fillId="0" borderId="0" xfId="20" applyFont="1" applyAlignment="1" applyProtection="1">
      <alignment horizontal="left"/>
    </xf>
    <xf numFmtId="39" fontId="12" fillId="0" borderId="0" xfId="4" applyFont="1" applyAlignment="1" applyProtection="1">
      <alignment horizontal="center"/>
    </xf>
    <xf numFmtId="39" fontId="12" fillId="0" borderId="0" xfId="14" applyFont="1" applyAlignment="1">
      <alignment horizontal="center"/>
    </xf>
    <xf numFmtId="39" fontId="12" fillId="0" borderId="0" xfId="20" applyFont="1" applyAlignment="1" applyProtection="1"/>
    <xf numFmtId="43" fontId="4" fillId="0" borderId="0" xfId="3" applyFont="1"/>
    <xf numFmtId="39" fontId="5" fillId="0" borderId="0" xfId="4" applyFont="1" applyAlignment="1">
      <alignment horizontal="center"/>
    </xf>
    <xf numFmtId="39" fontId="5" fillId="0" borderId="0" xfId="4" applyFont="1" applyBorder="1" applyAlignment="1">
      <alignment vertical="center"/>
    </xf>
    <xf numFmtId="39" fontId="5" fillId="0" borderId="15" xfId="4" applyFont="1" applyBorder="1" applyAlignment="1">
      <alignment vertical="center"/>
    </xf>
    <xf numFmtId="39" fontId="13" fillId="0" borderId="22" xfId="4" applyFont="1" applyBorder="1" applyAlignment="1" applyProtection="1">
      <alignment vertical="center"/>
    </xf>
    <xf numFmtId="39" fontId="4" fillId="0" borderId="3" xfId="4" applyFont="1" applyFill="1" applyBorder="1" applyProtection="1"/>
    <xf numFmtId="39" fontId="4" fillId="0" borderId="3" xfId="22" applyFont="1" applyBorder="1" applyProtection="1"/>
    <xf numFmtId="39" fontId="4" fillId="0" borderId="8" xfId="4" applyFont="1" applyFill="1" applyBorder="1" applyProtection="1"/>
    <xf numFmtId="39" fontId="4" fillId="0" borderId="4" xfId="4" applyFont="1" applyBorder="1" applyProtection="1">
      <protection locked="0"/>
    </xf>
    <xf numFmtId="43" fontId="4" fillId="0" borderId="0" xfId="3" applyFont="1" applyBorder="1" applyAlignment="1">
      <alignment vertical="center"/>
    </xf>
    <xf numFmtId="39" fontId="4" fillId="0" borderId="4" xfId="4" applyFont="1" applyFill="1" applyBorder="1" applyProtection="1"/>
    <xf numFmtId="43" fontId="4" fillId="0" borderId="0" xfId="3" applyFont="1" applyFill="1" applyBorder="1" applyAlignment="1">
      <alignment vertical="center"/>
    </xf>
    <xf numFmtId="39" fontId="5" fillId="0" borderId="8" xfId="4" applyFont="1" applyBorder="1" applyAlignment="1" applyProtection="1">
      <alignment horizontal="center" vertical="center"/>
    </xf>
    <xf numFmtId="39" fontId="4" fillId="0" borderId="10" xfId="22" applyFont="1" applyBorder="1" applyProtection="1"/>
    <xf numFmtId="39" fontId="4" fillId="0" borderId="10" xfId="4" applyFont="1" applyBorder="1" applyProtection="1"/>
    <xf numFmtId="39" fontId="4" fillId="2" borderId="10" xfId="4" applyFont="1" applyFill="1" applyBorder="1" applyProtection="1"/>
    <xf numFmtId="39" fontId="4" fillId="0" borderId="9" xfId="22" applyFont="1" applyBorder="1" applyProtection="1"/>
    <xf numFmtId="39" fontId="4" fillId="0" borderId="9" xfId="4" applyFont="1" applyBorder="1" applyProtection="1"/>
    <xf numFmtId="39" fontId="4" fillId="0" borderId="4" xfId="4" applyFont="1" applyBorder="1" applyProtection="1"/>
    <xf numFmtId="39" fontId="4" fillId="0" borderId="3" xfId="25" applyFont="1" applyFill="1" applyBorder="1" applyAlignment="1" applyProtection="1">
      <alignment horizontal="left"/>
    </xf>
    <xf numFmtId="39" fontId="4" fillId="0" borderId="9" xfId="25" applyFont="1" applyFill="1" applyBorder="1" applyAlignment="1" applyProtection="1">
      <alignment horizontal="left"/>
    </xf>
    <xf numFmtId="39" fontId="4" fillId="0" borderId="4" xfId="4" applyFont="1" applyFill="1" applyBorder="1" applyProtection="1">
      <protection locked="0"/>
    </xf>
    <xf numFmtId="39" fontId="4" fillId="0" borderId="9" xfId="4" applyFont="1" applyFill="1" applyBorder="1" applyProtection="1"/>
    <xf numFmtId="0" fontId="14" fillId="0" borderId="8" xfId="21" quotePrefix="1" applyFont="1" applyBorder="1" applyAlignment="1" applyProtection="1">
      <alignment horizontal="center"/>
    </xf>
    <xf numFmtId="0" fontId="13" fillId="0" borderId="8" xfId="21" applyFont="1" applyBorder="1" applyAlignment="1">
      <alignment horizontal="center"/>
    </xf>
    <xf numFmtId="0" fontId="13" fillId="0" borderId="4" xfId="21" quotePrefix="1" applyFont="1" applyBorder="1" applyAlignment="1">
      <alignment horizontal="center"/>
    </xf>
    <xf numFmtId="0" fontId="99" fillId="0" borderId="4" xfId="21" quotePrefix="1" applyFont="1" applyBorder="1" applyAlignment="1">
      <alignment horizontal="center"/>
    </xf>
    <xf numFmtId="0" fontId="13" fillId="0" borderId="4" xfId="21" applyFont="1" applyBorder="1" applyAlignment="1">
      <alignment horizontal="center"/>
    </xf>
    <xf numFmtId="0" fontId="13" fillId="0" borderId="5" xfId="21" applyFont="1" applyBorder="1" applyAlignment="1">
      <alignment horizontal="center"/>
    </xf>
    <xf numFmtId="0" fontId="13" fillId="0" borderId="11" xfId="21" applyFont="1" applyBorder="1" applyAlignment="1">
      <alignment horizontal="center" wrapText="1" shrinkToFit="1"/>
    </xf>
    <xf numFmtId="0" fontId="13" fillId="0" borderId="12" xfId="21" applyFont="1" applyBorder="1" applyAlignment="1">
      <alignment horizontal="center" wrapText="1" shrinkToFit="1"/>
    </xf>
    <xf numFmtId="0" fontId="13" fillId="0" borderId="7" xfId="21" applyFont="1" applyBorder="1" applyAlignment="1">
      <alignment horizontal="center" wrapText="1" shrinkToFit="1"/>
    </xf>
    <xf numFmtId="0" fontId="13" fillId="0" borderId="5" xfId="21" applyFont="1" applyFill="1" applyBorder="1" applyAlignment="1">
      <alignment horizontal="center"/>
    </xf>
    <xf numFmtId="39" fontId="4" fillId="0" borderId="0" xfId="4" applyFont="1" applyFill="1" applyBorder="1" applyProtection="1"/>
    <xf numFmtId="39" fontId="4" fillId="0" borderId="0" xfId="22" applyFont="1" applyBorder="1" applyProtection="1"/>
    <xf numFmtId="39" fontId="4" fillId="0" borderId="0" xfId="4" applyFont="1" applyBorder="1" applyProtection="1"/>
    <xf numFmtId="39" fontId="4" fillId="0" borderId="0" xfId="4" applyFont="1" applyBorder="1" applyProtection="1">
      <protection locked="0"/>
    </xf>
    <xf numFmtId="39" fontId="15" fillId="0" borderId="0" xfId="4" applyFont="1" applyAlignment="1" applyProtection="1">
      <alignment horizontal="left"/>
    </xf>
    <xf numFmtId="39" fontId="15" fillId="0" borderId="0" xfId="4" applyFont="1"/>
    <xf numFmtId="39" fontId="4" fillId="0" borderId="14" xfId="4" applyFont="1" applyFill="1" applyBorder="1" applyProtection="1"/>
    <xf numFmtId="39" fontId="4" fillId="0" borderId="3" xfId="25" applyFont="1" applyFill="1" applyBorder="1" applyAlignment="1"/>
    <xf numFmtId="39" fontId="4" fillId="0" borderId="4" xfId="22" applyFont="1" applyFill="1" applyBorder="1" applyProtection="1"/>
    <xf numFmtId="39" fontId="10" fillId="0" borderId="4" xfId="22" applyFont="1" applyFill="1" applyBorder="1" applyProtection="1"/>
    <xf numFmtId="39" fontId="10" fillId="0" borderId="4" xfId="4" applyFont="1" applyBorder="1" applyProtection="1"/>
    <xf numFmtId="39" fontId="4" fillId="0" borderId="3" xfId="4" applyFont="1" applyBorder="1" applyProtection="1">
      <protection locked="0"/>
    </xf>
    <xf numFmtId="39" fontId="14" fillId="0" borderId="4" xfId="4" quotePrefix="1" applyFont="1" applyBorder="1" applyAlignment="1" applyProtection="1">
      <alignment horizontal="center"/>
    </xf>
    <xf numFmtId="39" fontId="35" fillId="0" borderId="0" xfId="4" applyFont="1" applyBorder="1"/>
    <xf numFmtId="39" fontId="4" fillId="0" borderId="4" xfId="22" applyFont="1" applyBorder="1" applyProtection="1"/>
    <xf numFmtId="39" fontId="5" fillId="0" borderId="6" xfId="4" applyFont="1" applyBorder="1" applyAlignment="1" applyProtection="1">
      <alignment horizontal="center" vertical="center"/>
    </xf>
    <xf numFmtId="39" fontId="5" fillId="0" borderId="0" xfId="4" applyFont="1" applyBorder="1"/>
    <xf numFmtId="39" fontId="10" fillId="0" borderId="0" xfId="4" applyFont="1" applyBorder="1" applyProtection="1"/>
    <xf numFmtId="39" fontId="4" fillId="0" borderId="3" xfId="22" applyFont="1" applyBorder="1"/>
    <xf numFmtId="39" fontId="4" fillId="0" borderId="3" xfId="4" applyFont="1" applyBorder="1"/>
    <xf numFmtId="39" fontId="4" fillId="0" borderId="3" xfId="2" applyFont="1" applyBorder="1" applyProtection="1"/>
    <xf numFmtId="39" fontId="5" fillId="0" borderId="0" xfId="4" applyFont="1" applyFill="1" applyBorder="1"/>
    <xf numFmtId="39" fontId="4" fillId="0" borderId="3" xfId="2" applyFont="1" applyFill="1" applyBorder="1" applyProtection="1"/>
    <xf numFmtId="39" fontId="4" fillId="0" borderId="0" xfId="22" applyFont="1" applyFill="1" applyBorder="1"/>
    <xf numFmtId="39" fontId="40" fillId="0" borderId="0" xfId="4" applyFont="1" applyFill="1" applyBorder="1"/>
    <xf numFmtId="39" fontId="14" fillId="0" borderId="4" xfId="22" applyFont="1" applyBorder="1" applyAlignment="1" applyProtection="1">
      <alignment horizontal="center"/>
    </xf>
    <xf numFmtId="39" fontId="4" fillId="0" borderId="9" xfId="24" applyFont="1" applyBorder="1" applyAlignment="1" applyProtection="1">
      <alignment horizontal="left"/>
    </xf>
    <xf numFmtId="39" fontId="4" fillId="2" borderId="3" xfId="22" applyFont="1" applyFill="1" applyBorder="1" applyProtection="1"/>
    <xf numFmtId="39" fontId="4" fillId="0" borderId="0" xfId="4" applyFont="1" applyFill="1" applyBorder="1"/>
    <xf numFmtId="39" fontId="13" fillId="0" borderId="0" xfId="4" applyFont="1" applyFill="1" applyBorder="1" applyAlignment="1">
      <alignment horizontal="center"/>
    </xf>
    <xf numFmtId="4" fontId="4" fillId="0" borderId="4" xfId="2" applyNumberFormat="1" applyFont="1" applyFill="1" applyBorder="1" applyProtection="1"/>
    <xf numFmtId="39" fontId="4" fillId="0" borderId="4" xfId="22" applyFont="1" applyFill="1" applyBorder="1"/>
    <xf numFmtId="39" fontId="40" fillId="0" borderId="0" xfId="4" applyFont="1" applyFill="1"/>
    <xf numFmtId="39" fontId="4" fillId="0" borderId="3" xfId="24" applyFont="1" applyBorder="1" applyAlignment="1" applyProtection="1">
      <alignment horizontal="left"/>
    </xf>
    <xf numFmtId="39" fontId="4" fillId="0" borderId="9" xfId="24" quotePrefix="1" applyFont="1" applyBorder="1" applyAlignment="1" applyProtection="1">
      <alignment horizontal="left"/>
    </xf>
    <xf numFmtId="39" fontId="4" fillId="0" borderId="4" xfId="22" applyFont="1" applyBorder="1" applyAlignment="1" applyProtection="1">
      <alignment horizontal="left"/>
    </xf>
    <xf numFmtId="39" fontId="4" fillId="0" borderId="3" xfId="4" applyFont="1" applyBorder="1" applyAlignment="1" applyProtection="1">
      <alignment horizontal="fill"/>
    </xf>
    <xf numFmtId="39" fontId="4" fillId="0" borderId="4" xfId="4" applyFont="1" applyBorder="1" applyAlignment="1" applyProtection="1">
      <alignment horizontal="fill"/>
    </xf>
    <xf numFmtId="39" fontId="9" fillId="0" borderId="8" xfId="4" applyFont="1" applyFill="1" applyBorder="1" applyProtection="1"/>
    <xf numFmtId="39" fontId="5" fillId="0" borderId="8" xfId="4" applyFont="1" applyBorder="1" applyAlignment="1" applyProtection="1">
      <alignment horizontal="center"/>
    </xf>
    <xf numFmtId="39" fontId="5" fillId="0" borderId="4" xfId="4" applyFont="1" applyBorder="1"/>
    <xf numFmtId="39" fontId="14" fillId="0" borderId="3" xfId="4" quotePrefix="1" applyFont="1" applyBorder="1" applyAlignment="1" applyProtection="1">
      <alignment horizontal="center"/>
    </xf>
    <xf numFmtId="39" fontId="15" fillId="0" borderId="0" xfId="14" applyFont="1" applyAlignment="1">
      <alignment horizontal="center"/>
    </xf>
    <xf numFmtId="39" fontId="5" fillId="0" borderId="0" xfId="4" applyFont="1"/>
    <xf numFmtId="39" fontId="4" fillId="0" borderId="8" xfId="4" applyFont="1" applyBorder="1" applyProtection="1"/>
    <xf numFmtId="39" fontId="26" fillId="0" borderId="10" xfId="25" applyFont="1" applyFill="1" applyBorder="1" applyAlignment="1" applyProtection="1">
      <alignment horizontal="left"/>
    </xf>
    <xf numFmtId="0" fontId="75" fillId="0" borderId="9" xfId="25" applyNumberFormat="1" applyFont="1" applyFill="1" applyBorder="1" applyAlignment="1" applyProtection="1">
      <alignment horizontal="center"/>
    </xf>
    <xf numFmtId="0" fontId="13" fillId="0" borderId="16" xfId="21" applyFont="1" applyBorder="1" applyAlignment="1" applyProtection="1">
      <alignment horizontal="centerContinuous"/>
    </xf>
    <xf numFmtId="39" fontId="4" fillId="0" borderId="14" xfId="22" applyFont="1" applyBorder="1" applyProtection="1"/>
    <xf numFmtId="39" fontId="22" fillId="0" borderId="10" xfId="25" applyFont="1" applyFill="1" applyBorder="1" applyAlignment="1"/>
    <xf numFmtId="0" fontId="75" fillId="0" borderId="0" xfId="25" quotePrefix="1" applyNumberFormat="1" applyFont="1" applyFill="1" applyBorder="1" applyAlignment="1">
      <alignment horizontal="center"/>
    </xf>
    <xf numFmtId="0" fontId="75" fillId="0" borderId="0" xfId="25" applyNumberFormat="1" applyFont="1" applyFill="1" applyBorder="1" applyAlignment="1">
      <alignment horizontal="center"/>
    </xf>
    <xf numFmtId="39" fontId="110" fillId="0" borderId="0" xfId="14" applyFont="1"/>
    <xf numFmtId="0" fontId="110" fillId="0" borderId="0" xfId="21" applyFont="1"/>
    <xf numFmtId="39" fontId="76" fillId="0" borderId="0" xfId="4" applyFont="1" applyAlignment="1" applyProtection="1">
      <alignment horizontal="center"/>
    </xf>
    <xf numFmtId="39" fontId="110" fillId="0" borderId="0" xfId="14" applyFont="1" applyAlignment="1">
      <alignment horizontal="center"/>
    </xf>
    <xf numFmtId="39" fontId="76" fillId="0" borderId="0" xfId="14" applyFont="1" applyAlignment="1">
      <alignment horizontal="center"/>
    </xf>
    <xf numFmtId="0" fontId="76" fillId="0" borderId="0" xfId="21" applyFont="1"/>
    <xf numFmtId="39" fontId="76" fillId="0" borderId="0" xfId="14" applyFont="1"/>
    <xf numFmtId="39" fontId="76" fillId="0" borderId="0" xfId="14" applyFont="1" applyAlignment="1" applyProtection="1">
      <alignment horizontal="left"/>
    </xf>
    <xf numFmtId="39" fontId="9" fillId="0" borderId="0" xfId="4" applyFont="1" applyAlignment="1" applyProtection="1">
      <alignment horizontal="center"/>
    </xf>
    <xf numFmtId="39" fontId="17" fillId="0" borderId="0" xfId="4" applyFont="1" applyAlignment="1" applyProtection="1"/>
    <xf numFmtId="0" fontId="9" fillId="0" borderId="0" xfId="21" applyFont="1" applyAlignment="1">
      <alignment horizontal="center"/>
    </xf>
    <xf numFmtId="39" fontId="10" fillId="0" borderId="0" xfId="4" applyFont="1" applyAlignment="1">
      <alignment horizontal="center"/>
    </xf>
    <xf numFmtId="39" fontId="82" fillId="0" borderId="0" xfId="4" applyFont="1"/>
    <xf numFmtId="39" fontId="82" fillId="0" borderId="0" xfId="4" applyFont="1" applyAlignment="1" applyProtection="1">
      <alignment horizontal="left"/>
    </xf>
    <xf numFmtId="39" fontId="82" fillId="0" borderId="36" xfId="4" applyFont="1" applyBorder="1" applyAlignment="1" applyProtection="1">
      <alignment horizontal="left"/>
    </xf>
    <xf numFmtId="39" fontId="9" fillId="0" borderId="0" xfId="4" applyFont="1"/>
    <xf numFmtId="39" fontId="5" fillId="0" borderId="1" xfId="4" applyFont="1" applyFill="1" applyBorder="1" applyAlignment="1" applyProtection="1">
      <alignment horizontal="right" vertical="center"/>
    </xf>
    <xf numFmtId="39" fontId="5" fillId="0" borderId="1" xfId="4" applyFont="1" applyBorder="1" applyAlignment="1" applyProtection="1">
      <alignment horizontal="right" vertical="center"/>
    </xf>
    <xf numFmtId="39" fontId="9" fillId="0" borderId="15" xfId="4" applyFont="1" applyBorder="1" applyAlignment="1">
      <alignment vertical="center"/>
    </xf>
    <xf numFmtId="39" fontId="5" fillId="0" borderId="4" xfId="4" quotePrefix="1" applyFont="1" applyFill="1" applyBorder="1" applyAlignment="1" applyProtection="1">
      <alignment horizontal="right" vertical="center"/>
    </xf>
    <xf numFmtId="39" fontId="4" fillId="0" borderId="4" xfId="4" quotePrefix="1" applyFont="1" applyBorder="1" applyAlignment="1" applyProtection="1">
      <alignment horizontal="right" vertical="center"/>
    </xf>
    <xf numFmtId="39" fontId="5" fillId="0" borderId="4" xfId="4" quotePrefix="1" applyFont="1" applyBorder="1" applyAlignment="1" applyProtection="1">
      <alignment horizontal="right" vertical="center"/>
    </xf>
    <xf numFmtId="39" fontId="5" fillId="0" borderId="4" xfId="4" quotePrefix="1" applyFont="1" applyBorder="1" applyAlignment="1" applyProtection="1">
      <alignment horizontal="center" vertical="center"/>
    </xf>
    <xf numFmtId="39" fontId="4" fillId="0" borderId="16" xfId="57" applyFont="1" applyBorder="1" applyAlignment="1" applyProtection="1">
      <alignment horizontal="left" vertical="center"/>
    </xf>
    <xf numFmtId="39" fontId="4" fillId="0" borderId="16" xfId="4" applyFont="1" applyBorder="1" applyAlignment="1" applyProtection="1">
      <alignment horizontal="left"/>
    </xf>
    <xf numFmtId="39" fontId="5" fillId="0" borderId="10" xfId="4" applyFont="1" applyBorder="1" applyAlignment="1" applyProtection="1">
      <alignment vertical="center"/>
    </xf>
    <xf numFmtId="39" fontId="4" fillId="0" borderId="4" xfId="4" quotePrefix="1" applyFont="1" applyFill="1" applyBorder="1" applyAlignment="1" applyProtection="1">
      <alignment horizontal="right" vertical="center"/>
    </xf>
    <xf numFmtId="39" fontId="4" fillId="2" borderId="3" xfId="4" applyFont="1" applyFill="1" applyBorder="1" applyAlignment="1" applyProtection="1">
      <alignment horizontal="right" vertical="center"/>
    </xf>
    <xf numFmtId="39" fontId="5" fillId="0" borderId="3" xfId="4" applyFont="1" applyBorder="1" applyAlignment="1">
      <alignment vertical="center"/>
    </xf>
    <xf numFmtId="39" fontId="4" fillId="0" borderId="0" xfId="57" applyFont="1" applyBorder="1" applyAlignment="1" applyProtection="1">
      <alignment horizontal="left" vertical="center"/>
    </xf>
    <xf numFmtId="39" fontId="4" fillId="0" borderId="0" xfId="57" applyFont="1" applyBorder="1" applyAlignment="1" applyProtection="1">
      <alignment vertical="center"/>
    </xf>
    <xf numFmtId="39" fontId="4" fillId="0" borderId="9" xfId="57" quotePrefix="1" applyFont="1" applyBorder="1" applyAlignment="1" applyProtection="1">
      <alignment vertical="center"/>
    </xf>
    <xf numFmtId="39" fontId="13" fillId="0" borderId="0" xfId="4" applyFont="1"/>
    <xf numFmtId="39" fontId="4" fillId="0" borderId="4" xfId="4" quotePrefix="1" applyFont="1" applyBorder="1" applyAlignment="1" applyProtection="1">
      <alignment horizontal="center" vertical="center"/>
    </xf>
    <xf numFmtId="39" fontId="4" fillId="0" borderId="3" xfId="4" applyFont="1" applyFill="1" applyBorder="1" applyAlignment="1" applyProtection="1">
      <alignment horizontal="right" vertical="center"/>
    </xf>
    <xf numFmtId="39" fontId="4" fillId="0" borderId="3" xfId="4" applyFont="1" applyBorder="1" applyAlignment="1">
      <alignment vertical="center"/>
    </xf>
    <xf numFmtId="39" fontId="4" fillId="0" borderId="3" xfId="4" quotePrefix="1" applyFont="1" applyBorder="1" applyAlignment="1" applyProtection="1">
      <alignment horizontal="center" vertical="center"/>
    </xf>
    <xf numFmtId="39" fontId="4" fillId="0" borderId="3" xfId="4" applyFont="1" applyFill="1" applyBorder="1" applyAlignment="1" applyProtection="1">
      <alignment horizontal="left" vertical="center"/>
    </xf>
    <xf numFmtId="43" fontId="4" fillId="0" borderId="3" xfId="3" applyFont="1" applyBorder="1" applyAlignment="1">
      <alignment horizontal="left" vertical="center"/>
    </xf>
    <xf numFmtId="39" fontId="4" fillId="2" borderId="3" xfId="4" applyFont="1" applyFill="1" applyBorder="1" applyAlignment="1" applyProtection="1">
      <alignment horizontal="left" vertical="center"/>
    </xf>
    <xf numFmtId="39" fontId="4" fillId="0" borderId="4" xfId="4" applyFont="1" applyBorder="1" applyAlignment="1" applyProtection="1">
      <alignment horizontal="left" vertical="center"/>
      <protection locked="0"/>
    </xf>
    <xf numFmtId="0" fontId="4" fillId="0" borderId="4" xfId="4" quotePrefix="1" applyNumberFormat="1" applyFont="1" applyBorder="1" applyAlignment="1" applyProtection="1">
      <alignment horizontal="center" vertical="center"/>
      <protection locked="0"/>
    </xf>
    <xf numFmtId="39" fontId="4" fillId="0" borderId="17" xfId="4" applyFont="1" applyBorder="1" applyAlignment="1">
      <alignment vertical="center"/>
    </xf>
    <xf numFmtId="39" fontId="41" fillId="0" borderId="26" xfId="4" applyFont="1" applyBorder="1" applyAlignment="1" applyProtection="1">
      <alignment horizontal="left"/>
    </xf>
    <xf numFmtId="39" fontId="41" fillId="0" borderId="26" xfId="4" applyFont="1" applyBorder="1" applyAlignment="1" applyProtection="1"/>
    <xf numFmtId="39" fontId="41" fillId="0" borderId="13" xfId="4" applyFont="1" applyBorder="1" applyAlignment="1" applyProtection="1"/>
    <xf numFmtId="39" fontId="9" fillId="0" borderId="0" xfId="4" applyFont="1" applyAlignment="1">
      <alignment horizontal="right"/>
    </xf>
    <xf numFmtId="39" fontId="5" fillId="2" borderId="8" xfId="4" applyFont="1" applyFill="1" applyBorder="1" applyAlignment="1" applyProtection="1">
      <alignment horizontal="right" vertical="center"/>
    </xf>
    <xf numFmtId="39" fontId="5" fillId="0" borderId="8" xfId="4" applyFont="1" applyBorder="1" applyAlignment="1" applyProtection="1">
      <alignment horizontal="right" vertical="center"/>
    </xf>
    <xf numFmtId="39" fontId="5" fillId="0" borderId="14" xfId="4" applyFont="1" applyBorder="1" applyAlignment="1">
      <alignment horizontal="right" vertical="center"/>
    </xf>
    <xf numFmtId="39" fontId="5" fillId="0" borderId="16" xfId="4" applyFont="1" applyBorder="1" applyAlignment="1" applyProtection="1">
      <alignment horizontal="right" vertical="center"/>
    </xf>
    <xf numFmtId="39" fontId="5" fillId="0" borderId="16" xfId="4" quotePrefix="1" applyFont="1" applyBorder="1" applyAlignment="1" applyProtection="1">
      <alignment horizontal="right" vertical="center"/>
    </xf>
    <xf numFmtId="39" fontId="9" fillId="0" borderId="9" xfId="4" quotePrefix="1" applyFont="1" applyBorder="1" applyAlignment="1" applyProtection="1">
      <alignment horizontal="left"/>
    </xf>
    <xf numFmtId="39" fontId="41" fillId="0" borderId="0" xfId="4" applyFont="1" applyBorder="1"/>
    <xf numFmtId="39" fontId="5" fillId="0" borderId="9" xfId="4" quotePrefix="1" applyFont="1" applyBorder="1" applyAlignment="1" applyProtection="1">
      <alignment horizontal="left"/>
    </xf>
    <xf numFmtId="0" fontId="4" fillId="0" borderId="8" xfId="21" quotePrefix="1" applyFont="1" applyBorder="1" applyAlignment="1" applyProtection="1">
      <alignment horizontal="center"/>
    </xf>
    <xf numFmtId="0" fontId="5" fillId="0" borderId="16" xfId="21" applyFont="1" applyBorder="1" applyAlignment="1" applyProtection="1">
      <alignment horizontal="left"/>
    </xf>
    <xf numFmtId="0" fontId="5" fillId="0" borderId="8" xfId="21" applyFont="1" applyBorder="1" applyAlignment="1">
      <alignment horizontal="center"/>
    </xf>
    <xf numFmtId="39" fontId="5" fillId="0" borderId="16" xfId="19" applyFont="1" applyBorder="1" applyAlignment="1" applyProtection="1">
      <alignment horizontal="center" vertical="center"/>
    </xf>
    <xf numFmtId="0" fontId="5" fillId="0" borderId="4" xfId="21" quotePrefix="1" applyFont="1" applyBorder="1" applyAlignment="1">
      <alignment horizontal="center"/>
    </xf>
    <xf numFmtId="0" fontId="5" fillId="0" borderId="4" xfId="21" applyFont="1" applyBorder="1" applyAlignment="1">
      <alignment horizontal="center"/>
    </xf>
    <xf numFmtId="39" fontId="5" fillId="0" borderId="0" xfId="19" applyFont="1" applyBorder="1" applyAlignment="1" applyProtection="1">
      <alignment horizontal="center" vertical="center"/>
    </xf>
    <xf numFmtId="0" fontId="9" fillId="0" borderId="5" xfId="21" applyFont="1" applyBorder="1" applyAlignment="1">
      <alignment horizontal="center"/>
    </xf>
    <xf numFmtId="0" fontId="5" fillId="0" borderId="11" xfId="21" applyFont="1" applyBorder="1" applyAlignment="1">
      <alignment horizontal="center" wrapText="1" shrinkToFit="1"/>
    </xf>
    <xf numFmtId="0" fontId="5" fillId="0" borderId="12" xfId="21" applyFont="1" applyBorder="1" applyAlignment="1">
      <alignment horizontal="center" wrapText="1" shrinkToFit="1"/>
    </xf>
    <xf numFmtId="0" fontId="5" fillId="0" borderId="7" xfId="21" applyFont="1" applyBorder="1" applyAlignment="1">
      <alignment horizontal="center" wrapText="1" shrinkToFit="1"/>
    </xf>
    <xf numFmtId="0" fontId="5" fillId="0" borderId="5" xfId="21" applyFont="1" applyFill="1" applyBorder="1" applyAlignment="1">
      <alignment horizontal="center"/>
    </xf>
    <xf numFmtId="0" fontId="5" fillId="0" borderId="5" xfId="21" applyFont="1" applyBorder="1" applyAlignment="1">
      <alignment horizontal="center"/>
    </xf>
    <xf numFmtId="39" fontId="5" fillId="0" borderId="26" xfId="19" applyFont="1" applyBorder="1" applyAlignment="1" applyProtection="1">
      <alignment horizontal="center" vertical="center"/>
    </xf>
    <xf numFmtId="39" fontId="4" fillId="0" borderId="0" xfId="4" applyFont="1" applyAlignment="1" applyProtection="1">
      <alignment horizontal="left"/>
    </xf>
    <xf numFmtId="39" fontId="27" fillId="0" borderId="0" xfId="4" applyFont="1"/>
    <xf numFmtId="39" fontId="12" fillId="0" borderId="0" xfId="4" applyFont="1" applyAlignment="1" applyProtection="1">
      <alignment horizontal="left"/>
    </xf>
    <xf numFmtId="39" fontId="12" fillId="0" borderId="0" xfId="4" applyFont="1"/>
    <xf numFmtId="43" fontId="79" fillId="0" borderId="0" xfId="3" applyFont="1"/>
    <xf numFmtId="39" fontId="13" fillId="0" borderId="0" xfId="28" applyFont="1"/>
    <xf numFmtId="39" fontId="5" fillId="0" borderId="0" xfId="28" applyFont="1" applyAlignment="1"/>
    <xf numFmtId="0" fontId="14" fillId="0" borderId="0" xfId="29" applyFont="1"/>
    <xf numFmtId="39" fontId="40" fillId="0" borderId="0" xfId="28" applyFont="1" applyAlignment="1"/>
    <xf numFmtId="39" fontId="4" fillId="0" borderId="0" xfId="28" applyFont="1" applyBorder="1" applyAlignment="1"/>
    <xf numFmtId="43" fontId="40" fillId="0" borderId="0" xfId="3" applyFont="1" applyAlignment="1"/>
    <xf numFmtId="39" fontId="4" fillId="0" borderId="0" xfId="28" applyFont="1" applyAlignment="1"/>
    <xf numFmtId="39" fontId="4" fillId="0" borderId="36" xfId="28" applyFont="1" applyBorder="1" applyAlignment="1" applyProtection="1"/>
    <xf numFmtId="39" fontId="4" fillId="0" borderId="14" xfId="28" applyFont="1" applyBorder="1"/>
    <xf numFmtId="39" fontId="10" fillId="0" borderId="4" xfId="45" applyFont="1" applyBorder="1" applyAlignment="1" applyProtection="1">
      <alignment horizontal="left"/>
    </xf>
    <xf numFmtId="39" fontId="10" fillId="0" borderId="3" xfId="38" applyFont="1" applyBorder="1"/>
    <xf numFmtId="43" fontId="40" fillId="0" borderId="0" xfId="3" applyFont="1" applyBorder="1" applyAlignment="1">
      <alignment vertical="center"/>
    </xf>
    <xf numFmtId="39" fontId="21" fillId="0" borderId="0" xfId="28" applyFont="1" applyFill="1" applyAlignment="1">
      <alignment vertical="center"/>
    </xf>
    <xf numFmtId="39" fontId="21" fillId="0" borderId="0" xfId="28" applyFont="1" applyBorder="1"/>
    <xf numFmtId="39" fontId="21" fillId="0" borderId="0" xfId="28" applyFont="1" applyAlignment="1">
      <alignment horizontal="right"/>
    </xf>
    <xf numFmtId="39" fontId="21" fillId="0" borderId="0" xfId="28" applyFont="1" applyFill="1"/>
    <xf numFmtId="39" fontId="21" fillId="4" borderId="0" xfId="28" applyFont="1" applyFill="1" applyAlignment="1">
      <alignment horizontal="left"/>
    </xf>
    <xf numFmtId="4" fontId="4" fillId="2" borderId="4" xfId="28" applyNumberFormat="1" applyFont="1" applyFill="1" applyBorder="1" applyAlignment="1" applyProtection="1">
      <alignment vertical="center"/>
    </xf>
    <xf numFmtId="43" fontId="4" fillId="0" borderId="0" xfId="3" applyFont="1" applyFill="1" applyBorder="1"/>
    <xf numFmtId="4" fontId="4" fillId="0" borderId="0" xfId="3" applyNumberFormat="1" applyFont="1" applyBorder="1"/>
    <xf numFmtId="4" fontId="4" fillId="0" borderId="3" xfId="3" applyNumberFormat="1" applyFont="1" applyBorder="1"/>
    <xf numFmtId="4" fontId="4" fillId="0" borderId="3" xfId="3" applyNumberFormat="1" applyFont="1" applyBorder="1" applyProtection="1">
      <protection locked="0"/>
    </xf>
    <xf numFmtId="39" fontId="14" fillId="0" borderId="9" xfId="31" applyFont="1" applyBorder="1" applyAlignment="1" applyProtection="1">
      <alignment horizontal="left"/>
    </xf>
    <xf numFmtId="4" fontId="10" fillId="0" borderId="3" xfId="3" applyNumberFormat="1" applyFont="1" applyFill="1" applyBorder="1" applyProtection="1"/>
    <xf numFmtId="4" fontId="4" fillId="0" borderId="4" xfId="3" applyNumberFormat="1" applyFont="1" applyBorder="1" applyProtection="1">
      <protection locked="0"/>
    </xf>
    <xf numFmtId="4" fontId="4" fillId="2" borderId="4" xfId="3" applyNumberFormat="1" applyFont="1" applyFill="1" applyBorder="1"/>
    <xf numFmtId="4" fontId="10" fillId="0" borderId="3" xfId="3" applyNumberFormat="1" applyFont="1" applyBorder="1" applyProtection="1"/>
    <xf numFmtId="4" fontId="10" fillId="0" borderId="4" xfId="3" applyNumberFormat="1" applyFont="1" applyBorder="1" applyProtection="1"/>
    <xf numFmtId="4" fontId="10" fillId="0" borderId="4" xfId="3" applyNumberFormat="1" applyFont="1" applyBorder="1" applyProtection="1">
      <protection locked="0"/>
    </xf>
    <xf numFmtId="39" fontId="9" fillId="0" borderId="3" xfId="28" applyFont="1" applyBorder="1"/>
    <xf numFmtId="43" fontId="13" fillId="0" borderId="0" xfId="3" applyFont="1" applyBorder="1" applyAlignment="1">
      <alignment horizontal="center"/>
    </xf>
    <xf numFmtId="39" fontId="14" fillId="0" borderId="0" xfId="28" applyFont="1" applyAlignment="1" applyProtection="1">
      <alignment horizontal="center"/>
    </xf>
    <xf numFmtId="39" fontId="21" fillId="0" borderId="0" xfId="28" applyFont="1" applyAlignment="1">
      <alignment vertical="center"/>
    </xf>
    <xf numFmtId="39" fontId="5" fillId="0" borderId="0" xfId="52" applyFont="1" applyFill="1" applyAlignment="1"/>
    <xf numFmtId="39" fontId="5" fillId="0" borderId="24" xfId="28" applyFont="1" applyBorder="1" applyAlignment="1" applyProtection="1">
      <alignment vertical="center"/>
    </xf>
    <xf numFmtId="39" fontId="5" fillId="0" borderId="34" xfId="28" applyFont="1" applyBorder="1" applyAlignment="1" applyProtection="1">
      <alignment vertical="center"/>
    </xf>
    <xf numFmtId="39" fontId="78" fillId="0" borderId="33" xfId="36" applyFont="1" applyFill="1" applyBorder="1" applyAlignment="1">
      <alignment horizontal="center"/>
    </xf>
    <xf numFmtId="43" fontId="4" fillId="0" borderId="3" xfId="58" applyFont="1" applyFill="1" applyBorder="1"/>
    <xf numFmtId="0" fontId="4" fillId="0" borderId="14" xfId="15" quotePrefix="1" applyFont="1" applyBorder="1" applyAlignment="1" applyProtection="1">
      <alignment horizontal="left"/>
    </xf>
    <xf numFmtId="0" fontId="4" fillId="0" borderId="10" xfId="15" applyFont="1" applyBorder="1"/>
    <xf numFmtId="39" fontId="78" fillId="0" borderId="12" xfId="36" applyFont="1" applyFill="1" applyBorder="1" applyAlignment="1">
      <alignment horizontal="center"/>
    </xf>
    <xf numFmtId="37" fontId="12" fillId="0" borderId="0" xfId="36" applyNumberFormat="1" applyFont="1" applyFill="1" applyAlignment="1">
      <alignment horizontal="center"/>
    </xf>
    <xf numFmtId="0" fontId="12" fillId="0" borderId="0" xfId="29" applyFont="1" applyFill="1" applyAlignment="1">
      <alignment horizontal="right"/>
    </xf>
    <xf numFmtId="0" fontId="4" fillId="0" borderId="3" xfId="15" applyFont="1" applyBorder="1"/>
    <xf numFmtId="0" fontId="4" fillId="0" borderId="9" xfId="15" applyFont="1" applyBorder="1" applyAlignment="1" applyProtection="1">
      <alignment horizontal="left"/>
    </xf>
    <xf numFmtId="0" fontId="4" fillId="0" borderId="3" xfId="15" quotePrefix="1" applyFont="1" applyBorder="1" applyAlignment="1" applyProtection="1">
      <alignment horizontal="left"/>
    </xf>
    <xf numFmtId="0" fontId="4" fillId="0" borderId="9" xfId="15" applyFont="1" applyBorder="1"/>
    <xf numFmtId="39" fontId="78" fillId="0" borderId="0" xfId="36" applyFont="1" applyFill="1" applyAlignment="1">
      <alignment horizontal="left"/>
    </xf>
    <xf numFmtId="0" fontId="4" fillId="0" borderId="3" xfId="15" applyFont="1" applyBorder="1" applyAlignment="1" applyProtection="1">
      <alignment horizontal="left"/>
    </xf>
    <xf numFmtId="0" fontId="4" fillId="0" borderId="9" xfId="15" applyFont="1" applyBorder="1" applyAlignment="1" applyProtection="1">
      <alignment horizontal="left"/>
    </xf>
    <xf numFmtId="0" fontId="4" fillId="0" borderId="3" xfId="15" applyFont="1" applyBorder="1" applyAlignment="1" applyProtection="1">
      <alignment horizontal="left"/>
    </xf>
    <xf numFmtId="39" fontId="4" fillId="0" borderId="4" xfId="28" applyFont="1" applyBorder="1" applyAlignment="1">
      <alignment vertical="center"/>
    </xf>
    <xf numFmtId="43" fontId="4" fillId="0" borderId="3" xfId="3" applyFont="1" applyFill="1" applyBorder="1"/>
    <xf numFmtId="0" fontId="4" fillId="0" borderId="17" xfId="53" quotePrefix="1" applyFont="1" applyBorder="1" applyAlignment="1">
      <alignment horizontal="center"/>
    </xf>
    <xf numFmtId="39" fontId="4" fillId="0" borderId="17" xfId="28" applyFont="1" applyBorder="1"/>
    <xf numFmtId="0" fontId="5" fillId="0" borderId="13" xfId="53" applyFont="1" applyBorder="1"/>
    <xf numFmtId="39" fontId="5" fillId="0" borderId="9" xfId="28" applyFont="1" applyBorder="1" applyAlignment="1" applyProtection="1">
      <alignment horizontal="left" vertical="center"/>
    </xf>
    <xf numFmtId="0" fontId="5" fillId="0" borderId="8" xfId="29" applyFont="1" applyBorder="1" applyAlignment="1">
      <alignment horizontal="center"/>
    </xf>
    <xf numFmtId="0" fontId="5" fillId="0" borderId="4" xfId="29" quotePrefix="1" applyFont="1" applyBorder="1" applyAlignment="1">
      <alignment horizontal="center"/>
    </xf>
    <xf numFmtId="0" fontId="9" fillId="0" borderId="11" xfId="29" applyFont="1" applyBorder="1" applyAlignment="1">
      <alignment horizontal="center" wrapText="1" shrinkToFit="1"/>
    </xf>
    <xf numFmtId="0" fontId="9" fillId="0" borderId="12" xfId="29" applyFont="1" applyBorder="1" applyAlignment="1">
      <alignment horizontal="center" wrapText="1" shrinkToFit="1"/>
    </xf>
    <xf numFmtId="0" fontId="9" fillId="0" borderId="7" xfId="29" applyFont="1" applyBorder="1" applyAlignment="1">
      <alignment horizontal="center" wrapText="1" shrinkToFit="1"/>
    </xf>
    <xf numFmtId="0" fontId="9" fillId="0" borderId="5" xfId="29" applyFont="1" applyFill="1" applyBorder="1" applyAlignment="1">
      <alignment horizontal="center"/>
    </xf>
    <xf numFmtId="39" fontId="12" fillId="0" borderId="0" xfId="37" applyFont="1" applyAlignment="1"/>
    <xf numFmtId="39" fontId="17" fillId="0" borderId="0" xfId="37" applyFont="1" applyAlignment="1"/>
    <xf numFmtId="39" fontId="100" fillId="0" borderId="0" xfId="28" applyFont="1" applyAlignment="1">
      <alignment horizontal="right"/>
    </xf>
    <xf numFmtId="39" fontId="35" fillId="0" borderId="0" xfId="36" applyFont="1"/>
    <xf numFmtId="0" fontId="100" fillId="0" borderId="0" xfId="29" applyFont="1" applyAlignment="1">
      <alignment horizontal="right"/>
    </xf>
    <xf numFmtId="39" fontId="10" fillId="2" borderId="0" xfId="37" applyFont="1" applyFill="1" applyBorder="1"/>
    <xf numFmtId="39" fontId="4" fillId="0" borderId="0" xfId="37" applyFont="1" applyBorder="1"/>
    <xf numFmtId="39" fontId="4" fillId="0" borderId="10" xfId="31" applyFont="1" applyBorder="1" applyAlignment="1" applyProtection="1">
      <alignment horizontal="left"/>
    </xf>
    <xf numFmtId="39" fontId="9" fillId="2" borderId="1" xfId="37" applyFont="1" applyFill="1" applyBorder="1"/>
    <xf numFmtId="39" fontId="10" fillId="2" borderId="8" xfId="37" applyFont="1" applyFill="1" applyBorder="1"/>
    <xf numFmtId="39" fontId="10" fillId="0" borderId="4" xfId="34" applyFont="1" applyBorder="1" applyProtection="1"/>
    <xf numFmtId="39" fontId="9" fillId="2" borderId="4" xfId="37" applyFont="1" applyFill="1" applyBorder="1"/>
    <xf numFmtId="43" fontId="5" fillId="2" borderId="4" xfId="3" applyFont="1" applyFill="1" applyBorder="1" applyProtection="1"/>
    <xf numFmtId="39" fontId="5" fillId="0" borderId="4" xfId="37" applyFont="1" applyBorder="1"/>
    <xf numFmtId="43" fontId="5" fillId="0" borderId="4" xfId="3" applyFont="1" applyBorder="1" applyProtection="1"/>
    <xf numFmtId="39" fontId="5" fillId="0" borderId="4" xfId="3" applyNumberFormat="1" applyFont="1" applyFill="1" applyBorder="1" applyProtection="1"/>
    <xf numFmtId="39" fontId="5" fillId="0" borderId="4" xfId="3" applyNumberFormat="1" applyFont="1" applyBorder="1" applyProtection="1"/>
    <xf numFmtId="39" fontId="5" fillId="0" borderId="3" xfId="59" applyFont="1" applyBorder="1" applyProtection="1"/>
    <xf numFmtId="39" fontId="4" fillId="0" borderId="3" xfId="59" applyFont="1" applyBorder="1" applyProtection="1"/>
    <xf numFmtId="39" fontId="5" fillId="0" borderId="4" xfId="28" applyFont="1" applyBorder="1" applyProtection="1"/>
    <xf numFmtId="39" fontId="10" fillId="0" borderId="4" xfId="28" applyFont="1" applyBorder="1"/>
    <xf numFmtId="39" fontId="40" fillId="0" borderId="5" xfId="28" applyFont="1" applyBorder="1"/>
    <xf numFmtId="0" fontId="13" fillId="0" borderId="6" xfId="29" quotePrefix="1" applyFont="1" applyBorder="1" applyAlignment="1" applyProtection="1">
      <alignment horizontal="center"/>
    </xf>
    <xf numFmtId="39" fontId="35" fillId="0" borderId="0" xfId="28" applyFont="1" applyProtection="1">
      <protection locked="0"/>
    </xf>
    <xf numFmtId="39" fontId="4" fillId="2" borderId="17" xfId="28" applyFont="1" applyFill="1" applyBorder="1" applyProtection="1"/>
    <xf numFmtId="39" fontId="82" fillId="0" borderId="0" xfId="28" applyFont="1"/>
    <xf numFmtId="39" fontId="100" fillId="0" borderId="0" xfId="28" applyFont="1" applyProtection="1">
      <protection locked="0"/>
    </xf>
    <xf numFmtId="39" fontId="71" fillId="0" borderId="0" xfId="25" applyFont="1" applyBorder="1" applyAlignment="1" applyProtection="1">
      <alignment horizontal="left"/>
    </xf>
    <xf numFmtId="39" fontId="51" fillId="0" borderId="0" xfId="36" applyFont="1"/>
    <xf numFmtId="0" fontId="51" fillId="0" borderId="0" xfId="29" applyFont="1"/>
    <xf numFmtId="0" fontId="23" fillId="0" borderId="0" xfId="29" applyFont="1"/>
    <xf numFmtId="39" fontId="23" fillId="0" borderId="0" xfId="28" applyFont="1" applyBorder="1" applyAlignment="1" applyProtection="1">
      <alignment horizontal="left"/>
    </xf>
    <xf numFmtId="39" fontId="60" fillId="0" borderId="1" xfId="28" applyFont="1" applyBorder="1" applyAlignment="1" applyProtection="1">
      <alignment vertical="center"/>
    </xf>
    <xf numFmtId="39" fontId="60" fillId="0" borderId="15" xfId="28" applyFont="1" applyBorder="1" applyAlignment="1">
      <alignment vertical="center"/>
    </xf>
    <xf numFmtId="39" fontId="56" fillId="0" borderId="22" xfId="28" applyFont="1" applyBorder="1" applyAlignment="1" applyProtection="1">
      <alignment vertical="center"/>
    </xf>
    <xf numFmtId="39" fontId="59" fillId="0" borderId="14" xfId="28" applyFont="1" applyFill="1" applyBorder="1" applyProtection="1"/>
    <xf numFmtId="39" fontId="23" fillId="0" borderId="8" xfId="37" applyFont="1" applyBorder="1" applyProtection="1"/>
    <xf numFmtId="39" fontId="59" fillId="0" borderId="16" xfId="28" applyFont="1" applyBorder="1" applyProtection="1"/>
    <xf numFmtId="39" fontId="59" fillId="2" borderId="8" xfId="28" applyFont="1" applyFill="1" applyBorder="1" applyProtection="1"/>
    <xf numFmtId="39" fontId="59" fillId="0" borderId="16" xfId="28" applyFont="1" applyBorder="1" applyProtection="1">
      <protection locked="0"/>
    </xf>
    <xf numFmtId="0" fontId="71" fillId="0" borderId="8" xfId="25" applyNumberFormat="1" applyFont="1" applyFill="1" applyBorder="1" applyAlignment="1" applyProtection="1">
      <alignment horizontal="center"/>
    </xf>
    <xf numFmtId="39" fontId="23" fillId="0" borderId="16" xfId="41" applyFont="1" applyBorder="1" applyAlignment="1">
      <alignment horizontal="left" shrinkToFit="1"/>
    </xf>
    <xf numFmtId="39" fontId="71" fillId="0" borderId="16" xfId="25" applyFont="1" applyFill="1" applyBorder="1" applyAlignment="1" applyProtection="1">
      <alignment horizontal="left"/>
    </xf>
    <xf numFmtId="39" fontId="23" fillId="0" borderId="16" xfId="28" applyFont="1" applyBorder="1" applyAlignment="1">
      <alignment vertical="center"/>
    </xf>
    <xf numFmtId="39" fontId="48" fillId="0" borderId="16" xfId="28" applyFont="1" applyBorder="1" applyAlignment="1" applyProtection="1">
      <alignment horizontal="left"/>
    </xf>
    <xf numFmtId="39" fontId="48" fillId="0" borderId="10" xfId="28" applyFont="1" applyBorder="1"/>
    <xf numFmtId="39" fontId="59" fillId="0" borderId="3" xfId="28" applyFont="1" applyFill="1" applyBorder="1" applyProtection="1"/>
    <xf numFmtId="39" fontId="23" fillId="0" borderId="4" xfId="37" applyFont="1" applyBorder="1" applyProtection="1"/>
    <xf numFmtId="39" fontId="59" fillId="0" borderId="0" xfId="28" applyFont="1" applyBorder="1" applyProtection="1"/>
    <xf numFmtId="39" fontId="59" fillId="2" borderId="4" xfId="28" applyFont="1" applyFill="1" applyBorder="1" applyProtection="1"/>
    <xf numFmtId="39" fontId="59" fillId="0" borderId="0" xfId="28" applyFont="1" applyBorder="1" applyProtection="1">
      <protection locked="0"/>
    </xf>
    <xf numFmtId="0" fontId="71" fillId="0" borderId="4" xfId="25" applyNumberFormat="1" applyFont="1" applyFill="1" applyBorder="1" applyAlignment="1">
      <alignment horizontal="center"/>
    </xf>
    <xf numFmtId="39" fontId="71" fillId="0" borderId="0" xfId="25" applyFont="1" applyBorder="1" applyAlignment="1"/>
    <xf numFmtId="39" fontId="48" fillId="0" borderId="0" xfId="28" applyFont="1" applyBorder="1" applyAlignment="1" applyProtection="1">
      <alignment horizontal="left"/>
    </xf>
    <xf numFmtId="39" fontId="48" fillId="0" borderId="9" xfId="28" applyFont="1" applyBorder="1"/>
    <xf numFmtId="39" fontId="63" fillId="0" borderId="4" xfId="41" applyFont="1" applyBorder="1" applyAlignment="1"/>
    <xf numFmtId="39" fontId="63" fillId="0" borderId="0" xfId="41" applyFont="1" applyBorder="1" applyAlignment="1"/>
    <xf numFmtId="39" fontId="23" fillId="0" borderId="0" xfId="28" applyFont="1" applyAlignment="1">
      <alignment vertical="center"/>
    </xf>
    <xf numFmtId="0" fontId="23" fillId="0" borderId="4" xfId="43" applyNumberFormat="1" applyFont="1" applyFill="1" applyBorder="1" applyAlignment="1">
      <alignment horizontal="center"/>
    </xf>
    <xf numFmtId="39" fontId="71" fillId="0" borderId="0" xfId="25" applyFont="1" applyFill="1" applyBorder="1" applyAlignment="1"/>
    <xf numFmtId="0" fontId="71" fillId="0" borderId="4" xfId="25" applyNumberFormat="1" applyFont="1" applyFill="1" applyBorder="1" applyAlignment="1" applyProtection="1">
      <alignment horizontal="center"/>
    </xf>
    <xf numFmtId="39" fontId="71" fillId="0" borderId="0" xfId="25" applyFont="1" applyFill="1" applyBorder="1" applyAlignment="1" applyProtection="1">
      <alignment horizontal="left"/>
    </xf>
    <xf numFmtId="39" fontId="59" fillId="0" borderId="3" xfId="28" quotePrefix="1" applyFont="1" applyBorder="1" applyAlignment="1" applyProtection="1">
      <alignment horizontal="center"/>
    </xf>
    <xf numFmtId="39" fontId="23" fillId="0" borderId="3" xfId="38" applyFont="1" applyBorder="1"/>
    <xf numFmtId="39" fontId="23" fillId="0" borderId="0" xfId="38" applyFont="1" applyBorder="1"/>
    <xf numFmtId="39" fontId="71" fillId="0" borderId="0" xfId="25" quotePrefix="1" applyFont="1" applyBorder="1" applyAlignment="1" applyProtection="1">
      <alignment horizontal="left"/>
    </xf>
    <xf numFmtId="39" fontId="59" fillId="0" borderId="17" xfId="28" applyFont="1" applyFill="1" applyBorder="1" applyProtection="1"/>
    <xf numFmtId="39" fontId="59" fillId="2" borderId="5" xfId="28" applyFont="1" applyFill="1" applyBorder="1" applyProtection="1"/>
    <xf numFmtId="39" fontId="59" fillId="2" borderId="26" xfId="28" applyFont="1" applyFill="1" applyBorder="1" applyProtection="1"/>
    <xf numFmtId="39" fontId="59" fillId="0" borderId="26" xfId="28" applyFont="1" applyBorder="1" applyProtection="1">
      <protection locked="0"/>
    </xf>
    <xf numFmtId="0" fontId="71" fillId="0" borderId="5" xfId="25" applyNumberFormat="1" applyFont="1" applyFill="1" applyBorder="1" applyAlignment="1" applyProtection="1">
      <alignment horizontal="center"/>
    </xf>
    <xf numFmtId="39" fontId="23" fillId="0" borderId="3" xfId="38" applyFont="1" applyBorder="1" applyAlignment="1" applyProtection="1">
      <alignment horizontal="left"/>
    </xf>
    <xf numFmtId="39" fontId="23" fillId="0" borderId="0" xfId="38" applyFont="1" applyBorder="1" applyAlignment="1" applyProtection="1">
      <alignment horizontal="left"/>
    </xf>
    <xf numFmtId="39" fontId="48" fillId="0" borderId="26" xfId="28" applyFont="1" applyBorder="1" applyAlignment="1" applyProtection="1">
      <alignment horizontal="left"/>
    </xf>
    <xf numFmtId="39" fontId="48" fillId="0" borderId="13" xfId="28" applyFont="1" applyBorder="1"/>
    <xf numFmtId="39" fontId="60" fillId="2" borderId="5" xfId="28" applyFont="1" applyFill="1" applyBorder="1" applyAlignment="1" applyProtection="1">
      <alignment vertical="center"/>
    </xf>
    <xf numFmtId="39" fontId="60" fillId="0" borderId="6" xfId="28" applyFont="1" applyBorder="1" applyAlignment="1" applyProtection="1">
      <alignment horizontal="center" vertical="center"/>
    </xf>
    <xf numFmtId="39" fontId="56" fillId="0" borderId="11" xfId="28" applyFont="1" applyBorder="1" applyAlignment="1">
      <alignment vertical="center"/>
    </xf>
    <xf numFmtId="39" fontId="56" fillId="0" borderId="12" xfId="28" applyFont="1" applyBorder="1" applyAlignment="1" applyProtection="1">
      <alignment horizontal="left" vertical="center"/>
    </xf>
    <xf numFmtId="39" fontId="48" fillId="0" borderId="12" xfId="28" applyFont="1" applyBorder="1" applyAlignment="1" applyProtection="1">
      <alignment horizontal="left" vertical="center"/>
    </xf>
    <xf numFmtId="39" fontId="56" fillId="0" borderId="26" xfId="28" applyFont="1" applyBorder="1" applyAlignment="1" applyProtection="1">
      <alignment horizontal="left" vertical="center"/>
    </xf>
    <xf numFmtId="39" fontId="48" fillId="0" borderId="13" xfId="28" applyFont="1" applyBorder="1" applyAlignment="1">
      <alignment vertical="center"/>
    </xf>
    <xf numFmtId="39" fontId="60" fillId="0" borderId="17" xfId="28" applyFont="1" applyBorder="1"/>
    <xf numFmtId="39" fontId="60" fillId="0" borderId="5" xfId="28" applyFont="1" applyBorder="1"/>
    <xf numFmtId="39" fontId="56" fillId="0" borderId="17" xfId="28" applyFont="1" applyBorder="1"/>
    <xf numFmtId="39" fontId="65" fillId="0" borderId="26" xfId="28" applyFont="1" applyBorder="1"/>
    <xf numFmtId="39" fontId="48" fillId="0" borderId="13" xfId="28" applyFont="1" applyBorder="1" applyAlignment="1" applyProtection="1">
      <alignment horizontal="left"/>
    </xf>
    <xf numFmtId="0" fontId="56" fillId="0" borderId="8" xfId="29" applyFont="1" applyBorder="1" applyAlignment="1">
      <alignment horizontal="center"/>
    </xf>
    <xf numFmtId="39" fontId="48" fillId="0" borderId="14" xfId="39" applyFont="1" applyBorder="1" applyAlignment="1" applyProtection="1">
      <alignment horizontal="center" vertical="center"/>
    </xf>
    <xf numFmtId="39" fontId="48" fillId="0" borderId="16" xfId="39" applyFont="1" applyBorder="1" applyAlignment="1" applyProtection="1">
      <alignment horizontal="center" vertical="center"/>
    </xf>
    <xf numFmtId="39" fontId="48" fillId="0" borderId="10" xfId="39" applyFont="1" applyBorder="1" applyAlignment="1" applyProtection="1">
      <alignment horizontal="center" vertical="center"/>
    </xf>
    <xf numFmtId="0" fontId="62" fillId="0" borderId="4" xfId="29" applyFont="1" applyBorder="1" applyAlignment="1">
      <alignment horizontal="center"/>
    </xf>
    <xf numFmtId="39" fontId="48" fillId="0" borderId="3" xfId="39" applyFont="1" applyBorder="1" applyAlignment="1" applyProtection="1">
      <alignment horizontal="center" vertical="center"/>
    </xf>
    <xf numFmtId="39" fontId="48" fillId="0" borderId="0" xfId="39" applyFont="1" applyBorder="1" applyAlignment="1" applyProtection="1">
      <alignment horizontal="center" vertical="center"/>
    </xf>
    <xf numFmtId="39" fontId="48" fillId="0" borderId="9" xfId="39" applyFont="1" applyBorder="1" applyAlignment="1" applyProtection="1">
      <alignment horizontal="center" vertical="center"/>
    </xf>
    <xf numFmtId="0" fontId="62" fillId="0" borderId="5" xfId="29" applyFont="1" applyBorder="1" applyAlignment="1">
      <alignment horizontal="center"/>
    </xf>
    <xf numFmtId="39" fontId="48" fillId="0" borderId="17" xfId="39" applyFont="1" applyBorder="1" applyAlignment="1" applyProtection="1">
      <alignment horizontal="center" vertical="center"/>
    </xf>
    <xf numFmtId="39" fontId="48" fillId="0" borderId="26" xfId="39" applyFont="1" applyBorder="1" applyAlignment="1" applyProtection="1">
      <alignment horizontal="center" vertical="center"/>
    </xf>
    <xf numFmtId="39" fontId="48" fillId="0" borderId="13" xfId="39" applyFont="1" applyBorder="1" applyAlignment="1" applyProtection="1">
      <alignment horizontal="center" vertical="center"/>
    </xf>
    <xf numFmtId="39" fontId="57" fillId="0" borderId="0" xfId="28" applyFont="1" applyAlignment="1">
      <alignment horizontal="left"/>
    </xf>
    <xf numFmtId="39" fontId="112" fillId="0" borderId="0" xfId="28" applyFont="1" applyProtection="1">
      <protection locked="0"/>
    </xf>
    <xf numFmtId="0" fontId="4" fillId="0" borderId="0" xfId="29" applyFont="1" applyAlignment="1">
      <alignment horizontal="left"/>
    </xf>
    <xf numFmtId="39" fontId="10" fillId="0" borderId="8" xfId="28" quotePrefix="1" applyFont="1" applyBorder="1" applyAlignment="1" applyProtection="1">
      <alignment horizontal="center"/>
    </xf>
    <xf numFmtId="43" fontId="4" fillId="0" borderId="0" xfId="3" applyFont="1" applyAlignment="1">
      <alignment vertical="center"/>
    </xf>
    <xf numFmtId="39" fontId="113" fillId="0" borderId="0" xfId="28" applyFont="1" applyAlignment="1">
      <alignment horizontal="left"/>
    </xf>
    <xf numFmtId="39" fontId="4" fillId="0" borderId="33" xfId="28" applyFont="1" applyBorder="1" applyAlignment="1">
      <alignment vertical="center"/>
    </xf>
    <xf numFmtId="39" fontId="78" fillId="0" borderId="0" xfId="28" applyFont="1" applyAlignment="1">
      <alignment vertical="center"/>
    </xf>
    <xf numFmtId="39" fontId="21" fillId="0" borderId="33" xfId="28" applyFont="1" applyBorder="1" applyAlignment="1">
      <alignment vertical="center"/>
    </xf>
    <xf numFmtId="39" fontId="35" fillId="4" borderId="0" xfId="28" quotePrefix="1" applyFont="1" applyFill="1" applyAlignment="1">
      <alignment horizontal="center"/>
    </xf>
    <xf numFmtId="39" fontId="4" fillId="0" borderId="9" xfId="37" applyFont="1" applyFill="1" applyBorder="1"/>
    <xf numFmtId="4" fontId="4" fillId="0" borderId="8" xfId="37" applyNumberFormat="1" applyFont="1" applyBorder="1"/>
    <xf numFmtId="4" fontId="4" fillId="0" borderId="3" xfId="28" applyNumberFormat="1" applyFont="1" applyBorder="1" applyProtection="1">
      <protection locked="0"/>
    </xf>
    <xf numFmtId="39" fontId="4" fillId="0" borderId="9" xfId="37" applyFont="1" applyFill="1" applyBorder="1" applyProtection="1"/>
    <xf numFmtId="4" fontId="4" fillId="2" borderId="4" xfId="37" applyNumberFormat="1" applyFont="1" applyFill="1" applyBorder="1" applyProtection="1"/>
    <xf numFmtId="39" fontId="4" fillId="0" borderId="3" xfId="38" applyFont="1" applyFill="1" applyBorder="1" applyProtection="1"/>
    <xf numFmtId="4" fontId="4" fillId="0" borderId="4" xfId="38" applyNumberFormat="1" applyFont="1" applyBorder="1" applyProtection="1"/>
    <xf numFmtId="43" fontId="4" fillId="0" borderId="0" xfId="3" applyFont="1" applyFill="1" applyBorder="1" applyProtection="1"/>
    <xf numFmtId="43" fontId="4" fillId="0" borderId="0" xfId="3" applyFont="1" applyBorder="1"/>
    <xf numFmtId="39" fontId="57" fillId="0" borderId="0" xfId="4" applyFont="1" applyFill="1" applyBorder="1"/>
    <xf numFmtId="39" fontId="51" fillId="0" borderId="0" xfId="14" applyFont="1" applyFill="1" applyBorder="1"/>
    <xf numFmtId="39" fontId="51" fillId="0" borderId="0" xfId="4" applyFont="1" applyBorder="1" applyAlignment="1" applyProtection="1">
      <alignment horizontal="center"/>
    </xf>
    <xf numFmtId="39" fontId="51" fillId="0" borderId="0" xfId="14" applyFont="1" applyBorder="1" applyAlignment="1">
      <alignment horizontal="center"/>
    </xf>
    <xf numFmtId="0" fontId="51" fillId="0" borderId="0" xfId="21" applyFont="1" applyBorder="1"/>
    <xf numFmtId="39" fontId="48" fillId="0" borderId="0" xfId="4" applyFont="1" applyBorder="1" applyAlignment="1" applyProtection="1">
      <alignment horizontal="center"/>
    </xf>
    <xf numFmtId="39" fontId="48" fillId="0" borderId="0" xfId="4" applyFont="1" applyBorder="1" applyAlignment="1">
      <alignment horizontal="center"/>
    </xf>
    <xf numFmtId="39" fontId="48" fillId="0" borderId="0" xfId="22" applyFont="1" applyBorder="1" applyAlignment="1"/>
    <xf numFmtId="0" fontId="23" fillId="0" borderId="0" xfId="21" applyFont="1" applyBorder="1"/>
    <xf numFmtId="39" fontId="23" fillId="0" borderId="0" xfId="4" applyFont="1" applyBorder="1" applyAlignment="1" applyProtection="1">
      <alignment horizontal="center"/>
    </xf>
    <xf numFmtId="39" fontId="59" fillId="0" borderId="0" xfId="4" applyFont="1" applyFill="1" applyBorder="1" applyProtection="1"/>
    <xf numFmtId="39" fontId="23" fillId="0" borderId="0" xfId="24" quotePrefix="1" applyFont="1" applyBorder="1" applyAlignment="1" applyProtection="1">
      <alignment horizontal="left"/>
    </xf>
    <xf numFmtId="39" fontId="59" fillId="2" borderId="0" xfId="4" applyFont="1" applyFill="1" applyBorder="1" applyAlignment="1" applyProtection="1">
      <alignment vertical="center"/>
    </xf>
    <xf numFmtId="39" fontId="60" fillId="2" borderId="0" xfId="4" applyFont="1" applyFill="1" applyBorder="1" applyAlignment="1" applyProtection="1">
      <alignment vertical="center"/>
    </xf>
    <xf numFmtId="39" fontId="60" fillId="0" borderId="0" xfId="4" applyFont="1" applyBorder="1" applyAlignment="1" applyProtection="1">
      <alignment horizontal="center" vertical="center"/>
    </xf>
    <xf numFmtId="39" fontId="56" fillId="0" borderId="0" xfId="4" applyFont="1" applyBorder="1" applyAlignment="1">
      <alignment vertical="center"/>
    </xf>
    <xf numFmtId="0" fontId="50" fillId="0" borderId="0" xfId="21" quotePrefix="1" applyFont="1" applyBorder="1" applyAlignment="1" applyProtection="1">
      <alignment horizontal="center"/>
    </xf>
    <xf numFmtId="0" fontId="56" fillId="0" borderId="0" xfId="21" applyFont="1" applyBorder="1" applyAlignment="1" applyProtection="1">
      <alignment horizontal="centerContinuous"/>
    </xf>
    <xf numFmtId="0" fontId="62" fillId="0" borderId="0" xfId="21" applyFont="1" applyBorder="1" applyAlignment="1">
      <alignment horizontal="center"/>
    </xf>
    <xf numFmtId="0" fontId="56" fillId="0" borderId="0" xfId="21" applyFont="1" applyBorder="1" applyAlignment="1">
      <alignment horizontal="center" wrapText="1" shrinkToFit="1"/>
    </xf>
    <xf numFmtId="0" fontId="56" fillId="0" borderId="0" xfId="21" applyFont="1" applyFill="1" applyBorder="1" applyAlignment="1">
      <alignment horizontal="center"/>
    </xf>
    <xf numFmtId="39" fontId="54" fillId="0" borderId="0" xfId="4" applyFont="1" applyBorder="1" applyAlignment="1" applyProtection="1">
      <alignment horizontal="left"/>
    </xf>
    <xf numFmtId="39" fontId="59" fillId="0" borderId="0" xfId="4" quotePrefix="1" applyFont="1" applyFill="1" applyBorder="1" applyAlignment="1" applyProtection="1">
      <alignment horizontal="center"/>
    </xf>
    <xf numFmtId="39" fontId="114" fillId="0" borderId="0" xfId="4" applyFont="1" applyFill="1" applyBorder="1"/>
    <xf numFmtId="39" fontId="54" fillId="0" borderId="0" xfId="4" applyFont="1" applyBorder="1"/>
    <xf numFmtId="39" fontId="51" fillId="0" borderId="0" xfId="14" applyFont="1" applyBorder="1" applyAlignment="1">
      <alignment horizontal="center"/>
    </xf>
    <xf numFmtId="39" fontId="53" fillId="0" borderId="0" xfId="4" applyFont="1" applyBorder="1" applyProtection="1">
      <protection locked="0"/>
    </xf>
    <xf numFmtId="39" fontId="57" fillId="0" borderId="0" xfId="4" applyFont="1" applyBorder="1" applyAlignment="1">
      <alignment horizontal="left"/>
    </xf>
    <xf numFmtId="39" fontId="59" fillId="0" borderId="0" xfId="4" applyFont="1" applyFill="1" applyBorder="1"/>
    <xf numFmtId="39" fontId="59" fillId="0" borderId="0" xfId="4" applyFont="1" applyFill="1" applyBorder="1" applyProtection="1">
      <protection locked="0"/>
    </xf>
    <xf numFmtId="39" fontId="114" fillId="0" borderId="0" xfId="4" applyFont="1" applyBorder="1"/>
    <xf numFmtId="39" fontId="50" fillId="0" borderId="0" xfId="4" quotePrefix="1" applyFont="1" applyBorder="1"/>
    <xf numFmtId="39" fontId="50" fillId="0" borderId="0" xfId="22" applyFont="1" applyBorder="1" applyAlignment="1" applyProtection="1">
      <alignment horizontal="left"/>
    </xf>
    <xf numFmtId="39" fontId="23" fillId="0" borderId="0" xfId="4" quotePrefix="1" applyFont="1" applyBorder="1"/>
    <xf numFmtId="39" fontId="48" fillId="0" borderId="0" xfId="4" applyFont="1" applyBorder="1"/>
    <xf numFmtId="39" fontId="51" fillId="0" borderId="0" xfId="14" applyFont="1" applyFill="1" applyBorder="1" applyAlignment="1">
      <alignment horizontal="center"/>
    </xf>
    <xf numFmtId="0" fontId="51" fillId="0" borderId="0" xfId="21" applyFont="1" applyFill="1" applyBorder="1"/>
    <xf numFmtId="0" fontId="23" fillId="0" borderId="0" xfId="21" applyFont="1" applyFill="1" applyBorder="1"/>
    <xf numFmtId="39" fontId="23" fillId="0" borderId="0" xfId="4" applyFont="1" applyFill="1" applyBorder="1" applyAlignment="1" applyProtection="1">
      <alignment horizontal="center"/>
    </xf>
    <xf numFmtId="39" fontId="51" fillId="0" borderId="0" xfId="14" applyFont="1" applyFill="1"/>
    <xf numFmtId="0" fontId="12" fillId="0" borderId="0" xfId="21" applyFont="1" applyAlignment="1">
      <alignment horizontal="left"/>
    </xf>
    <xf numFmtId="39" fontId="15" fillId="0" borderId="0" xfId="22" applyFont="1"/>
    <xf numFmtId="39" fontId="5" fillId="0" borderId="0" xfId="22" applyFont="1" applyAlignment="1">
      <alignment horizontal="left"/>
    </xf>
    <xf numFmtId="0" fontId="27" fillId="0" borderId="0" xfId="21" applyFont="1"/>
    <xf numFmtId="39" fontId="4" fillId="0" borderId="0" xfId="4" applyFont="1" applyAlignment="1">
      <alignment horizontal="center"/>
    </xf>
    <xf numFmtId="39" fontId="5" fillId="0" borderId="1" xfId="4" applyFont="1" applyBorder="1" applyAlignment="1">
      <alignment vertical="center"/>
    </xf>
    <xf numFmtId="39" fontId="5" fillId="0" borderId="15" xfId="4" applyFont="1" applyBorder="1" applyAlignment="1" applyProtection="1">
      <alignment vertical="center"/>
    </xf>
    <xf numFmtId="39" fontId="4" fillId="0" borderId="8" xfId="4" quotePrefix="1" applyFont="1" applyBorder="1" applyAlignment="1" applyProtection="1">
      <alignment horizontal="center"/>
    </xf>
    <xf numFmtId="39" fontId="4" fillId="0" borderId="3" xfId="24" applyFont="1" applyBorder="1"/>
    <xf numFmtId="39" fontId="4" fillId="0" borderId="9" xfId="24" applyFont="1" applyBorder="1"/>
    <xf numFmtId="39" fontId="14" fillId="0" borderId="3" xfId="4" applyFont="1" applyBorder="1"/>
    <xf numFmtId="39" fontId="14" fillId="0" borderId="9" xfId="22" applyFont="1" applyBorder="1" applyAlignment="1" applyProtection="1">
      <alignment horizontal="left"/>
    </xf>
    <xf numFmtId="39" fontId="4" fillId="0" borderId="9" xfId="22" applyFont="1" applyBorder="1" applyAlignment="1" applyProtection="1">
      <alignment horizontal="left"/>
    </xf>
    <xf numFmtId="39" fontId="4" fillId="2" borderId="5" xfId="4" applyFont="1" applyFill="1" applyBorder="1" applyAlignment="1" applyProtection="1">
      <alignment vertical="center"/>
    </xf>
    <xf numFmtId="39" fontId="4" fillId="2" borderId="17" xfId="4" applyFont="1" applyFill="1" applyBorder="1" applyAlignment="1" applyProtection="1">
      <alignment vertical="center"/>
    </xf>
    <xf numFmtId="39" fontId="4" fillId="0" borderId="5" xfId="4" applyFont="1" applyBorder="1" applyProtection="1"/>
    <xf numFmtId="0" fontId="26" fillId="0" borderId="13" xfId="25" quotePrefix="1" applyNumberFormat="1" applyFont="1" applyFill="1" applyBorder="1" applyAlignment="1" applyProtection="1">
      <alignment horizontal="center"/>
    </xf>
    <xf numFmtId="39" fontId="4" fillId="0" borderId="17" xfId="24" applyFont="1" applyBorder="1" applyAlignment="1" applyProtection="1">
      <alignment horizontal="left"/>
    </xf>
    <xf numFmtId="39" fontId="4" fillId="0" borderId="13" xfId="24" applyFont="1" applyBorder="1" applyAlignment="1" applyProtection="1">
      <alignment horizontal="left"/>
    </xf>
    <xf numFmtId="39" fontId="99" fillId="0" borderId="8" xfId="4" applyFont="1" applyBorder="1" applyAlignment="1" applyProtection="1">
      <alignment horizontal="center" vertical="center"/>
    </xf>
    <xf numFmtId="39" fontId="99" fillId="0" borderId="11" xfId="4" applyFont="1" applyBorder="1" applyAlignment="1">
      <alignment vertical="center"/>
    </xf>
    <xf numFmtId="39" fontId="5" fillId="0" borderId="10" xfId="19" applyFont="1" applyBorder="1" applyAlignment="1" applyProtection="1">
      <alignment horizontal="left" vertical="center"/>
    </xf>
    <xf numFmtId="0" fontId="5" fillId="0" borderId="16" xfId="21" applyFont="1" applyBorder="1" applyAlignment="1" applyProtection="1">
      <alignment horizontal="centerContinuous"/>
    </xf>
    <xf numFmtId="39" fontId="5" fillId="0" borderId="14" xfId="19" applyFont="1" applyBorder="1" applyAlignment="1" applyProtection="1">
      <alignment horizontal="center" vertical="center"/>
    </xf>
    <xf numFmtId="39" fontId="14" fillId="0" borderId="0" xfId="4" applyFont="1" applyBorder="1" applyProtection="1">
      <protection locked="0"/>
    </xf>
    <xf numFmtId="39" fontId="4" fillId="0" borderId="0" xfId="4" quotePrefix="1" applyFont="1" applyBorder="1" applyAlignment="1" applyProtection="1">
      <alignment horizontal="center"/>
    </xf>
    <xf numFmtId="39" fontId="115" fillId="0" borderId="0" xfId="4" applyFont="1" applyProtection="1">
      <protection locked="0"/>
    </xf>
    <xf numFmtId="39" fontId="27" fillId="0" borderId="0" xfId="4" applyFont="1" applyAlignment="1" applyProtection="1">
      <alignment horizontal="center"/>
    </xf>
    <xf numFmtId="39" fontId="21" fillId="0" borderId="0" xfId="4" applyFont="1" applyAlignment="1" applyProtection="1">
      <alignment horizontal="center"/>
    </xf>
    <xf numFmtId="39" fontId="17" fillId="0" borderId="0" xfId="4" applyFont="1" applyAlignment="1" applyProtection="1">
      <alignment horizontal="left"/>
    </xf>
    <xf numFmtId="39" fontId="17" fillId="0" borderId="0" xfId="4" applyFont="1"/>
    <xf numFmtId="39" fontId="12" fillId="0" borderId="0" xfId="14" applyFont="1" applyFill="1"/>
    <xf numFmtId="39" fontId="5" fillId="0" borderId="2" xfId="4" applyFont="1" applyBorder="1" applyAlignment="1" applyProtection="1">
      <alignment vertical="center"/>
    </xf>
    <xf numFmtId="39" fontId="10" fillId="0" borderId="3" xfId="4" applyFont="1" applyFill="1" applyBorder="1" applyProtection="1"/>
    <xf numFmtId="39" fontId="10" fillId="0" borderId="4" xfId="4" applyFont="1" applyBorder="1" applyProtection="1">
      <protection locked="0"/>
    </xf>
    <xf numFmtId="39" fontId="5" fillId="0" borderId="6" xfId="4" applyFont="1" applyBorder="1" applyProtection="1">
      <protection locked="0"/>
    </xf>
    <xf numFmtId="0" fontId="22" fillId="0" borderId="6" xfId="25" quotePrefix="1" applyNumberFormat="1" applyFont="1" applyFill="1" applyBorder="1" applyAlignment="1" applyProtection="1">
      <alignment horizontal="center"/>
    </xf>
    <xf numFmtId="39" fontId="5" fillId="0" borderId="11" xfId="4" applyFont="1" applyBorder="1"/>
    <xf numFmtId="39" fontId="4" fillId="0" borderId="7" xfId="22" applyFont="1" applyBorder="1" applyAlignment="1" applyProtection="1">
      <alignment horizontal="left"/>
    </xf>
    <xf numFmtId="39" fontId="4" fillId="0" borderId="3" xfId="4" quotePrefix="1" applyFont="1" applyBorder="1"/>
    <xf numFmtId="0" fontId="90" fillId="0" borderId="8" xfId="21" applyFont="1" applyBorder="1" applyAlignment="1">
      <alignment horizontal="center"/>
    </xf>
    <xf numFmtId="39" fontId="13" fillId="0" borderId="14" xfId="19" applyFont="1" applyBorder="1" applyAlignment="1" applyProtection="1">
      <alignment horizontal="center" vertical="center"/>
    </xf>
    <xf numFmtId="39" fontId="13" fillId="0" borderId="10" xfId="19" applyFont="1" applyBorder="1" applyAlignment="1" applyProtection="1">
      <alignment horizontal="center" vertical="center"/>
    </xf>
    <xf numFmtId="0" fontId="90" fillId="0" borderId="4" xfId="21" applyFont="1" applyBorder="1" applyAlignment="1">
      <alignment horizontal="center"/>
    </xf>
    <xf numFmtId="39" fontId="13" fillId="0" borderId="3" xfId="19" applyFont="1" applyBorder="1" applyAlignment="1" applyProtection="1">
      <alignment horizontal="center" vertical="center"/>
    </xf>
    <xf numFmtId="39" fontId="13" fillId="0" borderId="9" xfId="19" applyFont="1" applyBorder="1" applyAlignment="1" applyProtection="1">
      <alignment horizontal="center" vertical="center"/>
    </xf>
    <xf numFmtId="0" fontId="90" fillId="0" borderId="5" xfId="21" applyFont="1" applyBorder="1" applyAlignment="1">
      <alignment horizontal="center"/>
    </xf>
    <xf numFmtId="39" fontId="13" fillId="0" borderId="17" xfId="19" applyFont="1" applyBorder="1" applyAlignment="1" applyProtection="1">
      <alignment horizontal="center" vertical="center"/>
    </xf>
    <xf numFmtId="39" fontId="13" fillId="0" borderId="13" xfId="19" applyFont="1" applyBorder="1" applyAlignment="1" applyProtection="1">
      <alignment horizontal="center" vertical="center"/>
    </xf>
    <xf numFmtId="39" fontId="4" fillId="0" borderId="3" xfId="22" applyFont="1" applyBorder="1" applyAlignment="1" applyProtection="1">
      <alignment horizontal="left"/>
    </xf>
    <xf numFmtId="39" fontId="116" fillId="0" borderId="11" xfId="4" applyFont="1" applyBorder="1" applyAlignment="1">
      <alignment vertical="center"/>
    </xf>
    <xf numFmtId="39" fontId="48" fillId="0" borderId="14" xfId="19" applyFont="1" applyBorder="1" applyAlignment="1" applyProtection="1">
      <alignment horizontal="center" vertical="center"/>
    </xf>
    <xf numFmtId="39" fontId="12" fillId="0" borderId="9" xfId="14" applyFont="1" applyFill="1" applyBorder="1"/>
    <xf numFmtId="39" fontId="4" fillId="0" borderId="26" xfId="4" applyFont="1" applyBorder="1" applyProtection="1">
      <protection locked="0"/>
    </xf>
    <xf numFmtId="39" fontId="4" fillId="0" borderId="26" xfId="4" applyFont="1" applyBorder="1"/>
    <xf numFmtId="39" fontId="4" fillId="0" borderId="13" xfId="22" applyFont="1" applyBorder="1" applyAlignment="1" applyProtection="1">
      <alignment horizontal="left"/>
    </xf>
    <xf numFmtId="39" fontId="12" fillId="0" borderId="0" xfId="14" applyFont="1" applyAlignment="1">
      <alignment vertical="center"/>
    </xf>
    <xf numFmtId="39" fontId="12" fillId="0" borderId="0" xfId="14" applyFont="1" applyFill="1" applyAlignment="1">
      <alignment vertical="center"/>
    </xf>
    <xf numFmtId="39" fontId="5" fillId="0" borderId="6" xfId="4" quotePrefix="1" applyFont="1" applyBorder="1" applyAlignment="1" applyProtection="1">
      <alignment horizontal="right" vertical="center"/>
    </xf>
    <xf numFmtId="39" fontId="5" fillId="0" borderId="6" xfId="4" quotePrefix="1" applyFont="1" applyBorder="1" applyAlignment="1" applyProtection="1">
      <alignment vertical="center"/>
    </xf>
    <xf numFmtId="39" fontId="5" fillId="0" borderId="11" xfId="4" quotePrefix="1" applyFont="1" applyBorder="1" applyAlignment="1" applyProtection="1">
      <alignment horizontal="center" vertical="center"/>
    </xf>
    <xf numFmtId="39" fontId="5" fillId="0" borderId="11" xfId="4" applyFont="1" applyBorder="1" applyAlignment="1">
      <alignment vertical="center"/>
    </xf>
    <xf numFmtId="39" fontId="5" fillId="0" borderId="7" xfId="4" applyFont="1" applyBorder="1" applyAlignment="1">
      <alignment vertical="center"/>
    </xf>
    <xf numFmtId="39" fontId="14" fillId="0" borderId="3" xfId="4" quotePrefix="1" applyFont="1" applyBorder="1" applyAlignment="1">
      <alignment horizontal="center"/>
    </xf>
    <xf numFmtId="39" fontId="4" fillId="0" borderId="9" xfId="22" applyFont="1" applyBorder="1" applyAlignment="1" applyProtection="1">
      <alignment horizontal="center"/>
    </xf>
    <xf numFmtId="39" fontId="14" fillId="0" borderId="4" xfId="22" applyFont="1" applyBorder="1" applyAlignment="1" applyProtection="1">
      <alignment horizontal="left"/>
    </xf>
    <xf numFmtId="0" fontId="27" fillId="0" borderId="8" xfId="21" quotePrefix="1" applyFont="1" applyBorder="1" applyAlignment="1" applyProtection="1">
      <alignment horizontal="center"/>
    </xf>
    <xf numFmtId="0" fontId="77" fillId="0" borderId="4" xfId="21" quotePrefix="1" applyFont="1" applyBorder="1" applyAlignment="1">
      <alignment horizontal="center"/>
    </xf>
    <xf numFmtId="39" fontId="82" fillId="2" borderId="0" xfId="4" applyFont="1" applyFill="1" applyBorder="1"/>
    <xf numFmtId="39" fontId="76" fillId="0" borderId="0" xfId="4" applyFont="1" applyAlignment="1" applyProtection="1">
      <alignment horizontal="left"/>
    </xf>
    <xf numFmtId="39" fontId="82" fillId="0" borderId="0" xfId="4" applyFont="1" applyBorder="1" applyProtection="1"/>
    <xf numFmtId="39" fontId="82" fillId="0" borderId="0" xfId="4" applyFont="1" applyBorder="1" applyProtection="1">
      <protection locked="0"/>
    </xf>
    <xf numFmtId="39" fontId="82" fillId="0" borderId="0" xfId="4" quotePrefix="1" applyFont="1" applyBorder="1" applyAlignment="1" applyProtection="1">
      <alignment horizontal="center"/>
    </xf>
    <xf numFmtId="39" fontId="23" fillId="0" borderId="0" xfId="24" applyFont="1" applyFill="1" applyBorder="1" applyAlignment="1" applyProtection="1">
      <alignment horizontal="left"/>
    </xf>
    <xf numFmtId="39" fontId="60" fillId="0" borderId="1" xfId="4" applyFont="1" applyBorder="1" applyAlignment="1">
      <alignment vertical="center"/>
    </xf>
    <xf numFmtId="39" fontId="48" fillId="0" borderId="15" xfId="4" applyFont="1" applyBorder="1" applyAlignment="1" applyProtection="1">
      <alignment vertical="center"/>
    </xf>
    <xf numFmtId="39" fontId="23" fillId="0" borderId="0" xfId="22" applyFont="1" applyFill="1" applyBorder="1" applyAlignment="1" applyProtection="1">
      <alignment horizontal="left"/>
    </xf>
    <xf numFmtId="39" fontId="23" fillId="0" borderId="0" xfId="2" applyFont="1" applyFill="1" applyBorder="1" applyProtection="1"/>
    <xf numFmtId="39" fontId="48" fillId="0" borderId="0" xfId="4" applyFont="1" applyFill="1" applyBorder="1" applyAlignment="1">
      <alignment horizontal="center"/>
    </xf>
    <xf numFmtId="39" fontId="23" fillId="0" borderId="0" xfId="22" applyFont="1" applyFill="1" applyBorder="1" applyProtection="1"/>
    <xf numFmtId="43" fontId="23" fillId="0" borderId="0" xfId="3" applyFont="1" applyFill="1" applyBorder="1" applyProtection="1"/>
    <xf numFmtId="39" fontId="63" fillId="0" borderId="0" xfId="22" applyFont="1" applyFill="1" applyBorder="1"/>
    <xf numFmtId="39" fontId="62" fillId="0" borderId="11" xfId="4" applyFont="1" applyBorder="1" applyAlignment="1">
      <alignment vertical="center"/>
    </xf>
    <xf numFmtId="39" fontId="63" fillId="0" borderId="0" xfId="22" applyFont="1" applyFill="1" applyBorder="1" applyProtection="1"/>
    <xf numFmtId="39" fontId="63" fillId="0" borderId="0" xfId="3" applyNumberFormat="1" applyFont="1" applyFill="1" applyBorder="1" applyProtection="1"/>
    <xf numFmtId="39" fontId="63" fillId="0" borderId="0" xfId="4" applyFont="1" applyFill="1" applyBorder="1"/>
    <xf numFmtId="39" fontId="63" fillId="0" borderId="0" xfId="2" applyFont="1" applyFill="1" applyBorder="1" applyProtection="1"/>
    <xf numFmtId="39" fontId="4" fillId="2" borderId="3" xfId="4" applyFont="1" applyFill="1" applyBorder="1" applyAlignment="1" applyProtection="1">
      <alignment horizontal="center" vertical="center"/>
    </xf>
    <xf numFmtId="39" fontId="4" fillId="2" borderId="4" xfId="4" applyFont="1" applyFill="1" applyBorder="1" applyAlignment="1" applyProtection="1">
      <alignment horizontal="center" vertical="center"/>
    </xf>
    <xf numFmtId="39" fontId="5" fillId="0" borderId="10" xfId="4" applyFont="1" applyBorder="1" applyAlignment="1" applyProtection="1">
      <alignment horizontal="left" vertical="center"/>
    </xf>
    <xf numFmtId="43" fontId="63" fillId="0" borderId="0" xfId="3" applyFont="1" applyFill="1" applyBorder="1" applyProtection="1"/>
    <xf numFmtId="39" fontId="56" fillId="0" borderId="0" xfId="4" applyFont="1" applyFill="1" applyBorder="1" applyAlignment="1">
      <alignment horizontal="center"/>
    </xf>
    <xf numFmtId="39" fontId="4" fillId="2" borderId="3" xfId="4" applyFont="1" applyFill="1" applyBorder="1" applyAlignment="1" applyProtection="1">
      <alignment vertical="center"/>
    </xf>
    <xf numFmtId="39" fontId="4" fillId="2" borderId="4" xfId="4" applyFont="1" applyFill="1" applyBorder="1" applyAlignment="1" applyProtection="1">
      <alignment vertical="center"/>
    </xf>
    <xf numFmtId="39" fontId="4" fillId="0" borderId="4" xfId="4" applyFont="1" applyBorder="1" applyAlignment="1" applyProtection="1"/>
    <xf numFmtId="39" fontId="9" fillId="0" borderId="8" xfId="4" applyFont="1" applyBorder="1" applyAlignment="1" applyProtection="1">
      <alignment horizontal="center" vertical="center"/>
    </xf>
    <xf numFmtId="39" fontId="9" fillId="0" borderId="14" xfId="4" applyFont="1" applyBorder="1" applyAlignment="1">
      <alignment vertical="center"/>
    </xf>
    <xf numFmtId="39" fontId="56" fillId="0" borderId="15" xfId="4" applyFont="1" applyBorder="1" applyAlignment="1" applyProtection="1">
      <alignment vertical="center"/>
    </xf>
    <xf numFmtId="0" fontId="10" fillId="0" borderId="8" xfId="21" quotePrefix="1" applyFont="1" applyBorder="1" applyAlignment="1" applyProtection="1">
      <alignment horizontal="center"/>
    </xf>
    <xf numFmtId="0" fontId="9" fillId="0" borderId="16" xfId="21" applyFont="1" applyBorder="1" applyAlignment="1" applyProtection="1">
      <alignment horizontal="centerContinuous"/>
    </xf>
    <xf numFmtId="0" fontId="9" fillId="0" borderId="8" xfId="21" applyFont="1" applyBorder="1" applyAlignment="1">
      <alignment horizontal="center"/>
    </xf>
    <xf numFmtId="0" fontId="9" fillId="0" borderId="4" xfId="21" quotePrefix="1" applyFont="1" applyBorder="1" applyAlignment="1">
      <alignment horizontal="center"/>
    </xf>
    <xf numFmtId="0" fontId="9" fillId="0" borderId="4" xfId="21" applyFont="1" applyBorder="1" applyAlignment="1">
      <alignment horizontal="center"/>
    </xf>
    <xf numFmtId="0" fontId="9" fillId="0" borderId="11" xfId="21" applyFont="1" applyBorder="1" applyAlignment="1">
      <alignment horizontal="center" wrapText="1" shrinkToFit="1"/>
    </xf>
    <xf numFmtId="0" fontId="9" fillId="0" borderId="12" xfId="21" applyFont="1" applyBorder="1" applyAlignment="1">
      <alignment horizontal="center" wrapText="1" shrinkToFit="1"/>
    </xf>
    <xf numFmtId="0" fontId="9" fillId="0" borderId="7" xfId="21" applyFont="1" applyBorder="1" applyAlignment="1">
      <alignment horizontal="center" wrapText="1" shrinkToFit="1"/>
    </xf>
    <xf numFmtId="0" fontId="9" fillId="0" borderId="5" xfId="21" applyFont="1" applyFill="1" applyBorder="1" applyAlignment="1">
      <alignment horizontal="center"/>
    </xf>
    <xf numFmtId="39" fontId="10" fillId="0" borderId="8" xfId="4" quotePrefix="1" applyFont="1" applyBorder="1" applyAlignment="1" applyProtection="1">
      <alignment horizontal="center"/>
    </xf>
    <xf numFmtId="39" fontId="4" fillId="0" borderId="14" xfId="24" applyFont="1" applyBorder="1"/>
    <xf numFmtId="39" fontId="4" fillId="0" borderId="10" xfId="24" applyFont="1" applyBorder="1"/>
    <xf numFmtId="39" fontId="4" fillId="0" borderId="0" xfId="22" applyFont="1" applyBorder="1" applyAlignment="1" applyProtection="1"/>
    <xf numFmtId="39" fontId="4" fillId="0" borderId="9" xfId="4" applyFont="1" applyBorder="1" applyAlignment="1"/>
    <xf numFmtId="39" fontId="4" fillId="0" borderId="0" xfId="24" applyFont="1" applyBorder="1" applyAlignment="1" applyProtection="1">
      <alignment horizontal="left"/>
    </xf>
    <xf numFmtId="39" fontId="10" fillId="0" borderId="0" xfId="4" quotePrefix="1" applyFont="1" applyBorder="1" applyAlignment="1" applyProtection="1">
      <alignment horizontal="center" vertical="center"/>
    </xf>
    <xf numFmtId="39" fontId="4" fillId="0" borderId="9" xfId="4" applyFont="1" applyBorder="1" applyAlignment="1" applyProtection="1">
      <alignment horizontal="left" vertical="center"/>
    </xf>
    <xf numFmtId="39" fontId="10" fillId="0" borderId="3" xfId="24" applyFont="1" applyBorder="1"/>
    <xf numFmtId="39" fontId="10" fillId="0" borderId="9" xfId="24" applyFont="1" applyBorder="1"/>
    <xf numFmtId="0" fontId="64" fillId="0" borderId="4" xfId="25" quotePrefix="1" applyNumberFormat="1" applyFont="1" applyFill="1" applyBorder="1" applyAlignment="1" applyProtection="1">
      <alignment horizontal="center"/>
    </xf>
    <xf numFmtId="39" fontId="10" fillId="0" borderId="3" xfId="22" applyFont="1" applyBorder="1" applyAlignment="1" applyProtection="1">
      <alignment horizontal="left"/>
    </xf>
    <xf numFmtId="39" fontId="10" fillId="0" borderId="9" xfId="24" quotePrefix="1" applyFont="1" applyBorder="1" applyAlignment="1" applyProtection="1">
      <alignment horizontal="left"/>
    </xf>
    <xf numFmtId="39" fontId="10" fillId="0" borderId="3" xfId="4" applyFont="1" applyBorder="1"/>
    <xf numFmtId="39" fontId="10" fillId="0" borderId="9" xfId="22" applyFont="1" applyBorder="1" applyAlignment="1" applyProtection="1">
      <alignment horizontal="left"/>
    </xf>
    <xf numFmtId="39" fontId="10" fillId="0" borderId="3" xfId="24" applyFont="1" applyBorder="1" applyAlignment="1" applyProtection="1">
      <alignment horizontal="left"/>
    </xf>
    <xf numFmtId="39" fontId="10" fillId="0" borderId="9" xfId="24" applyFont="1" applyBorder="1" applyAlignment="1" applyProtection="1">
      <alignment horizontal="left"/>
    </xf>
    <xf numFmtId="39" fontId="10" fillId="2" borderId="3" xfId="4" applyFont="1" applyFill="1" applyBorder="1" applyAlignment="1" applyProtection="1">
      <alignment vertical="center"/>
    </xf>
    <xf numFmtId="39" fontId="10" fillId="2" borderId="4" xfId="4" applyFont="1" applyFill="1" applyBorder="1" applyAlignment="1" applyProtection="1">
      <alignment vertical="center"/>
    </xf>
    <xf numFmtId="39" fontId="10" fillId="0" borderId="17" xfId="24" applyFont="1" applyBorder="1" applyAlignment="1" applyProtection="1">
      <alignment horizontal="left"/>
    </xf>
    <xf numFmtId="39" fontId="10" fillId="0" borderId="9" xfId="4" applyFont="1" applyBorder="1" applyAlignment="1"/>
    <xf numFmtId="0" fontId="8" fillId="0" borderId="0" xfId="21" applyFill="1" applyBorder="1"/>
    <xf numFmtId="43" fontId="0" fillId="0" borderId="0" xfId="3" applyFont="1" applyFill="1" applyBorder="1"/>
    <xf numFmtId="43" fontId="48" fillId="0" borderId="0" xfId="3" applyFont="1" applyFill="1" applyBorder="1"/>
    <xf numFmtId="43" fontId="83" fillId="0" borderId="0" xfId="3" applyFont="1" applyFill="1" applyBorder="1" applyAlignment="1">
      <alignment horizontal="center"/>
    </xf>
    <xf numFmtId="0" fontId="83" fillId="0" borderId="0" xfId="21" applyFont="1" applyFill="1" applyBorder="1" applyAlignment="1">
      <alignment horizontal="center"/>
    </xf>
    <xf numFmtId="0" fontId="70" fillId="0" borderId="0" xfId="21" applyFont="1" applyFill="1" applyBorder="1" applyAlignment="1">
      <alignment horizontal="left"/>
    </xf>
    <xf numFmtId="0" fontId="83" fillId="0" borderId="0" xfId="21" applyFont="1" applyFill="1" applyBorder="1"/>
    <xf numFmtId="0" fontId="8" fillId="0" borderId="0" xfId="21" applyBorder="1" applyAlignment="1">
      <alignment horizontal="center"/>
    </xf>
    <xf numFmtId="39" fontId="73" fillId="0" borderId="0" xfId="21" applyNumberFormat="1" applyFont="1" applyFill="1" applyBorder="1"/>
    <xf numFmtId="43" fontId="117" fillId="0" borderId="0" xfId="3" applyFont="1" applyFill="1" applyBorder="1"/>
    <xf numFmtId="0" fontId="117" fillId="0" borderId="0" xfId="21" applyFont="1" applyBorder="1" applyAlignment="1">
      <alignment horizontal="center"/>
    </xf>
    <xf numFmtId="39" fontId="117" fillId="0" borderId="0" xfId="21" applyNumberFormat="1" applyFont="1" applyFill="1" applyBorder="1"/>
    <xf numFmtId="0" fontId="117" fillId="0" borderId="0" xfId="21" applyFont="1" applyFill="1" applyBorder="1" applyAlignment="1">
      <alignment horizontal="center"/>
    </xf>
    <xf numFmtId="0" fontId="117" fillId="0" borderId="0" xfId="21" applyFont="1" applyBorder="1"/>
    <xf numFmtId="43" fontId="8" fillId="0" borderId="0" xfId="21" applyNumberFormat="1" applyBorder="1"/>
    <xf numFmtId="43" fontId="70" fillId="0" borderId="0" xfId="3" applyFont="1" applyFill="1" applyBorder="1"/>
    <xf numFmtId="39" fontId="8" fillId="0" borderId="0" xfId="21" applyNumberFormat="1" applyFill="1" applyBorder="1"/>
    <xf numFmtId="43" fontId="0" fillId="0" borderId="0" xfId="3" applyFont="1" applyBorder="1"/>
    <xf numFmtId="43" fontId="83" fillId="0" borderId="0" xfId="3" applyFont="1" applyFill="1" applyBorder="1"/>
    <xf numFmtId="39" fontId="8" fillId="0" borderId="0" xfId="21" applyNumberFormat="1" applyFill="1"/>
    <xf numFmtId="39" fontId="51" fillId="0" borderId="0" xfId="4" applyFont="1" applyFill="1"/>
    <xf numFmtId="39" fontId="23" fillId="0" borderId="0" xfId="4" applyFont="1" applyFill="1" applyProtection="1">
      <protection locked="0"/>
    </xf>
    <xf numFmtId="43" fontId="73" fillId="0" borderId="0" xfId="21" applyNumberFormat="1" applyFont="1" applyFill="1"/>
    <xf numFmtId="39" fontId="118" fillId="0" borderId="0" xfId="4" applyFont="1" applyFill="1"/>
    <xf numFmtId="39" fontId="48" fillId="0" borderId="12" xfId="4" applyFont="1" applyFill="1" applyBorder="1"/>
    <xf numFmtId="39" fontId="48" fillId="0" borderId="8" xfId="4" applyFont="1" applyFill="1" applyBorder="1" applyProtection="1">
      <protection locked="0"/>
    </xf>
    <xf numFmtId="39" fontId="23" fillId="0" borderId="8" xfId="4" applyFont="1" applyBorder="1"/>
    <xf numFmtId="39" fontId="48" fillId="0" borderId="14" xfId="4" quotePrefix="1" applyFont="1" applyBorder="1" applyAlignment="1" applyProtection="1">
      <alignment horizontal="center"/>
      <protection locked="0"/>
    </xf>
    <xf numFmtId="39" fontId="48" fillId="0" borderId="8" xfId="4" applyFont="1" applyBorder="1" applyAlignment="1" applyProtection="1">
      <alignment horizontal="left"/>
      <protection locked="0"/>
    </xf>
    <xf numFmtId="39" fontId="48" fillId="0" borderId="8" xfId="4" applyFont="1" applyBorder="1" applyAlignment="1" applyProtection="1">
      <alignment horizontal="right"/>
      <protection locked="0"/>
    </xf>
    <xf numFmtId="164" fontId="48" fillId="0" borderId="14" xfId="4" applyNumberFormat="1" applyFont="1" applyBorder="1" applyAlignment="1" applyProtection="1">
      <alignment horizontal="center"/>
      <protection locked="0"/>
    </xf>
    <xf numFmtId="164" fontId="48" fillId="0" borderId="10" xfId="4" applyNumberFormat="1" applyFont="1" applyBorder="1" applyAlignment="1" applyProtection="1">
      <alignment horizontal="center"/>
      <protection locked="0"/>
    </xf>
    <xf numFmtId="43" fontId="8" fillId="0" borderId="0" xfId="21" applyNumberFormat="1" applyFill="1"/>
    <xf numFmtId="4" fontId="23" fillId="2" borderId="37" xfId="60" quotePrefix="1" applyNumberFormat="1" applyFont="1" applyFill="1" applyBorder="1" applyAlignment="1" applyProtection="1">
      <alignment horizontal="right"/>
      <protection locked="0"/>
    </xf>
    <xf numFmtId="39" fontId="23" fillId="2" borderId="37" xfId="18" applyFont="1" applyFill="1" applyBorder="1" applyProtection="1">
      <protection locked="0"/>
    </xf>
    <xf numFmtId="49" fontId="23" fillId="0" borderId="37" xfId="60" applyNumberFormat="1" applyFont="1" applyFill="1" applyBorder="1" applyAlignment="1" applyProtection="1">
      <alignment horizontal="center"/>
    </xf>
    <xf numFmtId="39" fontId="23" fillId="0" borderId="35" xfId="60" applyFont="1" applyFill="1" applyBorder="1" applyProtection="1">
      <protection locked="0"/>
    </xf>
    <xf numFmtId="49" fontId="23" fillId="0" borderId="38" xfId="56" applyNumberFormat="1" applyFont="1" applyBorder="1" applyAlignment="1" applyProtection="1">
      <alignment horizontal="center"/>
      <protection locked="0"/>
    </xf>
    <xf numFmtId="39" fontId="48" fillId="2" borderId="35" xfId="60" applyFont="1" applyFill="1" applyBorder="1" applyAlignment="1">
      <alignment horizontal="left"/>
    </xf>
    <xf numFmtId="39" fontId="23" fillId="0" borderId="38" xfId="56" applyFont="1" applyBorder="1"/>
    <xf numFmtId="49" fontId="23" fillId="0" borderId="35" xfId="2" applyNumberFormat="1" applyFont="1" applyBorder="1" applyAlignment="1" applyProtection="1">
      <alignment horizontal="center"/>
      <protection locked="0"/>
    </xf>
    <xf numFmtId="4" fontId="23" fillId="2" borderId="9" xfId="60" quotePrefix="1" applyNumberFormat="1" applyFont="1" applyFill="1" applyBorder="1" applyAlignment="1" applyProtection="1">
      <alignment horizontal="right"/>
      <protection locked="0"/>
    </xf>
    <xf numFmtId="39" fontId="23" fillId="2" borderId="9" xfId="18" applyFont="1" applyFill="1" applyBorder="1" applyProtection="1">
      <protection locked="0"/>
    </xf>
    <xf numFmtId="49" fontId="23" fillId="0" borderId="9" xfId="60" applyNumberFormat="1" applyFont="1" applyFill="1" applyBorder="1" applyAlignment="1" applyProtection="1">
      <alignment horizontal="center"/>
    </xf>
    <xf numFmtId="39" fontId="23" fillId="0" borderId="9" xfId="60" applyFont="1" applyFill="1" applyBorder="1" applyProtection="1">
      <protection locked="0"/>
    </xf>
    <xf numFmtId="49" fontId="23" fillId="0" borderId="4" xfId="56" applyNumberFormat="1" applyFont="1" applyBorder="1" applyAlignment="1" applyProtection="1">
      <alignment horizontal="center"/>
      <protection locked="0"/>
    </xf>
    <xf numFmtId="39" fontId="48" fillId="0" borderId="0" xfId="60" applyFont="1" applyFill="1" applyBorder="1" applyAlignment="1">
      <alignment horizontal="left"/>
    </xf>
    <xf numFmtId="39" fontId="23" fillId="0" borderId="0" xfId="56" applyFont="1" applyBorder="1"/>
    <xf numFmtId="49" fontId="23" fillId="0" borderId="4" xfId="2" applyNumberFormat="1" applyFont="1" applyBorder="1" applyAlignment="1" applyProtection="1">
      <alignment horizontal="center"/>
      <protection locked="0"/>
    </xf>
    <xf numFmtId="39" fontId="23" fillId="0" borderId="9" xfId="56" applyFont="1" applyBorder="1"/>
    <xf numFmtId="49" fontId="23" fillId="0" borderId="9" xfId="56" applyNumberFormat="1" applyFont="1" applyBorder="1" applyAlignment="1" applyProtection="1">
      <alignment horizontal="center"/>
      <protection locked="0"/>
    </xf>
    <xf numFmtId="39" fontId="48" fillId="2" borderId="0" xfId="60" applyFont="1" applyFill="1" applyBorder="1" applyAlignment="1">
      <alignment horizontal="left"/>
    </xf>
    <xf numFmtId="49" fontId="23" fillId="0" borderId="9" xfId="2" applyNumberFormat="1" applyFont="1" applyBorder="1" applyAlignment="1" applyProtection="1">
      <alignment horizontal="center"/>
      <protection locked="0"/>
    </xf>
    <xf numFmtId="49" fontId="23" fillId="0" borderId="0" xfId="2" applyNumberFormat="1" applyFont="1" applyBorder="1" applyAlignment="1" applyProtection="1">
      <alignment horizontal="center"/>
      <protection locked="0"/>
    </xf>
    <xf numFmtId="39" fontId="48" fillId="4" borderId="0" xfId="60" applyFont="1" applyFill="1" applyBorder="1" applyAlignment="1">
      <alignment horizontal="left"/>
    </xf>
    <xf numFmtId="4" fontId="23" fillId="2" borderId="4" xfId="60" quotePrefix="1" applyNumberFormat="1" applyFont="1" applyFill="1" applyBorder="1" applyAlignment="1" applyProtection="1">
      <alignment horizontal="right"/>
      <protection locked="0"/>
    </xf>
    <xf numFmtId="39" fontId="23" fillId="2" borderId="0" xfId="18" applyFont="1" applyFill="1" applyBorder="1" applyProtection="1">
      <protection locked="0"/>
    </xf>
    <xf numFmtId="49" fontId="23" fillId="0" borderId="4" xfId="60" applyNumberFormat="1" applyFont="1" applyFill="1" applyBorder="1" applyAlignment="1" applyProtection="1">
      <alignment horizontal="center"/>
    </xf>
    <xf numFmtId="49" fontId="23" fillId="0" borderId="0" xfId="56" applyNumberFormat="1" applyFont="1" applyBorder="1" applyAlignment="1" applyProtection="1">
      <alignment horizontal="center"/>
      <protection locked="0"/>
    </xf>
    <xf numFmtId="39" fontId="48" fillId="2" borderId="4" xfId="60" applyFont="1" applyFill="1" applyBorder="1" applyAlignment="1">
      <alignment horizontal="left"/>
    </xf>
    <xf numFmtId="4" fontId="23" fillId="2" borderId="3" xfId="60" quotePrefix="1" applyNumberFormat="1" applyFont="1" applyFill="1" applyBorder="1" applyAlignment="1" applyProtection="1">
      <alignment horizontal="right"/>
      <protection locked="0"/>
    </xf>
    <xf numFmtId="39" fontId="23" fillId="2" borderId="3" xfId="18" applyFont="1" applyFill="1" applyBorder="1" applyProtection="1">
      <protection locked="0"/>
    </xf>
    <xf numFmtId="49" fontId="23" fillId="0" borderId="3" xfId="60" applyNumberFormat="1" applyFont="1" applyFill="1" applyBorder="1" applyAlignment="1" applyProtection="1">
      <alignment horizontal="center"/>
    </xf>
    <xf numFmtId="39" fontId="23" fillId="0" borderId="4" xfId="60" applyFont="1" applyFill="1" applyBorder="1" applyProtection="1">
      <protection locked="0"/>
    </xf>
    <xf numFmtId="4" fontId="23" fillId="2" borderId="4" xfId="18" quotePrefix="1" applyNumberFormat="1" applyFont="1" applyFill="1" applyBorder="1" applyAlignment="1" applyProtection="1">
      <alignment horizontal="right"/>
      <protection locked="0"/>
    </xf>
    <xf numFmtId="49" fontId="23" fillId="2" borderId="3" xfId="18" applyNumberFormat="1" applyFont="1" applyFill="1" applyBorder="1" applyAlignment="1" applyProtection="1">
      <alignment horizontal="center"/>
    </xf>
    <xf numFmtId="39" fontId="23" fillId="0" borderId="4" xfId="18" applyFont="1" applyFill="1" applyBorder="1" applyProtection="1">
      <protection locked="0"/>
    </xf>
    <xf numFmtId="49" fontId="23" fillId="2" borderId="0" xfId="18" applyNumberFormat="1" applyFont="1" applyFill="1" applyBorder="1" applyAlignment="1" applyProtection="1">
      <alignment horizontal="center"/>
    </xf>
    <xf numFmtId="39" fontId="48" fillId="2" borderId="4" xfId="18" applyFont="1" applyFill="1" applyBorder="1" applyAlignment="1" applyProtection="1">
      <alignment horizontal="left"/>
    </xf>
    <xf numFmtId="39" fontId="23" fillId="2" borderId="0" xfId="18" applyFont="1" applyFill="1" applyBorder="1"/>
    <xf numFmtId="4" fontId="23" fillId="2" borderId="3" xfId="18" quotePrefix="1" applyNumberFormat="1" applyFont="1" applyFill="1" applyBorder="1" applyAlignment="1" applyProtection="1">
      <alignment horizontal="right"/>
      <protection locked="0"/>
    </xf>
    <xf numFmtId="43" fontId="23" fillId="2" borderId="3" xfId="3" quotePrefix="1" applyFont="1" applyFill="1" applyBorder="1" applyAlignment="1" applyProtection="1">
      <alignment horizontal="right"/>
      <protection locked="0"/>
    </xf>
    <xf numFmtId="39" fontId="48" fillId="2" borderId="3" xfId="18" applyFont="1" applyFill="1" applyBorder="1" applyAlignment="1" applyProtection="1">
      <alignment horizontal="center"/>
      <protection locked="0"/>
    </xf>
    <xf numFmtId="39" fontId="48" fillId="0" borderId="8" xfId="56" applyFont="1" applyBorder="1"/>
    <xf numFmtId="39" fontId="48" fillId="4" borderId="4" xfId="60" applyFont="1" applyFill="1" applyBorder="1" applyAlignment="1">
      <alignment horizontal="left"/>
    </xf>
    <xf numFmtId="39" fontId="49" fillId="0" borderId="0" xfId="56" applyFont="1" applyBorder="1"/>
    <xf numFmtId="39" fontId="23" fillId="2" borderId="3" xfId="60" quotePrefix="1" applyNumberFormat="1" applyFont="1" applyFill="1" applyBorder="1" applyAlignment="1" applyProtection="1">
      <alignment horizontal="right"/>
      <protection locked="0"/>
    </xf>
    <xf numFmtId="49" fontId="23" fillId="2" borderId="3" xfId="18" applyNumberFormat="1" applyFont="1" applyFill="1" applyBorder="1" applyAlignment="1">
      <alignment horizontal="center"/>
    </xf>
    <xf numFmtId="49" fontId="23" fillId="2" borderId="0" xfId="18" applyNumberFormat="1" applyFont="1" applyFill="1" applyBorder="1" applyAlignment="1">
      <alignment horizontal="center"/>
    </xf>
    <xf numFmtId="39" fontId="48" fillId="2" borderId="4" xfId="18" applyFont="1" applyFill="1" applyBorder="1"/>
    <xf numFmtId="39" fontId="49" fillId="2" borderId="0" xfId="18" applyFont="1" applyFill="1" applyBorder="1" applyAlignment="1" applyProtection="1">
      <alignment horizontal="left"/>
    </xf>
    <xf numFmtId="4" fontId="23" fillId="0" borderId="4" xfId="56" applyNumberFormat="1" applyFont="1" applyBorder="1" applyAlignment="1">
      <alignment horizontal="right"/>
    </xf>
    <xf numFmtId="39" fontId="23" fillId="0" borderId="3" xfId="18" applyFont="1" applyFill="1" applyBorder="1" applyProtection="1">
      <protection locked="0"/>
    </xf>
    <xf numFmtId="49" fontId="23" fillId="0" borderId="3" xfId="56" applyNumberFormat="1" applyFont="1" applyFill="1" applyBorder="1" applyAlignment="1" applyProtection="1">
      <alignment horizontal="center"/>
      <protection locked="0"/>
    </xf>
    <xf numFmtId="39" fontId="23" fillId="0" borderId="4" xfId="56" applyFont="1" applyFill="1" applyBorder="1" applyProtection="1">
      <protection locked="0"/>
    </xf>
    <xf numFmtId="49" fontId="23" fillId="0" borderId="3" xfId="56" applyNumberFormat="1" applyFont="1" applyBorder="1" applyAlignment="1" applyProtection="1">
      <alignment horizontal="center"/>
      <protection locked="0"/>
    </xf>
    <xf numFmtId="39" fontId="48" fillId="0" borderId="4" xfId="56" applyFont="1" applyBorder="1"/>
    <xf numFmtId="4" fontId="23" fillId="0" borderId="4" xfId="56" applyNumberFormat="1" applyFont="1" applyFill="1" applyBorder="1" applyAlignment="1">
      <alignment horizontal="right"/>
    </xf>
    <xf numFmtId="49" fontId="111" fillId="0" borderId="4" xfId="2" applyNumberFormat="1" applyFont="1" applyBorder="1" applyAlignment="1" applyProtection="1">
      <alignment horizontal="center"/>
      <protection locked="0"/>
    </xf>
    <xf numFmtId="49" fontId="23" fillId="0" borderId="0" xfId="56" applyNumberFormat="1" applyFont="1" applyBorder="1" applyAlignment="1">
      <alignment horizontal="center"/>
    </xf>
    <xf numFmtId="49" fontId="23" fillId="2" borderId="3" xfId="18" applyNumberFormat="1" applyFont="1" applyFill="1" applyBorder="1" applyAlignment="1" applyProtection="1">
      <alignment horizontal="center"/>
      <protection locked="0"/>
    </xf>
    <xf numFmtId="49" fontId="23" fillId="2" borderId="0" xfId="18" applyNumberFormat="1" applyFont="1" applyFill="1" applyBorder="1" applyAlignment="1" applyProtection="1">
      <alignment horizontal="center"/>
      <protection locked="0"/>
    </xf>
    <xf numFmtId="39" fontId="48" fillId="2" borderId="4" xfId="18" applyFont="1" applyFill="1" applyBorder="1" applyAlignment="1" applyProtection="1">
      <alignment horizontal="left"/>
      <protection locked="0"/>
    </xf>
    <xf numFmtId="39" fontId="23" fillId="0" borderId="0" xfId="18" applyFont="1" applyFill="1" applyBorder="1"/>
    <xf numFmtId="49" fontId="23" fillId="0" borderId="4" xfId="2" applyNumberFormat="1" applyFont="1" applyFill="1" applyBorder="1" applyAlignment="1" applyProtection="1">
      <alignment horizontal="center"/>
      <protection locked="0"/>
    </xf>
    <xf numFmtId="49" fontId="23" fillId="0" borderId="3" xfId="18" applyNumberFormat="1" applyFont="1" applyFill="1" applyBorder="1" applyAlignment="1" applyProtection="1">
      <alignment horizontal="center"/>
      <protection locked="0"/>
    </xf>
    <xf numFmtId="49" fontId="23" fillId="0" borderId="3" xfId="18" applyNumberFormat="1" applyFont="1" applyFill="1" applyBorder="1" applyAlignment="1">
      <alignment horizontal="center"/>
    </xf>
    <xf numFmtId="39" fontId="49" fillId="2" borderId="0" xfId="18" applyFont="1" applyFill="1" applyBorder="1"/>
    <xf numFmtId="39" fontId="23" fillId="0" borderId="4" xfId="4" quotePrefix="1" applyFont="1" applyFill="1" applyBorder="1" applyAlignment="1">
      <alignment horizontal="center"/>
    </xf>
    <xf numFmtId="49" fontId="23" fillId="2" borderId="3" xfId="18" quotePrefix="1" applyNumberFormat="1" applyFont="1" applyFill="1" applyBorder="1" applyAlignment="1">
      <alignment horizontal="center"/>
    </xf>
    <xf numFmtId="49" fontId="23" fillId="2" borderId="0" xfId="18" quotePrefix="1" applyNumberFormat="1" applyFont="1" applyFill="1" applyBorder="1" applyAlignment="1">
      <alignment horizontal="center"/>
    </xf>
    <xf numFmtId="39" fontId="23" fillId="2" borderId="0" xfId="18" applyFont="1" applyFill="1" applyBorder="1" applyAlignment="1" applyProtection="1">
      <alignment horizontal="left"/>
    </xf>
    <xf numFmtId="0" fontId="23" fillId="0" borderId="4" xfId="4" quotePrefix="1" applyNumberFormat="1" applyFont="1" applyFill="1" applyBorder="1" applyAlignment="1">
      <alignment horizontal="center"/>
    </xf>
    <xf numFmtId="39" fontId="23" fillId="2" borderId="4" xfId="18" quotePrefix="1" applyNumberFormat="1" applyFont="1" applyFill="1" applyBorder="1" applyAlignment="1" applyProtection="1">
      <alignment horizontal="right"/>
      <protection locked="0"/>
    </xf>
    <xf numFmtId="39" fontId="23" fillId="0" borderId="0" xfId="18" applyFont="1" applyFill="1" applyBorder="1" applyProtection="1">
      <protection locked="0"/>
    </xf>
    <xf numFmtId="39" fontId="49" fillId="2" borderId="0" xfId="18" applyFont="1" applyFill="1" applyBorder="1" applyAlignment="1" applyProtection="1">
      <alignment horizontal="left"/>
      <protection locked="0"/>
    </xf>
    <xf numFmtId="39" fontId="23" fillId="2" borderId="0" xfId="18" applyFont="1" applyFill="1" applyBorder="1" applyAlignment="1" applyProtection="1">
      <alignment horizontal="left"/>
      <protection locked="0"/>
    </xf>
    <xf numFmtId="4" fontId="23" fillId="2" borderId="9" xfId="18" quotePrefix="1" applyNumberFormat="1" applyFont="1" applyFill="1" applyBorder="1" applyAlignment="1" applyProtection="1">
      <alignment horizontal="right"/>
      <protection locked="0"/>
    </xf>
    <xf numFmtId="39" fontId="23" fillId="0" borderId="0" xfId="56" applyFont="1" applyFill="1" applyBorder="1"/>
    <xf numFmtId="49" fontId="23" fillId="0" borderId="9" xfId="2" quotePrefix="1" applyNumberFormat="1" applyFont="1" applyBorder="1" applyAlignment="1" applyProtection="1">
      <alignment horizontal="center"/>
      <protection locked="0"/>
    </xf>
    <xf numFmtId="39" fontId="48" fillId="2" borderId="4" xfId="18" applyFont="1" applyFill="1" applyBorder="1" applyProtection="1">
      <protection locked="0"/>
    </xf>
    <xf numFmtId="39" fontId="23" fillId="2" borderId="0" xfId="18" quotePrefix="1" applyFont="1" applyFill="1" applyBorder="1" applyProtection="1">
      <protection locked="0"/>
    </xf>
    <xf numFmtId="49" fontId="23" fillId="2" borderId="3" xfId="18" quotePrefix="1" applyNumberFormat="1" applyFont="1" applyFill="1" applyBorder="1" applyAlignment="1" applyProtection="1">
      <alignment horizontal="center"/>
      <protection locked="0"/>
    </xf>
    <xf numFmtId="49" fontId="23" fillId="2" borderId="0" xfId="18" quotePrefix="1" applyNumberFormat="1" applyFont="1" applyFill="1" applyBorder="1" applyAlignment="1" applyProtection="1">
      <alignment horizontal="center"/>
      <protection locked="0"/>
    </xf>
    <xf numFmtId="39" fontId="48" fillId="2" borderId="4" xfId="18" applyFont="1" applyFill="1" applyBorder="1" applyAlignment="1" applyProtection="1"/>
    <xf numFmtId="49" fontId="23" fillId="2" borderId="3" xfId="18" quotePrefix="1" applyNumberFormat="1" applyFont="1" applyFill="1" applyBorder="1" applyAlignment="1" applyProtection="1">
      <alignment horizontal="center"/>
    </xf>
    <xf numFmtId="49" fontId="23" fillId="2" borderId="0" xfId="18" quotePrefix="1" applyNumberFormat="1" applyFont="1" applyFill="1" applyBorder="1" applyAlignment="1" applyProtection="1">
      <alignment horizontal="center"/>
    </xf>
    <xf numFmtId="39" fontId="49" fillId="2" borderId="0" xfId="18" applyFont="1" applyFill="1" applyBorder="1" applyAlignment="1" applyProtection="1">
      <protection locked="0"/>
    </xf>
    <xf numFmtId="39" fontId="48" fillId="2" borderId="8" xfId="18" applyFont="1" applyFill="1" applyBorder="1" applyProtection="1">
      <protection locked="0"/>
    </xf>
    <xf numFmtId="39" fontId="48" fillId="2" borderId="10" xfId="18" applyFont="1" applyFill="1" applyBorder="1" applyProtection="1">
      <protection locked="0"/>
    </xf>
    <xf numFmtId="43" fontId="23" fillId="0" borderId="3" xfId="3" quotePrefix="1" applyFont="1" applyFill="1" applyBorder="1" applyAlignment="1" applyProtection="1">
      <alignment horizontal="center"/>
      <protection locked="0"/>
    </xf>
    <xf numFmtId="49" fontId="48" fillId="2" borderId="8" xfId="18" applyNumberFormat="1" applyFont="1" applyFill="1" applyBorder="1" applyAlignment="1" applyProtection="1">
      <alignment horizontal="center"/>
      <protection locked="0"/>
    </xf>
    <xf numFmtId="39" fontId="48" fillId="2" borderId="8" xfId="18" applyFont="1" applyFill="1" applyBorder="1" applyAlignment="1" applyProtection="1">
      <alignment horizontal="left"/>
      <protection locked="0"/>
    </xf>
    <xf numFmtId="49" fontId="23" fillId="4" borderId="9" xfId="2" applyNumberFormat="1" applyFont="1" applyFill="1" applyBorder="1" applyAlignment="1" applyProtection="1">
      <alignment horizontal="center"/>
      <protection locked="0"/>
    </xf>
    <xf numFmtId="39" fontId="23" fillId="2" borderId="4" xfId="18" applyFont="1" applyFill="1" applyBorder="1" applyProtection="1">
      <protection locked="0"/>
    </xf>
    <xf numFmtId="43" fontId="23" fillId="2" borderId="4" xfId="3" quotePrefix="1" applyFont="1" applyFill="1" applyBorder="1" applyAlignment="1" applyProtection="1">
      <alignment horizontal="right"/>
      <protection locked="0"/>
    </xf>
    <xf numFmtId="4" fontId="23" fillId="2" borderId="4" xfId="18" applyNumberFormat="1" applyFont="1" applyFill="1" applyBorder="1" applyAlignment="1" applyProtection="1">
      <alignment horizontal="right"/>
      <protection locked="0"/>
    </xf>
    <xf numFmtId="39" fontId="23" fillId="2" borderId="3" xfId="18" quotePrefix="1" applyFont="1" applyFill="1" applyBorder="1" applyAlignment="1" applyProtection="1">
      <alignment horizontal="left"/>
      <protection locked="0"/>
    </xf>
    <xf numFmtId="39" fontId="23" fillId="2" borderId="3" xfId="18" applyFont="1" applyFill="1" applyBorder="1"/>
    <xf numFmtId="39" fontId="23" fillId="0" borderId="4" xfId="18" quotePrefix="1" applyFont="1" applyFill="1" applyBorder="1" applyAlignment="1" applyProtection="1">
      <alignment horizontal="left"/>
      <protection locked="0"/>
    </xf>
    <xf numFmtId="49" fontId="23" fillId="2" borderId="17" xfId="18" applyNumberFormat="1" applyFont="1" applyFill="1" applyBorder="1" applyAlignment="1" applyProtection="1">
      <alignment horizontal="center"/>
      <protection locked="0"/>
    </xf>
    <xf numFmtId="39" fontId="23" fillId="0" borderId="5" xfId="18" applyFont="1" applyFill="1" applyBorder="1" applyProtection="1">
      <protection locked="0"/>
    </xf>
    <xf numFmtId="49" fontId="23" fillId="2" borderId="26" xfId="18" applyNumberFormat="1" applyFont="1" applyFill="1" applyBorder="1" applyAlignment="1" applyProtection="1">
      <alignment horizontal="center"/>
      <protection locked="0"/>
    </xf>
    <xf numFmtId="39" fontId="48" fillId="2" borderId="5" xfId="18" applyFont="1" applyFill="1" applyBorder="1" applyAlignment="1" applyProtection="1">
      <alignment horizontal="left"/>
      <protection locked="0"/>
    </xf>
    <xf numFmtId="39" fontId="23" fillId="2" borderId="26" xfId="18" applyFont="1" applyFill="1" applyBorder="1" applyAlignment="1" applyProtection="1">
      <alignment horizontal="left"/>
      <protection locked="0"/>
    </xf>
    <xf numFmtId="49" fontId="23" fillId="0" borderId="13" xfId="2" quotePrefix="1" applyNumberFormat="1" applyFont="1" applyBorder="1" applyAlignment="1" applyProtection="1">
      <alignment horizontal="center"/>
      <protection locked="0"/>
    </xf>
    <xf numFmtId="39" fontId="50" fillId="0" borderId="0" xfId="4" applyFont="1" applyFill="1" applyAlignment="1">
      <alignment horizontal="center"/>
    </xf>
    <xf numFmtId="39" fontId="119" fillId="0" borderId="0" xfId="4" applyFont="1" applyFill="1" applyBorder="1" applyAlignment="1" applyProtection="1">
      <alignment horizontal="center"/>
      <protection locked="0"/>
    </xf>
    <xf numFmtId="39" fontId="68" fillId="0" borderId="0" xfId="4" applyFont="1" applyFill="1" applyBorder="1" applyAlignment="1" applyProtection="1">
      <alignment horizontal="center"/>
      <protection locked="0"/>
    </xf>
    <xf numFmtId="39" fontId="50" fillId="0" borderId="3" xfId="16" quotePrefix="1" applyFont="1" applyBorder="1" applyAlignment="1" applyProtection="1">
      <alignment horizontal="center"/>
    </xf>
    <xf numFmtId="39" fontId="50" fillId="0" borderId="4" xfId="16" quotePrefix="1" applyFont="1" applyFill="1" applyBorder="1" applyAlignment="1" applyProtection="1">
      <alignment horizontal="center"/>
    </xf>
    <xf numFmtId="39" fontId="50" fillId="0" borderId="4" xfId="16" quotePrefix="1" applyFont="1" applyBorder="1" applyAlignment="1" applyProtection="1">
      <alignment horizontal="center"/>
    </xf>
    <xf numFmtId="39" fontId="48" fillId="0" borderId="0" xfId="4" applyFont="1" applyFill="1" applyAlignment="1">
      <alignment horizontal="center"/>
    </xf>
    <xf numFmtId="39" fontId="48" fillId="0" borderId="0" xfId="2" applyFont="1" applyFill="1" applyAlignment="1">
      <alignment horizontal="center"/>
    </xf>
    <xf numFmtId="39" fontId="48" fillId="0" borderId="9" xfId="2" applyFont="1" applyFill="1" applyBorder="1" applyAlignment="1">
      <alignment horizontal="center"/>
    </xf>
    <xf numFmtId="39" fontId="48" fillId="0" borderId="0" xfId="4" applyFont="1" applyFill="1" applyBorder="1" applyAlignment="1" applyProtection="1">
      <alignment horizontal="center"/>
      <protection locked="0"/>
    </xf>
    <xf numFmtId="39" fontId="48" fillId="0" borderId="9" xfId="4" applyFont="1" applyFill="1" applyBorder="1" applyAlignment="1" applyProtection="1">
      <alignment horizontal="center"/>
      <protection locked="0"/>
    </xf>
    <xf numFmtId="39" fontId="79" fillId="0" borderId="0" xfId="4" applyFont="1"/>
    <xf numFmtId="39" fontId="74" fillId="0" borderId="0" xfId="14" applyFont="1"/>
    <xf numFmtId="39" fontId="12" fillId="0" borderId="0" xfId="22" applyFont="1"/>
    <xf numFmtId="39" fontId="5" fillId="0" borderId="0" xfId="22" applyFont="1"/>
    <xf numFmtId="39" fontId="4" fillId="0" borderId="0" xfId="4" applyFont="1" applyAlignment="1">
      <alignment horizontal="center"/>
    </xf>
    <xf numFmtId="39" fontId="77" fillId="0" borderId="0" xfId="4" applyFont="1" applyBorder="1" applyAlignment="1">
      <alignment vertical="center"/>
    </xf>
    <xf numFmtId="39" fontId="10" fillId="0" borderId="0" xfId="4" applyNumberFormat="1" applyFont="1" applyBorder="1" applyAlignment="1" applyProtection="1">
      <alignment vertical="center" wrapText="1"/>
    </xf>
    <xf numFmtId="39" fontId="13" fillId="0" borderId="0" xfId="4" applyFont="1" applyBorder="1" applyAlignment="1">
      <alignment vertical="center"/>
    </xf>
    <xf numFmtId="39" fontId="14" fillId="0" borderId="0" xfId="27" applyFont="1" applyFill="1" applyBorder="1" applyAlignment="1">
      <alignment horizontal="center"/>
    </xf>
    <xf numFmtId="39" fontId="21" fillId="0" borderId="0" xfId="4" applyFont="1" applyBorder="1"/>
    <xf numFmtId="39" fontId="15" fillId="0" borderId="0" xfId="4" applyFont="1" applyBorder="1" applyAlignment="1" applyProtection="1">
      <alignment horizontal="left"/>
    </xf>
    <xf numFmtId="39" fontId="15" fillId="0" borderId="0" xfId="4" applyFont="1" applyBorder="1"/>
    <xf numFmtId="39" fontId="17" fillId="0" borderId="0" xfId="22" applyFont="1"/>
    <xf numFmtId="39" fontId="9" fillId="0" borderId="0" xfId="4" applyNumberFormat="1" applyFont="1" applyBorder="1" applyAlignment="1" applyProtection="1">
      <alignment vertical="center" wrapText="1"/>
    </xf>
    <xf numFmtId="39" fontId="9" fillId="0" borderId="1" xfId="4" applyNumberFormat="1" applyFont="1" applyBorder="1" applyAlignment="1" applyProtection="1">
      <alignment vertical="center" wrapText="1"/>
    </xf>
    <xf numFmtId="39" fontId="13" fillId="0" borderId="15" xfId="4" applyFont="1" applyBorder="1" applyAlignment="1">
      <alignment vertical="center"/>
    </xf>
    <xf numFmtId="39" fontId="10" fillId="0" borderId="4" xfId="3" applyNumberFormat="1" applyFont="1" applyBorder="1" applyProtection="1">
      <protection locked="0"/>
    </xf>
    <xf numFmtId="0" fontId="27" fillId="0" borderId="3" xfId="27" quotePrefix="1" applyNumberFormat="1" applyFont="1" applyFill="1" applyBorder="1" applyAlignment="1" applyProtection="1">
      <alignment horizontal="center"/>
    </xf>
    <xf numFmtId="39" fontId="10" fillId="0" borderId="3" xfId="27" applyFont="1" applyFill="1" applyBorder="1" applyAlignment="1" applyProtection="1"/>
    <xf numFmtId="39" fontId="10" fillId="0" borderId="9" xfId="27" applyFont="1" applyFill="1" applyBorder="1" applyAlignment="1" applyProtection="1"/>
    <xf numFmtId="0" fontId="80" fillId="0" borderId="0" xfId="25" quotePrefix="1" applyNumberFormat="1" applyFont="1" applyFill="1" applyBorder="1" applyAlignment="1">
      <alignment horizontal="center"/>
    </xf>
    <xf numFmtId="43" fontId="10" fillId="0" borderId="4" xfId="3" applyFont="1" applyBorder="1" applyProtection="1">
      <protection locked="0"/>
    </xf>
    <xf numFmtId="39" fontId="27" fillId="0" borderId="3" xfId="27" quotePrefix="1" applyFont="1" applyFill="1" applyBorder="1" applyAlignment="1" applyProtection="1">
      <alignment horizontal="center"/>
    </xf>
    <xf numFmtId="39" fontId="5" fillId="0" borderId="20" xfId="3" applyNumberFormat="1" applyFont="1" applyBorder="1" applyProtection="1">
      <protection locked="0"/>
    </xf>
    <xf numFmtId="43" fontId="5" fillId="0" borderId="20" xfId="3" applyFont="1" applyBorder="1" applyProtection="1">
      <protection locked="0"/>
    </xf>
    <xf numFmtId="0" fontId="120" fillId="0" borderId="28" xfId="25" quotePrefix="1" applyNumberFormat="1" applyFont="1" applyFill="1" applyBorder="1" applyAlignment="1">
      <alignment horizontal="center"/>
    </xf>
    <xf numFmtId="39" fontId="9" fillId="0" borderId="19" xfId="27" applyFont="1" applyFill="1" applyBorder="1" applyAlignment="1" applyProtection="1">
      <alignment horizontal="left"/>
    </xf>
    <xf numFmtId="39" fontId="10" fillId="0" borderId="21" xfId="27" applyFont="1" applyFill="1" applyBorder="1" applyAlignment="1" applyProtection="1">
      <alignment horizontal="left"/>
    </xf>
    <xf numFmtId="39" fontId="10" fillId="0" borderId="37" xfId="4" applyFont="1" applyFill="1" applyBorder="1" applyProtection="1"/>
    <xf numFmtId="43" fontId="10" fillId="0" borderId="37" xfId="3" applyFont="1" applyBorder="1" applyProtection="1"/>
    <xf numFmtId="43" fontId="10" fillId="0" borderId="35" xfId="3" applyFont="1" applyBorder="1" applyProtection="1"/>
    <xf numFmtId="43" fontId="10" fillId="2" borderId="37" xfId="3" applyFont="1" applyFill="1" applyBorder="1" applyProtection="1"/>
    <xf numFmtId="43" fontId="10" fillId="0" borderId="35" xfId="3" applyFont="1" applyBorder="1" applyProtection="1">
      <protection locked="0"/>
    </xf>
    <xf numFmtId="39" fontId="27" fillId="0" borderId="37" xfId="27" applyFont="1" applyFill="1" applyBorder="1" applyAlignment="1" applyProtection="1">
      <alignment horizontal="center"/>
    </xf>
    <xf numFmtId="39" fontId="10" fillId="0" borderId="37" xfId="27" applyFont="1" applyFill="1" applyBorder="1" applyAlignment="1" applyProtection="1">
      <alignment horizontal="left"/>
    </xf>
    <xf numFmtId="39" fontId="10" fillId="0" borderId="39" xfId="27" applyFont="1" applyFill="1" applyBorder="1" applyAlignment="1" applyProtection="1">
      <alignment horizontal="left"/>
    </xf>
    <xf numFmtId="39" fontId="10" fillId="0" borderId="3" xfId="27" applyFont="1" applyFill="1" applyBorder="1" applyAlignment="1" applyProtection="1">
      <alignment horizontal="left"/>
    </xf>
    <xf numFmtId="39" fontId="27" fillId="0" borderId="3" xfId="27" applyFont="1" applyFill="1" applyBorder="1" applyAlignment="1" applyProtection="1">
      <alignment horizontal="center"/>
    </xf>
    <xf numFmtId="39" fontId="10" fillId="0" borderId="17" xfId="4" applyFont="1" applyFill="1" applyBorder="1" applyProtection="1"/>
    <xf numFmtId="43" fontId="10" fillId="0" borderId="17" xfId="3" applyFont="1" applyBorder="1" applyProtection="1"/>
    <xf numFmtId="43" fontId="10" fillId="0" borderId="5" xfId="3" applyFont="1" applyBorder="1" applyProtection="1"/>
    <xf numFmtId="43" fontId="10" fillId="2" borderId="17" xfId="3" applyFont="1" applyFill="1" applyBorder="1" applyProtection="1"/>
    <xf numFmtId="43" fontId="10" fillId="0" borderId="5" xfId="3" applyFont="1" applyBorder="1" applyProtection="1">
      <protection locked="0"/>
    </xf>
    <xf numFmtId="0" fontId="80" fillId="0" borderId="26" xfId="25" applyNumberFormat="1" applyFont="1" applyFill="1" applyBorder="1" applyAlignment="1">
      <alignment horizontal="center"/>
    </xf>
    <xf numFmtId="39" fontId="10" fillId="0" borderId="17" xfId="27" applyFont="1" applyFill="1" applyBorder="1" applyAlignment="1" applyProtection="1">
      <alignment horizontal="left"/>
    </xf>
    <xf numFmtId="39" fontId="10" fillId="0" borderId="13" xfId="27" applyFont="1" applyFill="1" applyBorder="1" applyAlignment="1" applyProtection="1">
      <alignment horizontal="left"/>
    </xf>
    <xf numFmtId="0" fontId="77" fillId="0" borderId="8" xfId="21" applyFont="1" applyBorder="1" applyAlignment="1">
      <alignment horizontal="center"/>
    </xf>
    <xf numFmtId="0" fontId="79" fillId="0" borderId="4" xfId="21" quotePrefix="1" applyFont="1" applyBorder="1" applyAlignment="1">
      <alignment horizontal="center"/>
    </xf>
    <xf numFmtId="0" fontId="27" fillId="0" borderId="4" xfId="21" applyFont="1" applyBorder="1" applyAlignment="1">
      <alignment horizontal="center"/>
    </xf>
    <xf numFmtId="0" fontId="77" fillId="0" borderId="4" xfId="21" applyFont="1" applyBorder="1" applyAlignment="1">
      <alignment horizontal="center"/>
    </xf>
    <xf numFmtId="0" fontId="77" fillId="0" borderId="5" xfId="21" applyFont="1" applyBorder="1" applyAlignment="1">
      <alignment horizontal="center"/>
    </xf>
    <xf numFmtId="39" fontId="10" fillId="0" borderId="0" xfId="4" applyFont="1" applyFill="1" applyBorder="1" applyProtection="1"/>
    <xf numFmtId="43" fontId="10" fillId="0" borderId="0" xfId="3" applyFont="1" applyBorder="1" applyProtection="1">
      <protection locked="0"/>
    </xf>
    <xf numFmtId="39" fontId="10" fillId="0" borderId="0" xfId="27" quotePrefix="1" applyFont="1" applyBorder="1" applyAlignment="1" applyProtection="1">
      <alignment horizontal="left"/>
    </xf>
    <xf numFmtId="39" fontId="26" fillId="0" borderId="0" xfId="25" applyFont="1" applyFill="1" applyBorder="1" applyAlignment="1" applyProtection="1">
      <alignment horizontal="left"/>
    </xf>
    <xf numFmtId="39" fontId="10" fillId="0" borderId="14" xfId="4" applyFont="1" applyFill="1" applyBorder="1" applyProtection="1"/>
    <xf numFmtId="43" fontId="10" fillId="0" borderId="14" xfId="3" applyFont="1" applyBorder="1" applyProtection="1"/>
    <xf numFmtId="43" fontId="10" fillId="0" borderId="8" xfId="3" applyFont="1" applyBorder="1" applyProtection="1"/>
    <xf numFmtId="39" fontId="10" fillId="2" borderId="8" xfId="3" applyNumberFormat="1" applyFont="1" applyFill="1" applyBorder="1" applyProtection="1"/>
    <xf numFmtId="43" fontId="10" fillId="0" borderId="8" xfId="3" applyFont="1" applyBorder="1" applyProtection="1">
      <protection locked="0"/>
    </xf>
    <xf numFmtId="0" fontId="80" fillId="0" borderId="16" xfId="25" quotePrefix="1" applyNumberFormat="1" applyFont="1" applyFill="1" applyBorder="1" applyAlignment="1" applyProtection="1">
      <alignment horizontal="center"/>
    </xf>
    <xf numFmtId="39" fontId="10" fillId="0" borderId="14" xfId="27" quotePrefix="1" applyFont="1" applyBorder="1" applyAlignment="1" applyProtection="1">
      <alignment horizontal="left"/>
    </xf>
    <xf numFmtId="39" fontId="10" fillId="2" borderId="3" xfId="3" applyNumberFormat="1" applyFont="1" applyFill="1" applyBorder="1" applyProtection="1"/>
    <xf numFmtId="39" fontId="10" fillId="0" borderId="3" xfId="27" quotePrefix="1" applyFont="1" applyBorder="1" applyAlignment="1" applyProtection="1">
      <alignment horizontal="left"/>
    </xf>
    <xf numFmtId="39" fontId="40" fillId="0" borderId="0" xfId="4" applyFont="1" applyFill="1" applyAlignment="1">
      <alignment vertical="center"/>
    </xf>
    <xf numFmtId="39" fontId="10" fillId="0" borderId="4" xfId="3" applyNumberFormat="1" applyFont="1" applyBorder="1" applyProtection="1"/>
    <xf numFmtId="0" fontId="80" fillId="0" borderId="4" xfId="25" quotePrefix="1" applyNumberFormat="1" applyFont="1" applyFill="1" applyBorder="1" applyAlignment="1" applyProtection="1">
      <alignment horizontal="center"/>
    </xf>
    <xf numFmtId="0" fontId="80" fillId="0" borderId="4" xfId="25" applyNumberFormat="1" applyFont="1" applyFill="1" applyBorder="1" applyAlignment="1" applyProtection="1">
      <alignment horizontal="center"/>
    </xf>
    <xf numFmtId="39" fontId="26" fillId="0" borderId="3" xfId="25" applyFont="1" applyFill="1" applyBorder="1" applyAlignment="1" applyProtection="1">
      <alignment horizontal="left"/>
    </xf>
    <xf numFmtId="39" fontId="26" fillId="0" borderId="4" xfId="25" applyFont="1" applyFill="1" applyBorder="1" applyAlignment="1" applyProtection="1">
      <alignment horizontal="left"/>
    </xf>
    <xf numFmtId="39" fontId="10" fillId="0" borderId="3" xfId="22" applyFont="1" applyBorder="1" applyProtection="1"/>
    <xf numFmtId="39" fontId="10" fillId="0" borderId="9" xfId="27" applyFont="1" applyBorder="1" applyAlignment="1"/>
    <xf numFmtId="39" fontId="10" fillId="0" borderId="17" xfId="27" applyFont="1" applyBorder="1" applyAlignment="1" applyProtection="1">
      <alignment horizontal="left"/>
    </xf>
    <xf numFmtId="39" fontId="10" fillId="0" borderId="13" xfId="27" applyFont="1" applyBorder="1" applyAlignment="1" applyProtection="1">
      <alignment horizontal="left"/>
    </xf>
    <xf numFmtId="43" fontId="5" fillId="2" borderId="6" xfId="3" applyFont="1" applyFill="1" applyBorder="1" applyAlignment="1" applyProtection="1">
      <alignment vertical="center"/>
    </xf>
    <xf numFmtId="39" fontId="77" fillId="0" borderId="6" xfId="4" applyFont="1" applyBorder="1" applyAlignment="1" applyProtection="1">
      <alignment horizontal="center" vertical="center"/>
    </xf>
    <xf numFmtId="39" fontId="13" fillId="0" borderId="17" xfId="4" applyFont="1" applyBorder="1" applyAlignment="1">
      <alignment vertical="center"/>
    </xf>
    <xf numFmtId="39" fontId="5" fillId="0" borderId="13" xfId="4" applyFont="1" applyBorder="1" applyAlignment="1" applyProtection="1">
      <alignment horizontal="left" vertical="center"/>
    </xf>
    <xf numFmtId="4" fontId="4" fillId="0" borderId="8" xfId="22" applyNumberFormat="1" applyFont="1" applyFill="1" applyBorder="1"/>
    <xf numFmtId="4" fontId="4" fillId="0" borderId="10" xfId="3" applyNumberFormat="1" applyFont="1" applyFill="1" applyBorder="1"/>
    <xf numFmtId="4" fontId="4" fillId="0" borderId="10" xfId="3" applyNumberFormat="1" applyFont="1" applyFill="1" applyBorder="1" applyProtection="1"/>
    <xf numFmtId="0" fontId="80" fillId="0" borderId="8" xfId="25" quotePrefix="1" applyNumberFormat="1" applyFont="1" applyFill="1" applyBorder="1" applyAlignment="1" applyProtection="1">
      <alignment horizontal="center"/>
    </xf>
    <xf numFmtId="39" fontId="10" fillId="0" borderId="16" xfId="27" applyFont="1" applyBorder="1" applyAlignment="1" applyProtection="1">
      <alignment horizontal="left"/>
    </xf>
    <xf numFmtId="39" fontId="10" fillId="0" borderId="10" xfId="27" applyFont="1" applyBorder="1" applyAlignment="1" applyProtection="1">
      <alignment horizontal="left"/>
    </xf>
    <xf numFmtId="4" fontId="4" fillId="0" borderId="4" xfId="22" applyNumberFormat="1" applyFont="1" applyFill="1" applyBorder="1"/>
    <xf numFmtId="4" fontId="4" fillId="0" borderId="9" xfId="3" applyNumberFormat="1" applyFont="1" applyFill="1" applyBorder="1"/>
    <xf numFmtId="39" fontId="10" fillId="0" borderId="0" xfId="27" applyFont="1" applyBorder="1" applyAlignment="1" applyProtection="1">
      <alignment horizontal="left"/>
    </xf>
    <xf numFmtId="39" fontId="10" fillId="0" borderId="0" xfId="27" applyFont="1" applyBorder="1" applyAlignment="1"/>
    <xf numFmtId="0" fontId="75" fillId="0" borderId="4" xfId="25" quotePrefix="1" applyNumberFormat="1" applyFont="1" applyFill="1" applyBorder="1" applyAlignment="1" applyProtection="1">
      <alignment horizontal="center" wrapText="1"/>
    </xf>
    <xf numFmtId="4" fontId="4" fillId="0" borderId="4" xfId="22" applyNumberFormat="1" applyFont="1" applyFill="1" applyBorder="1" applyProtection="1"/>
    <xf numFmtId="0" fontId="75" fillId="0" borderId="4" xfId="25" applyNumberFormat="1" applyFont="1" applyFill="1" applyBorder="1" applyAlignment="1" applyProtection="1">
      <alignment horizontal="center" wrapText="1"/>
    </xf>
    <xf numFmtId="39" fontId="14" fillId="0" borderId="4" xfId="27" applyFont="1" applyBorder="1" applyAlignment="1" applyProtection="1">
      <alignment horizontal="center" wrapText="1"/>
    </xf>
    <xf numFmtId="39" fontId="26" fillId="0" borderId="9" xfId="25" applyFont="1" applyBorder="1" applyAlignment="1" applyProtection="1">
      <alignment horizontal="left"/>
    </xf>
    <xf numFmtId="4" fontId="4" fillId="0" borderId="4" xfId="4" applyNumberFormat="1" applyFont="1" applyFill="1" applyBorder="1" applyProtection="1"/>
    <xf numFmtId="39" fontId="4" fillId="0" borderId="5" xfId="4" applyFont="1" applyBorder="1" applyAlignment="1" applyProtection="1">
      <alignment horizontal="fill"/>
    </xf>
    <xf numFmtId="39" fontId="14" fillId="0" borderId="5" xfId="4" applyFont="1" applyBorder="1" applyAlignment="1" applyProtection="1">
      <alignment horizontal="fill" wrapText="1"/>
    </xf>
    <xf numFmtId="39" fontId="5" fillId="0" borderId="4" xfId="4" applyFont="1" applyFill="1" applyBorder="1" applyAlignment="1" applyProtection="1">
      <alignment wrapText="1"/>
    </xf>
    <xf numFmtId="39" fontId="77" fillId="0" borderId="4" xfId="4" applyFont="1" applyBorder="1" applyAlignment="1" applyProtection="1">
      <alignment horizontal="center"/>
    </xf>
    <xf numFmtId="39" fontId="5" fillId="0" borderId="5" xfId="4" applyFont="1" applyBorder="1"/>
    <xf numFmtId="39" fontId="77" fillId="0" borderId="4" xfId="4" applyFont="1" applyBorder="1"/>
    <xf numFmtId="39" fontId="27" fillId="0" borderId="0" xfId="4" applyFont="1" applyAlignment="1" applyProtection="1"/>
    <xf numFmtId="0" fontId="121" fillId="0" borderId="0" xfId="0" applyFont="1" applyAlignment="1">
      <alignment horizontal="center"/>
    </xf>
    <xf numFmtId="39" fontId="122" fillId="0" borderId="0" xfId="14" applyFont="1" applyFill="1" applyBorder="1" applyAlignment="1">
      <alignment horizontal="center"/>
    </xf>
    <xf numFmtId="0" fontId="0" fillId="0" borderId="0" xfId="0" applyFill="1"/>
    <xf numFmtId="39" fontId="122" fillId="0" borderId="0" xfId="14" applyFont="1" applyFill="1" applyAlignment="1">
      <alignment horizontal="center"/>
    </xf>
    <xf numFmtId="39" fontId="12" fillId="0" borderId="0" xfId="14" applyFont="1" applyFill="1" applyAlignment="1">
      <alignment horizontal="center"/>
    </xf>
    <xf numFmtId="39" fontId="76" fillId="0" borderId="0" xfId="4" applyFont="1" applyFill="1" applyAlignment="1" applyProtection="1">
      <alignment horizontal="center"/>
    </xf>
    <xf numFmtId="39" fontId="5" fillId="0" borderId="0" xfId="4" applyFont="1" applyFill="1" applyAlignment="1" applyProtection="1">
      <alignment horizontal="center"/>
    </xf>
    <xf numFmtId="39" fontId="4" fillId="0" borderId="0" xfId="4" applyFont="1" applyFill="1"/>
    <xf numFmtId="39" fontId="4" fillId="0" borderId="0" xfId="4" applyFont="1" applyFill="1" applyAlignment="1" applyProtection="1">
      <alignment horizontal="center"/>
    </xf>
    <xf numFmtId="0" fontId="1" fillId="0" borderId="0" xfId="0" applyFont="1" applyFill="1"/>
    <xf numFmtId="39" fontId="110" fillId="0" borderId="0" xfId="14" applyFont="1" applyFill="1"/>
    <xf numFmtId="39" fontId="123" fillId="0" borderId="0" xfId="14" applyFont="1" applyFill="1" applyAlignment="1">
      <alignment horizontal="center"/>
    </xf>
    <xf numFmtId="39" fontId="82" fillId="0" borderId="0" xfId="4" applyFont="1" applyFill="1"/>
    <xf numFmtId="39" fontId="82" fillId="0" borderId="0" xfId="4" applyFont="1" applyFill="1" applyAlignment="1" applyProtection="1">
      <alignment horizontal="center"/>
    </xf>
    <xf numFmtId="0" fontId="82" fillId="0" borderId="0" xfId="0" applyFont="1" applyFill="1"/>
    <xf numFmtId="39" fontId="5" fillId="0" borderId="0" xfId="4" applyFont="1" applyFill="1" applyBorder="1" applyAlignment="1" applyProtection="1">
      <alignment vertical="center"/>
    </xf>
    <xf numFmtId="39" fontId="13" fillId="0" borderId="0" xfId="4" applyFont="1" applyFill="1" applyBorder="1" applyAlignment="1" applyProtection="1">
      <alignment vertical="center"/>
    </xf>
    <xf numFmtId="39" fontId="14" fillId="0" borderId="0" xfId="4" applyFont="1" applyFill="1" applyBorder="1" applyAlignment="1" applyProtection="1">
      <alignment vertical="center"/>
    </xf>
    <xf numFmtId="39" fontId="5" fillId="0" borderId="0" xfId="4" applyFont="1" applyFill="1" applyBorder="1" applyAlignment="1">
      <alignment vertical="center"/>
    </xf>
    <xf numFmtId="39" fontId="9" fillId="0" borderId="0" xfId="4" applyFont="1" applyFill="1" applyBorder="1" applyAlignment="1" applyProtection="1">
      <alignment vertical="center"/>
    </xf>
    <xf numFmtId="39" fontId="5" fillId="0" borderId="0" xfId="4" applyFont="1" applyFill="1" applyBorder="1" applyAlignment="1" applyProtection="1">
      <alignment horizontal="center" vertical="center"/>
    </xf>
    <xf numFmtId="39" fontId="21" fillId="0" borderId="0" xfId="4" applyFont="1" applyFill="1" applyBorder="1" applyAlignment="1" applyProtection="1">
      <alignment horizontal="left" vertical="center"/>
    </xf>
    <xf numFmtId="39" fontId="122" fillId="0" borderId="9" xfId="14" applyFont="1" applyFill="1" applyBorder="1" applyAlignment="1">
      <alignment horizontal="center"/>
    </xf>
    <xf numFmtId="39" fontId="9" fillId="0" borderId="6" xfId="4" applyFont="1" applyFill="1" applyBorder="1" applyAlignment="1" applyProtection="1">
      <alignment vertical="center"/>
    </xf>
    <xf numFmtId="39" fontId="9" fillId="0" borderId="10" xfId="4" applyFont="1" applyFill="1" applyBorder="1" applyAlignment="1" applyProtection="1">
      <alignment vertical="center"/>
    </xf>
    <xf numFmtId="39" fontId="5" fillId="0" borderId="10" xfId="4" applyFont="1" applyFill="1" applyBorder="1" applyAlignment="1">
      <alignment vertical="center"/>
    </xf>
    <xf numFmtId="39" fontId="5" fillId="0" borderId="16" xfId="4" applyFont="1" applyFill="1" applyBorder="1" applyAlignment="1" applyProtection="1">
      <alignment horizontal="center" vertical="center"/>
    </xf>
    <xf numFmtId="39" fontId="21" fillId="0" borderId="10" xfId="4" applyFont="1" applyFill="1" applyBorder="1" applyAlignment="1" applyProtection="1">
      <alignment horizontal="left" vertical="center"/>
    </xf>
    <xf numFmtId="39" fontId="10" fillId="0" borderId="6" xfId="4" applyFont="1" applyFill="1" applyBorder="1" applyProtection="1"/>
    <xf numFmtId="39" fontId="10" fillId="0" borderId="7" xfId="4" applyFont="1" applyFill="1" applyBorder="1" applyProtection="1"/>
    <xf numFmtId="39" fontId="4" fillId="0" borderId="7" xfId="4" applyFont="1" applyFill="1" applyBorder="1" applyProtection="1"/>
    <xf numFmtId="39" fontId="4" fillId="0" borderId="7" xfId="4" applyFont="1" applyFill="1" applyBorder="1" applyProtection="1">
      <protection locked="0"/>
    </xf>
    <xf numFmtId="39" fontId="14" fillId="0" borderId="7" xfId="4" applyFont="1" applyFill="1" applyBorder="1" applyAlignment="1" applyProtection="1">
      <alignment horizontal="center"/>
    </xf>
    <xf numFmtId="39" fontId="10" fillId="0" borderId="12" xfId="4" applyFont="1" applyFill="1" applyBorder="1"/>
    <xf numFmtId="39" fontId="4" fillId="0" borderId="7" xfId="22" applyFont="1" applyFill="1" applyBorder="1" applyAlignment="1" applyProtection="1">
      <alignment horizontal="left"/>
    </xf>
    <xf numFmtId="39" fontId="9" fillId="0" borderId="8" xfId="4" applyFont="1" applyFill="1" applyBorder="1" applyProtection="1">
      <protection locked="0"/>
    </xf>
    <xf numFmtId="39" fontId="9" fillId="0" borderId="10" xfId="4" applyFont="1" applyFill="1" applyBorder="1" applyProtection="1">
      <protection locked="0"/>
    </xf>
    <xf numFmtId="39" fontId="14" fillId="0" borderId="10" xfId="4" quotePrefix="1" applyFont="1" applyFill="1" applyBorder="1" applyAlignment="1" applyProtection="1">
      <alignment horizontal="center"/>
    </xf>
    <xf numFmtId="39" fontId="35" fillId="0" borderId="16" xfId="4" applyFont="1" applyFill="1" applyBorder="1"/>
    <xf numFmtId="39" fontId="35" fillId="0" borderId="10" xfId="22" applyFont="1" applyFill="1" applyBorder="1" applyAlignment="1" applyProtection="1">
      <alignment horizontal="left"/>
    </xf>
    <xf numFmtId="39" fontId="9" fillId="0" borderId="10" xfId="4" applyFont="1" applyFill="1" applyBorder="1" applyProtection="1"/>
    <xf numFmtId="39" fontId="14" fillId="0" borderId="10" xfId="4" applyFont="1" applyFill="1" applyBorder="1" applyAlignment="1" applyProtection="1">
      <alignment horizontal="center"/>
    </xf>
    <xf numFmtId="39" fontId="9" fillId="0" borderId="6" xfId="4" applyFont="1" applyFill="1" applyBorder="1" applyProtection="1">
      <protection locked="0"/>
    </xf>
    <xf numFmtId="39" fontId="9" fillId="0" borderId="7" xfId="4" applyFont="1" applyFill="1" applyBorder="1" applyProtection="1">
      <protection locked="0"/>
    </xf>
    <xf numFmtId="39" fontId="14" fillId="0" borderId="7" xfId="4" quotePrefix="1" applyFont="1" applyFill="1" applyBorder="1" applyAlignment="1" applyProtection="1">
      <alignment horizontal="center"/>
    </xf>
    <xf numFmtId="39" fontId="35" fillId="0" borderId="12" xfId="4" applyFont="1" applyFill="1" applyBorder="1"/>
    <xf numFmtId="39" fontId="35" fillId="0" borderId="7" xfId="22" applyFont="1" applyFill="1" applyBorder="1" applyAlignment="1" applyProtection="1">
      <alignment horizontal="left"/>
    </xf>
    <xf numFmtId="39" fontId="10" fillId="0" borderId="4" xfId="4" applyFont="1" applyFill="1" applyBorder="1" applyProtection="1"/>
    <xf numFmtId="39" fontId="10" fillId="0" borderId="9" xfId="4" applyFont="1" applyFill="1" applyBorder="1" applyProtection="1"/>
    <xf numFmtId="39" fontId="4" fillId="0" borderId="9" xfId="4" applyFont="1" applyFill="1" applyBorder="1" applyProtection="1">
      <protection locked="0"/>
    </xf>
    <xf numFmtId="4" fontId="4" fillId="0" borderId="0" xfId="0" applyNumberFormat="1" applyFont="1" applyFill="1" applyBorder="1"/>
    <xf numFmtId="0" fontId="10" fillId="0" borderId="9" xfId="0" applyFont="1" applyFill="1" applyBorder="1"/>
    <xf numFmtId="0" fontId="14" fillId="0" borderId="9" xfId="0" applyFont="1" applyFill="1" applyBorder="1"/>
    <xf numFmtId="0" fontId="4" fillId="0" borderId="9" xfId="0" applyFont="1" applyFill="1" applyBorder="1"/>
    <xf numFmtId="0" fontId="0" fillId="0" borderId="9" xfId="0" applyFill="1" applyBorder="1"/>
    <xf numFmtId="39" fontId="14" fillId="0" borderId="9" xfId="4" applyFont="1" applyFill="1" applyBorder="1" applyAlignment="1" applyProtection="1">
      <alignment horizontal="center"/>
    </xf>
    <xf numFmtId="39" fontId="10" fillId="0" borderId="0" xfId="4" applyFont="1" applyFill="1" applyBorder="1"/>
    <xf numFmtId="39" fontId="4" fillId="0" borderId="0" xfId="24" applyFont="1" applyFill="1" applyBorder="1" applyAlignment="1" applyProtection="1">
      <alignment horizontal="left"/>
    </xf>
    <xf numFmtId="39" fontId="10" fillId="0" borderId="9" xfId="24" applyFont="1" applyFill="1" applyBorder="1" applyAlignment="1" applyProtection="1">
      <alignment horizontal="left"/>
    </xf>
    <xf numFmtId="39" fontId="4" fillId="0" borderId="9" xfId="24" applyFont="1" applyFill="1" applyBorder="1" applyAlignment="1" applyProtection="1">
      <alignment horizontal="left"/>
    </xf>
    <xf numFmtId="39" fontId="0" fillId="0" borderId="0" xfId="0" applyNumberFormat="1" applyFill="1"/>
    <xf numFmtId="39" fontId="10" fillId="0" borderId="4" xfId="4" applyFont="1" applyFill="1" applyBorder="1" applyAlignment="1" applyProtection="1">
      <alignment vertical="center"/>
    </xf>
    <xf numFmtId="39" fontId="10" fillId="0" borderId="9" xfId="4" applyFont="1" applyFill="1" applyBorder="1" applyAlignment="1" applyProtection="1">
      <alignment vertical="center"/>
    </xf>
    <xf numFmtId="39" fontId="4" fillId="0" borderId="9" xfId="4" applyFont="1" applyFill="1" applyBorder="1" applyAlignment="1" applyProtection="1">
      <alignment vertical="center"/>
    </xf>
    <xf numFmtId="0" fontId="51" fillId="0" borderId="0" xfId="14" applyNumberFormat="1" applyFont="1" applyFill="1" applyAlignment="1">
      <alignment horizontal="center"/>
    </xf>
    <xf numFmtId="39" fontId="4" fillId="0" borderId="9" xfId="22" applyFont="1" applyFill="1" applyBorder="1" applyAlignment="1" applyProtection="1">
      <alignment horizontal="left"/>
    </xf>
    <xf numFmtId="39" fontId="10" fillId="0" borderId="5" xfId="4" applyFont="1" applyFill="1" applyBorder="1" applyProtection="1"/>
    <xf numFmtId="39" fontId="10" fillId="0" borderId="13" xfId="4" applyFont="1" applyFill="1" applyBorder="1" applyProtection="1"/>
    <xf numFmtId="39" fontId="4" fillId="0" borderId="13" xfId="4" applyFont="1" applyFill="1" applyBorder="1" applyProtection="1"/>
    <xf numFmtId="39" fontId="4" fillId="0" borderId="13" xfId="4" applyFont="1" applyFill="1" applyBorder="1" applyProtection="1">
      <protection locked="0"/>
    </xf>
    <xf numFmtId="39" fontId="14" fillId="0" borderId="13" xfId="4" applyFont="1" applyFill="1" applyBorder="1" applyAlignment="1" applyProtection="1">
      <alignment horizontal="center"/>
    </xf>
    <xf numFmtId="4" fontId="4" fillId="0" borderId="26" xfId="0" applyNumberFormat="1" applyFont="1" applyFill="1" applyBorder="1"/>
    <xf numFmtId="0" fontId="4" fillId="0" borderId="13" xfId="0" applyFont="1" applyFill="1" applyBorder="1"/>
    <xf numFmtId="39" fontId="9" fillId="2" borderId="11" xfId="4" applyFont="1" applyFill="1" applyBorder="1" applyAlignment="1" applyProtection="1">
      <alignment vertical="center"/>
    </xf>
    <xf numFmtId="39" fontId="9" fillId="2" borderId="12" xfId="4" applyFont="1" applyFill="1" applyBorder="1" applyAlignment="1" applyProtection="1">
      <alignment vertical="center"/>
    </xf>
    <xf numFmtId="39" fontId="5" fillId="2" borderId="12" xfId="4" applyFont="1" applyFill="1" applyBorder="1" applyAlignment="1" applyProtection="1">
      <alignment vertical="center"/>
    </xf>
    <xf numFmtId="0" fontId="0" fillId="0" borderId="0" xfId="0" applyAlignment="1">
      <alignment vertical="center"/>
    </xf>
    <xf numFmtId="39" fontId="51" fillId="0" borderId="0" xfId="14" applyFont="1" applyFill="1" applyAlignment="1">
      <alignment vertical="center"/>
    </xf>
    <xf numFmtId="39" fontId="122" fillId="0" borderId="0" xfId="14" applyFont="1" applyFill="1" applyAlignment="1">
      <alignment horizontal="center" vertical="center"/>
    </xf>
    <xf numFmtId="0" fontId="14" fillId="0" borderId="8" xfId="0" quotePrefix="1" applyFont="1" applyBorder="1" applyAlignment="1" applyProtection="1">
      <alignment horizontal="center" vertical="center"/>
    </xf>
    <xf numFmtId="0" fontId="13" fillId="0" borderId="8" xfId="0" quotePrefix="1" applyFont="1" applyBorder="1" applyAlignment="1">
      <alignment horizontal="center" vertical="center"/>
    </xf>
    <xf numFmtId="0" fontId="13" fillId="0" borderId="8" xfId="0" applyFont="1" applyBorder="1" applyAlignment="1">
      <alignment horizontal="center" vertical="center"/>
    </xf>
    <xf numFmtId="0" fontId="13" fillId="0" borderId="4" xfId="0" quotePrefix="1" applyFont="1" applyBorder="1" applyAlignment="1">
      <alignment horizontal="center" vertical="center"/>
    </xf>
    <xf numFmtId="0" fontId="13" fillId="0" borderId="5" xfId="0" quotePrefix="1" applyFont="1" applyBorder="1" applyAlignment="1">
      <alignment horizontal="center" vertical="center"/>
    </xf>
    <xf numFmtId="0" fontId="13" fillId="0" borderId="5" xfId="0" quotePrefix="1" applyFont="1" applyBorder="1" applyAlignment="1">
      <alignment horizontal="center" vertical="center"/>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13" fillId="0" borderId="11"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7" xfId="0" applyFont="1" applyBorder="1" applyAlignment="1">
      <alignment horizontal="center" vertical="center" wrapText="1" shrinkToFit="1"/>
    </xf>
    <xf numFmtId="0" fontId="13" fillId="0" borderId="5" xfId="0" applyFont="1" applyFill="1" applyBorder="1" applyAlignment="1">
      <alignment horizontal="center" vertical="center"/>
    </xf>
    <xf numFmtId="39" fontId="51" fillId="0" borderId="0" xfId="14" applyFont="1" applyFill="1" applyAlignment="1"/>
    <xf numFmtId="39" fontId="23" fillId="0" borderId="0" xfId="4" applyFont="1" applyAlignment="1" applyProtection="1"/>
    <xf numFmtId="39" fontId="124" fillId="0" borderId="0" xfId="4" applyFont="1" applyAlignment="1" applyProtection="1">
      <alignment horizontal="center"/>
    </xf>
    <xf numFmtId="39" fontId="53" fillId="0" borderId="0" xfId="4" applyFont="1" applyAlignment="1" applyProtection="1">
      <alignment horizontal="center"/>
    </xf>
    <xf numFmtId="39" fontId="125" fillId="0" borderId="0" xfId="4" applyFont="1" applyFill="1" applyBorder="1" applyAlignment="1">
      <alignment horizontal="center"/>
    </xf>
    <xf numFmtId="39" fontId="12" fillId="0" borderId="0" xfId="14" applyFont="1" applyBorder="1"/>
    <xf numFmtId="43" fontId="12" fillId="0" borderId="0" xfId="3" applyFont="1" applyBorder="1"/>
    <xf numFmtId="0" fontId="12" fillId="0" borderId="0" xfId="21" applyFont="1" applyFill="1" applyBorder="1"/>
    <xf numFmtId="39" fontId="12" fillId="0" borderId="0" xfId="20" applyFont="1" applyAlignment="1" applyProtection="1">
      <alignment horizontal="left"/>
    </xf>
    <xf numFmtId="39" fontId="5" fillId="0" borderId="0" xfId="22" applyFont="1" applyAlignment="1">
      <alignment horizontal="left"/>
    </xf>
    <xf numFmtId="39" fontId="4" fillId="0" borderId="0" xfId="4" applyFont="1" applyFill="1" applyBorder="1" applyAlignment="1">
      <alignment vertical="center"/>
    </xf>
    <xf numFmtId="39" fontId="14" fillId="0" borderId="4" xfId="22" applyFont="1" applyFill="1" applyBorder="1" applyProtection="1"/>
    <xf numFmtId="39" fontId="14" fillId="0" borderId="4" xfId="4" applyFont="1" applyBorder="1" applyProtection="1"/>
    <xf numFmtId="0" fontId="75" fillId="0" borderId="3" xfId="25" quotePrefix="1" applyNumberFormat="1" applyFont="1" applyFill="1" applyBorder="1" applyAlignment="1">
      <alignment horizontal="center"/>
    </xf>
    <xf numFmtId="39" fontId="14" fillId="0" borderId="3" xfId="61" applyFont="1" applyBorder="1" applyAlignment="1">
      <alignment shrinkToFit="1"/>
    </xf>
    <xf numFmtId="39" fontId="75" fillId="0" borderId="9" xfId="25" applyFont="1" applyFill="1" applyBorder="1" applyAlignment="1" applyProtection="1"/>
    <xf numFmtId="39" fontId="14" fillId="0" borderId="5" xfId="4" applyFont="1" applyBorder="1" applyProtection="1"/>
    <xf numFmtId="0" fontId="75" fillId="0" borderId="5" xfId="25" quotePrefix="1" applyNumberFormat="1" applyFont="1" applyFill="1" applyBorder="1" applyAlignment="1">
      <alignment horizontal="center"/>
    </xf>
    <xf numFmtId="0" fontId="126" fillId="0" borderId="6" xfId="25" quotePrefix="1" applyNumberFormat="1" applyFont="1" applyFill="1" applyBorder="1" applyAlignment="1">
      <alignment horizontal="center"/>
    </xf>
    <xf numFmtId="39" fontId="9" fillId="0" borderId="11" xfId="61" applyFont="1" applyBorder="1" applyAlignment="1"/>
    <xf numFmtId="39" fontId="127" fillId="0" borderId="7" xfId="25" applyFont="1" applyBorder="1" applyAlignment="1"/>
    <xf numFmtId="39" fontId="10" fillId="0" borderId="8" xfId="22" applyFont="1" applyFill="1" applyBorder="1" applyProtection="1"/>
    <xf numFmtId="39" fontId="10" fillId="0" borderId="8" xfId="22" applyFont="1" applyBorder="1" applyProtection="1"/>
    <xf numFmtId="39" fontId="10" fillId="0" borderId="8" xfId="4" applyFont="1" applyBorder="1" applyProtection="1"/>
    <xf numFmtId="39" fontId="10" fillId="0" borderId="16" xfId="4" applyFont="1" applyBorder="1" applyProtection="1">
      <protection locked="0"/>
    </xf>
    <xf numFmtId="0" fontId="75" fillId="0" borderId="8" xfId="25" quotePrefix="1" applyNumberFormat="1" applyFont="1" applyFill="1" applyBorder="1" applyAlignment="1">
      <alignment horizontal="center"/>
    </xf>
    <xf numFmtId="39" fontId="10" fillId="0" borderId="14" xfId="61" applyFont="1" applyBorder="1" applyAlignment="1">
      <alignment horizontal="left" shrinkToFit="1"/>
    </xf>
    <xf numFmtId="39" fontId="10" fillId="0" borderId="4" xfId="22" applyFont="1" applyBorder="1" applyProtection="1"/>
    <xf numFmtId="39" fontId="10" fillId="0" borderId="0" xfId="4" applyFont="1" applyBorder="1" applyProtection="1">
      <protection locked="0"/>
    </xf>
    <xf numFmtId="39" fontId="26" fillId="0" borderId="3" xfId="25" applyFont="1" applyBorder="1" applyAlignment="1"/>
    <xf numFmtId="39" fontId="26" fillId="0" borderId="9" xfId="25" applyFont="1" applyBorder="1" applyAlignment="1"/>
    <xf numFmtId="0" fontId="75" fillId="0" borderId="4" xfId="25" quotePrefix="1" applyNumberFormat="1" applyFont="1" applyFill="1" applyBorder="1" applyAlignment="1">
      <alignment horizontal="center"/>
    </xf>
    <xf numFmtId="39" fontId="27" fillId="0" borderId="3" xfId="61" applyFont="1" applyBorder="1" applyAlignment="1">
      <alignment horizontal="center"/>
    </xf>
    <xf numFmtId="39" fontId="26" fillId="0" borderId="9" xfId="25" applyFont="1" applyBorder="1" applyAlignment="1">
      <alignment horizontal="center"/>
    </xf>
    <xf numFmtId="39" fontId="26" fillId="0" borderId="3" xfId="25" applyFont="1" applyFill="1" applyBorder="1" applyAlignment="1"/>
    <xf numFmtId="39" fontId="26" fillId="0" borderId="9" xfId="25" applyFont="1" applyFill="1" applyBorder="1" applyAlignment="1"/>
    <xf numFmtId="39" fontId="14" fillId="0" borderId="4" xfId="4" applyFont="1" applyBorder="1" applyAlignment="1">
      <alignment vertical="center"/>
    </xf>
    <xf numFmtId="4" fontId="10" fillId="2" borderId="4" xfId="3" applyNumberFormat="1" applyFont="1" applyFill="1" applyBorder="1" applyProtection="1"/>
    <xf numFmtId="4" fontId="10" fillId="2" borderId="4" xfId="4" applyNumberFormat="1" applyFont="1" applyFill="1" applyBorder="1" applyProtection="1"/>
    <xf numFmtId="39" fontId="4" fillId="0" borderId="0" xfId="4" applyFont="1" applyFill="1" applyAlignment="1">
      <alignment vertical="center"/>
    </xf>
    <xf numFmtId="4" fontId="10" fillId="0" borderId="4" xfId="4" applyNumberFormat="1" applyFont="1" applyFill="1" applyBorder="1" applyProtection="1"/>
    <xf numFmtId="39" fontId="10" fillId="0" borderId="0" xfId="4" applyFont="1" applyFill="1" applyBorder="1" applyProtection="1">
      <protection locked="0"/>
    </xf>
    <xf numFmtId="0" fontId="14" fillId="0" borderId="4" xfId="43" applyNumberFormat="1" applyFont="1" applyFill="1" applyBorder="1" applyAlignment="1">
      <alignment horizontal="center"/>
    </xf>
    <xf numFmtId="39" fontId="26" fillId="0" borderId="3" xfId="25" applyFont="1" applyBorder="1" applyAlignment="1" applyProtection="1">
      <alignment horizontal="left"/>
    </xf>
    <xf numFmtId="39" fontId="10" fillId="0" borderId="4" xfId="22" applyFont="1" applyBorder="1" applyAlignment="1" applyProtection="1">
      <alignment horizontal="left"/>
    </xf>
    <xf numFmtId="39" fontId="10" fillId="0" borderId="0" xfId="22" applyFont="1" applyBorder="1" applyProtection="1"/>
    <xf numFmtId="4" fontId="10" fillId="0" borderId="0" xfId="3" applyNumberFormat="1" applyFont="1" applyFill="1" applyBorder="1" applyProtection="1"/>
    <xf numFmtId="39" fontId="26" fillId="0" borderId="0" xfId="25" applyFont="1" applyBorder="1" applyAlignment="1" applyProtection="1">
      <alignment horizontal="left"/>
    </xf>
    <xf numFmtId="39" fontId="10" fillId="0" borderId="26" xfId="4" applyFont="1" applyBorder="1" applyProtection="1">
      <protection locked="0"/>
    </xf>
    <xf numFmtId="0" fontId="75" fillId="0" borderId="5" xfId="25" applyNumberFormat="1" applyFont="1" applyFill="1" applyBorder="1" applyAlignment="1" applyProtection="1">
      <alignment horizontal="center"/>
    </xf>
    <xf numFmtId="39" fontId="26" fillId="0" borderId="17" xfId="25" applyFont="1" applyBorder="1" applyAlignment="1" applyProtection="1">
      <alignment horizontal="left"/>
    </xf>
    <xf numFmtId="39" fontId="26" fillId="0" borderId="13" xfId="25" applyFont="1" applyBorder="1" applyAlignment="1" applyProtection="1">
      <alignment horizontal="left"/>
    </xf>
    <xf numFmtId="39" fontId="5" fillId="2" borderId="5" xfId="4" applyFont="1" applyFill="1" applyBorder="1" applyAlignment="1" applyProtection="1">
      <alignment vertical="center"/>
    </xf>
    <xf numFmtId="39" fontId="5" fillId="0" borderId="5" xfId="4" applyFont="1" applyBorder="1" applyAlignment="1" applyProtection="1">
      <alignment horizontal="center" vertical="center"/>
    </xf>
    <xf numFmtId="39" fontId="9" fillId="0" borderId="17" xfId="4" applyFont="1" applyBorder="1" applyAlignment="1">
      <alignment vertical="center"/>
    </xf>
    <xf numFmtId="39" fontId="9" fillId="0" borderId="7" xfId="4" applyFont="1" applyBorder="1" applyAlignment="1" applyProtection="1">
      <alignment horizontal="left" vertical="center"/>
    </xf>
    <xf numFmtId="39" fontId="4" fillId="0" borderId="4" xfId="22" applyFont="1" applyBorder="1"/>
    <xf numFmtId="0" fontId="75" fillId="0" borderId="4" xfId="25" quotePrefix="1" applyNumberFormat="1" applyFont="1" applyFill="1" applyBorder="1" applyAlignment="1" applyProtection="1">
      <alignment horizontal="centerContinuous"/>
    </xf>
    <xf numFmtId="39" fontId="10" fillId="0" borderId="3" xfId="62" applyFont="1" applyBorder="1" applyAlignment="1"/>
    <xf numFmtId="39" fontId="10" fillId="0" borderId="4" xfId="62" applyFont="1" applyBorder="1" applyAlignment="1"/>
    <xf numFmtId="39" fontId="10" fillId="0" borderId="3" xfId="62" applyFont="1" applyBorder="1" applyAlignment="1" applyProtection="1">
      <alignment horizontal="left"/>
    </xf>
    <xf numFmtId="39" fontId="10" fillId="0" borderId="9" xfId="62" applyFont="1" applyBorder="1" applyAlignment="1" applyProtection="1">
      <alignment horizontal="left"/>
    </xf>
    <xf numFmtId="0" fontId="75" fillId="0" borderId="4" xfId="25" applyNumberFormat="1" applyFont="1" applyFill="1" applyBorder="1" applyAlignment="1" applyProtection="1">
      <alignment horizontal="centerContinuous"/>
    </xf>
    <xf numFmtId="39" fontId="14" fillId="0" borderId="0" xfId="18" applyFont="1" applyFill="1" applyBorder="1" applyProtection="1"/>
    <xf numFmtId="39" fontId="4" fillId="0" borderId="4" xfId="2" applyFont="1" applyBorder="1" applyProtection="1"/>
    <xf numFmtId="39" fontId="10" fillId="0" borderId="4" xfId="62" applyFont="1" applyBorder="1" applyAlignment="1" applyProtection="1">
      <alignment horizontal="left"/>
    </xf>
    <xf numFmtId="39" fontId="4" fillId="0" borderId="0" xfId="62" applyFont="1" applyBorder="1" applyAlignment="1" applyProtection="1">
      <alignment horizontal="left"/>
    </xf>
    <xf numFmtId="39" fontId="4" fillId="0" borderId="4" xfId="2" applyFont="1" applyFill="1" applyBorder="1" applyProtection="1"/>
    <xf numFmtId="39" fontId="4" fillId="0" borderId="0" xfId="2" applyFont="1" applyFill="1" applyBorder="1" applyProtection="1"/>
    <xf numFmtId="39" fontId="4" fillId="0" borderId="0" xfId="22" applyFont="1" applyFill="1" applyBorder="1" applyProtection="1"/>
    <xf numFmtId="39" fontId="14" fillId="0" borderId="4" xfId="62" applyFont="1" applyBorder="1" applyAlignment="1" applyProtection="1">
      <alignment horizontal="centerContinuous"/>
    </xf>
    <xf numFmtId="39" fontId="9" fillId="0" borderId="9" xfId="62" applyFont="1" applyBorder="1" applyAlignment="1" applyProtection="1">
      <alignment horizontal="left"/>
    </xf>
    <xf numFmtId="39" fontId="4" fillId="0" borderId="0" xfId="22" applyFont="1" applyBorder="1" applyAlignment="1" applyProtection="1">
      <alignment horizontal="left"/>
    </xf>
    <xf numFmtId="39" fontId="5" fillId="0" borderId="0" xfId="4" applyFont="1" applyFill="1" applyBorder="1" applyAlignment="1">
      <alignment horizontal="center"/>
    </xf>
    <xf numFmtId="39" fontId="4" fillId="0" borderId="0" xfId="3" applyNumberFormat="1" applyFont="1" applyFill="1" applyBorder="1" applyProtection="1"/>
    <xf numFmtId="39" fontId="4" fillId="0" borderId="0" xfId="61" applyFont="1" applyFill="1" applyBorder="1" applyProtection="1"/>
    <xf numFmtId="39" fontId="4" fillId="0" borderId="4" xfId="61" applyFont="1" applyFill="1" applyBorder="1" applyProtection="1"/>
    <xf numFmtId="39" fontId="4" fillId="0" borderId="0" xfId="4" applyFont="1" applyFill="1" applyBorder="1" applyAlignment="1" applyProtection="1">
      <alignment horizontal="fill"/>
    </xf>
    <xf numFmtId="39" fontId="14" fillId="0" borderId="5" xfId="4" applyFont="1" applyBorder="1" applyAlignment="1" applyProtection="1">
      <alignment horizontal="fill"/>
    </xf>
    <xf numFmtId="39" fontId="10" fillId="0" borderId="3" xfId="62" applyFont="1" applyBorder="1" applyAlignment="1" applyProtection="1">
      <alignment horizontal="fill"/>
    </xf>
    <xf numFmtId="39" fontId="9" fillId="0" borderId="0" xfId="4" applyFont="1" applyFill="1" applyBorder="1" applyProtection="1"/>
    <xf numFmtId="39" fontId="5" fillId="0" borderId="8" xfId="4" applyFont="1" applyFill="1" applyBorder="1" applyProtection="1"/>
    <xf numFmtId="39" fontId="5" fillId="0" borderId="17" xfId="4" applyFont="1" applyBorder="1"/>
    <xf numFmtId="43" fontId="4" fillId="0" borderId="0" xfId="3" quotePrefix="1" applyFont="1" applyBorder="1" applyAlignment="1" applyProtection="1">
      <alignment horizontal="center"/>
    </xf>
    <xf numFmtId="0" fontId="10" fillId="0" borderId="0" xfId="21" quotePrefix="1" applyFont="1" applyFill="1" applyBorder="1" applyAlignment="1" applyProtection="1">
      <alignment horizontal="center"/>
    </xf>
    <xf numFmtId="0" fontId="9" fillId="0" borderId="0" xfId="21" quotePrefix="1" applyFont="1" applyFill="1" applyBorder="1" applyAlignment="1">
      <alignment horizontal="center"/>
    </xf>
    <xf numFmtId="0" fontId="9" fillId="0" borderId="0" xfId="21" applyFont="1" applyFill="1" applyBorder="1" applyAlignment="1">
      <alignment horizontal="center"/>
    </xf>
    <xf numFmtId="39" fontId="4" fillId="0" borderId="16" xfId="4" applyFont="1" applyBorder="1" applyProtection="1">
      <protection locked="0"/>
    </xf>
    <xf numFmtId="0" fontId="22" fillId="0" borderId="8" xfId="25" quotePrefix="1" applyNumberFormat="1" applyFont="1" applyFill="1" applyBorder="1" applyAlignment="1" applyProtection="1">
      <alignment horizontal="center"/>
    </xf>
    <xf numFmtId="39" fontId="4" fillId="0" borderId="14" xfId="61" applyFont="1" applyBorder="1" applyAlignment="1">
      <alignment horizontal="left" shrinkToFit="1"/>
    </xf>
    <xf numFmtId="39" fontId="4" fillId="0" borderId="4" xfId="61" applyFont="1" applyBorder="1" applyAlignment="1"/>
    <xf numFmtId="39" fontId="4" fillId="0" borderId="3" xfId="61" applyFont="1" applyBorder="1" applyAlignment="1"/>
    <xf numFmtId="39" fontId="4" fillId="0" borderId="0" xfId="4" quotePrefix="1" applyFont="1"/>
    <xf numFmtId="0" fontId="22" fillId="0" borderId="4" xfId="25" quotePrefix="1" applyNumberFormat="1" applyFont="1" applyFill="1" applyBorder="1" applyAlignment="1">
      <alignment horizontal="center"/>
    </xf>
    <xf numFmtId="39" fontId="4" fillId="0" borderId="17" xfId="4" applyFont="1" applyFill="1" applyBorder="1" applyProtection="1"/>
    <xf numFmtId="39" fontId="9" fillId="0" borderId="14" xfId="19" applyFont="1" applyBorder="1" applyAlignment="1" applyProtection="1">
      <alignment horizontal="center" vertical="center"/>
    </xf>
    <xf numFmtId="39" fontId="9" fillId="0" borderId="10" xfId="19" applyFont="1" applyBorder="1" applyAlignment="1" applyProtection="1">
      <alignment horizontal="center" vertical="center"/>
    </xf>
    <xf numFmtId="39" fontId="9" fillId="0" borderId="3" xfId="19" applyFont="1" applyBorder="1" applyAlignment="1" applyProtection="1">
      <alignment horizontal="center" vertical="center"/>
    </xf>
    <xf numFmtId="39" fontId="9" fillId="0" borderId="9" xfId="19" applyFont="1" applyBorder="1" applyAlignment="1" applyProtection="1">
      <alignment horizontal="center" vertical="center"/>
    </xf>
    <xf numFmtId="39" fontId="9" fillId="0" borderId="17" xfId="19" applyFont="1" applyBorder="1" applyAlignment="1" applyProtection="1">
      <alignment horizontal="center" vertical="center"/>
    </xf>
    <xf numFmtId="39" fontId="9" fillId="0" borderId="13" xfId="19" applyFont="1" applyBorder="1" applyAlignment="1" applyProtection="1">
      <alignment horizontal="center" vertical="center"/>
    </xf>
    <xf numFmtId="39" fontId="78" fillId="0" borderId="0" xfId="4" applyFont="1" applyProtection="1">
      <protection locked="0"/>
    </xf>
    <xf numFmtId="39" fontId="10" fillId="0" borderId="4" xfId="61" applyFont="1" applyBorder="1" applyAlignment="1"/>
    <xf numFmtId="39" fontId="10" fillId="0" borderId="3" xfId="61" applyFont="1" applyBorder="1" applyAlignment="1"/>
    <xf numFmtId="39" fontId="4" fillId="0" borderId="5" xfId="4" applyFont="1" applyFill="1" applyBorder="1" applyProtection="1"/>
    <xf numFmtId="39" fontId="4" fillId="0" borderId="13" xfId="22" applyFont="1" applyBorder="1" applyProtection="1"/>
    <xf numFmtId="39" fontId="13" fillId="0" borderId="17" xfId="4" applyFont="1" applyBorder="1"/>
    <xf numFmtId="39" fontId="22" fillId="0" borderId="14" xfId="25" applyFont="1" applyFill="1" applyBorder="1" applyAlignment="1"/>
    <xf numFmtId="39" fontId="4" fillId="0" borderId="0" xfId="4" applyFont="1" applyAlignment="1">
      <alignment horizontal="right"/>
    </xf>
    <xf numFmtId="39" fontId="4" fillId="0" borderId="8" xfId="22" applyFont="1" applyBorder="1" applyProtection="1"/>
    <xf numFmtId="39" fontId="4" fillId="0" borderId="16" xfId="4" applyFont="1" applyBorder="1" applyProtection="1"/>
    <xf numFmtId="39" fontId="40" fillId="0" borderId="4" xfId="4" applyFont="1" applyBorder="1"/>
    <xf numFmtId="0" fontId="4" fillId="0" borderId="5" xfId="25" quotePrefix="1" applyNumberFormat="1" applyFont="1" applyFill="1" applyBorder="1" applyAlignment="1" applyProtection="1">
      <alignment horizontal="center"/>
    </xf>
    <xf numFmtId="39" fontId="128" fillId="0" borderId="0" xfId="4" applyFont="1"/>
    <xf numFmtId="39" fontId="4" fillId="0" borderId="4" xfId="22" applyFont="1" applyFill="1" applyBorder="1" applyAlignment="1" applyProtection="1">
      <alignment horizontal="left"/>
    </xf>
    <xf numFmtId="39" fontId="4" fillId="0" borderId="0" xfId="3" applyNumberFormat="1" applyFont="1" applyBorder="1" applyProtection="1"/>
    <xf numFmtId="0" fontId="4" fillId="0" borderId="4" xfId="25" applyNumberFormat="1" applyFont="1" applyFill="1" applyBorder="1" applyAlignment="1">
      <alignment horizontal="center"/>
    </xf>
    <xf numFmtId="39" fontId="4" fillId="0" borderId="9" xfId="25" applyFont="1" applyFill="1" applyBorder="1" applyAlignment="1"/>
    <xf numFmtId="43" fontId="5" fillId="0" borderId="1" xfId="3" applyFont="1" applyBorder="1" applyAlignment="1" applyProtection="1">
      <alignment vertical="center"/>
    </xf>
    <xf numFmtId="43" fontId="4" fillId="0" borderId="16" xfId="3" applyFont="1" applyBorder="1" applyProtection="1"/>
    <xf numFmtId="39" fontId="4" fillId="0" borderId="0" xfId="4" applyFont="1" applyFill="1" applyBorder="1" applyProtection="1">
      <protection locked="0"/>
    </xf>
    <xf numFmtId="39" fontId="4" fillId="0" borderId="4" xfId="4" quotePrefix="1" applyFont="1" applyFill="1" applyBorder="1" applyAlignment="1" applyProtection="1">
      <alignment horizontal="center"/>
    </xf>
    <xf numFmtId="39" fontId="4" fillId="0" borderId="3" xfId="24" applyFont="1" applyFill="1" applyBorder="1" applyAlignment="1" applyProtection="1">
      <alignment horizontal="left"/>
    </xf>
    <xf numFmtId="39" fontId="4" fillId="0" borderId="17" xfId="25" applyFont="1" applyFill="1" applyBorder="1" applyAlignment="1" applyProtection="1">
      <alignment horizontal="left"/>
    </xf>
    <xf numFmtId="39" fontId="4" fillId="0" borderId="13" xfId="25" applyFont="1" applyFill="1" applyBorder="1" applyAlignment="1" applyProtection="1">
      <alignment horizontal="left"/>
    </xf>
    <xf numFmtId="43" fontId="5" fillId="0" borderId="17" xfId="3" applyFont="1" applyBorder="1"/>
    <xf numFmtId="39" fontId="5" fillId="0" borderId="18" xfId="4" applyFont="1" applyBorder="1" applyProtection="1">
      <protection locked="0"/>
    </xf>
    <xf numFmtId="39" fontId="5" fillId="0" borderId="21" xfId="4" applyFont="1" applyBorder="1" applyProtection="1">
      <protection locked="0"/>
    </xf>
    <xf numFmtId="39" fontId="5" fillId="0" borderId="28" xfId="4" applyFont="1" applyBorder="1" applyProtection="1">
      <protection locked="0"/>
    </xf>
    <xf numFmtId="0" fontId="24" fillId="0" borderId="20" xfId="25" applyNumberFormat="1" applyFont="1" applyFill="1" applyBorder="1" applyAlignment="1">
      <alignment horizontal="center"/>
    </xf>
    <xf numFmtId="39" fontId="129" fillId="0" borderId="19" xfId="25" applyFont="1" applyFill="1" applyBorder="1" applyAlignment="1"/>
    <xf numFmtId="39" fontId="22" fillId="0" borderId="29" xfId="25" applyFont="1" applyFill="1" applyBorder="1" applyAlignment="1"/>
    <xf numFmtId="39" fontId="100" fillId="0" borderId="0" xfId="4" applyFont="1" applyProtection="1">
      <protection locked="0"/>
    </xf>
    <xf numFmtId="0" fontId="130" fillId="0" borderId="0" xfId="0" applyFont="1" applyAlignment="1">
      <alignment horizontal="left" vertical="top" wrapText="1"/>
    </xf>
    <xf numFmtId="0" fontId="130"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39" fontId="5" fillId="3" borderId="3" xfId="7" applyFont="1" applyFill="1" applyBorder="1" applyAlignment="1" applyProtection="1"/>
    <xf numFmtId="39" fontId="5" fillId="2" borderId="0" xfId="16" quotePrefix="1" applyFont="1" applyFill="1"/>
    <xf numFmtId="39" fontId="5" fillId="2" borderId="0" xfId="16" quotePrefix="1" applyFont="1" applyFill="1" applyAlignment="1"/>
    <xf numFmtId="39" fontId="5" fillId="2" borderId="0" xfId="16" quotePrefix="1" applyFont="1" applyFill="1" applyAlignment="1" applyProtection="1">
      <alignment horizontal="left"/>
    </xf>
    <xf numFmtId="39" fontId="9" fillId="0" borderId="0" xfId="17" quotePrefix="1" applyFont="1"/>
    <xf numFmtId="39" fontId="5" fillId="0" borderId="0" xfId="17" quotePrefix="1" applyFont="1"/>
    <xf numFmtId="39" fontId="5" fillId="0" borderId="0" xfId="37" quotePrefix="1" applyFont="1" applyAlignment="1"/>
    <xf numFmtId="39" fontId="5" fillId="0" borderId="0" xfId="28" quotePrefix="1" applyFont="1" applyAlignment="1">
      <alignment horizontal="center"/>
    </xf>
    <xf numFmtId="39" fontId="5" fillId="0" borderId="0" xfId="28" quotePrefix="1" applyFont="1" applyAlignment="1"/>
    <xf numFmtId="39" fontId="4" fillId="0" borderId="0" xfId="42" applyFont="1" applyAlignment="1" applyProtection="1"/>
    <xf numFmtId="39" fontId="5" fillId="0" borderId="0" xfId="28" quotePrefix="1" applyFont="1" applyAlignment="1" applyProtection="1"/>
    <xf numFmtId="39" fontId="5" fillId="0" borderId="0" xfId="28" quotePrefix="1" applyFont="1" applyAlignment="1" applyProtection="1">
      <alignment horizontal="center"/>
    </xf>
    <xf numFmtId="39" fontId="13" fillId="0" borderId="0" xfId="37" quotePrefix="1" applyFont="1" applyAlignment="1"/>
    <xf numFmtId="39" fontId="13" fillId="0" borderId="0" xfId="28" quotePrefix="1" applyFont="1" applyAlignment="1">
      <alignment horizontal="center"/>
    </xf>
    <xf numFmtId="39" fontId="13" fillId="0" borderId="0" xfId="28" applyFont="1" applyAlignment="1">
      <alignment horizontal="center"/>
    </xf>
    <xf numFmtId="39" fontId="13" fillId="0" borderId="0" xfId="28" quotePrefix="1" applyFont="1" applyAlignment="1" applyProtection="1">
      <alignment horizontal="center"/>
    </xf>
    <xf numFmtId="39" fontId="13" fillId="0" borderId="0" xfId="28" applyFont="1" applyAlignment="1" applyProtection="1">
      <alignment horizontal="center"/>
    </xf>
    <xf numFmtId="39" fontId="15" fillId="0" borderId="0" xfId="42" applyFont="1" applyAlignment="1" applyProtection="1"/>
    <xf numFmtId="39" fontId="15" fillId="0" borderId="0" xfId="28" applyFont="1" applyAlignment="1" applyProtection="1">
      <alignment horizontal="center"/>
    </xf>
    <xf numFmtId="0" fontId="15" fillId="0" borderId="0" xfId="29" applyFont="1"/>
    <xf numFmtId="39" fontId="14" fillId="0" borderId="0" xfId="37" applyFont="1" applyAlignment="1"/>
    <xf numFmtId="39" fontId="14" fillId="0" borderId="0" xfId="42" applyFont="1" applyAlignment="1" applyProtection="1">
      <alignment horizontal="left"/>
    </xf>
    <xf numFmtId="39" fontId="15" fillId="0" borderId="0" xfId="36" applyFont="1" applyAlignment="1">
      <alignment horizontal="center"/>
    </xf>
    <xf numFmtId="39" fontId="13" fillId="0" borderId="0" xfId="37" applyFont="1" applyAlignment="1"/>
    <xf numFmtId="39" fontId="15" fillId="0" borderId="0" xfId="37" applyFont="1"/>
    <xf numFmtId="39" fontId="15" fillId="0" borderId="0" xfId="37" applyFont="1" applyAlignment="1">
      <alignment horizontal="center"/>
    </xf>
    <xf numFmtId="39" fontId="15" fillId="0" borderId="0" xfId="42" applyFont="1" applyAlignment="1" applyProtection="1">
      <alignment horizontal="center"/>
    </xf>
    <xf numFmtId="39" fontId="131" fillId="0" borderId="0" xfId="28" applyFont="1"/>
    <xf numFmtId="39" fontId="9" fillId="0" borderId="0" xfId="4" quotePrefix="1" applyFont="1" applyAlignment="1" applyProtection="1">
      <alignment horizontal="left"/>
    </xf>
    <xf numFmtId="0" fontId="9" fillId="0" borderId="0" xfId="21" quotePrefix="1" applyFont="1" applyAlignment="1">
      <alignment horizontal="center"/>
    </xf>
    <xf numFmtId="39" fontId="9" fillId="0" borderId="0" xfId="4" quotePrefix="1" applyFont="1" applyAlignment="1" applyProtection="1">
      <alignment horizontal="center"/>
    </xf>
    <xf numFmtId="39" fontId="5" fillId="0" borderId="0" xfId="37" quotePrefix="1" applyFont="1"/>
    <xf numFmtId="39" fontId="5" fillId="0" borderId="0" xfId="52" quotePrefix="1" applyFont="1" applyFill="1" applyAlignment="1"/>
    <xf numFmtId="39" fontId="15" fillId="0" borderId="0" xfId="37" applyFont="1" applyAlignment="1"/>
    <xf numFmtId="39" fontId="13" fillId="0" borderId="0" xfId="28" applyFont="1" applyBorder="1" applyAlignment="1">
      <alignment horizontal="right"/>
    </xf>
    <xf numFmtId="39" fontId="50" fillId="0" borderId="0" xfId="28" applyFont="1"/>
    <xf numFmtId="0" fontId="50" fillId="0" borderId="0" xfId="29" applyFont="1"/>
    <xf numFmtId="39" fontId="56" fillId="0" borderId="0" xfId="37" quotePrefix="1" applyFont="1" applyAlignment="1"/>
    <xf numFmtId="39" fontId="56" fillId="0" borderId="0" xfId="37" applyFont="1" applyAlignment="1"/>
    <xf numFmtId="39" fontId="56" fillId="0" borderId="0" xfId="37" applyFont="1" applyAlignment="1">
      <alignment horizontal="left"/>
    </xf>
    <xf numFmtId="39" fontId="50" fillId="0" borderId="0" xfId="28" applyFont="1" applyAlignment="1">
      <alignment horizontal="left"/>
    </xf>
    <xf numFmtId="39" fontId="54" fillId="0" borderId="0" xfId="37" applyFont="1"/>
    <xf numFmtId="39" fontId="54" fillId="0" borderId="0" xfId="42" applyFont="1" applyAlignment="1" applyProtection="1"/>
    <xf numFmtId="39" fontId="50" fillId="0" borderId="0" xfId="42" applyFont="1" applyAlignment="1" applyProtection="1">
      <alignment horizontal="left"/>
    </xf>
    <xf numFmtId="39" fontId="109" fillId="0" borderId="0" xfId="25" applyFont="1" applyBorder="1" applyAlignment="1" applyProtection="1">
      <alignment horizontal="left"/>
    </xf>
    <xf numFmtId="39" fontId="13" fillId="0" borderId="0" xfId="37" quotePrefix="1" applyFont="1"/>
    <xf numFmtId="39" fontId="5" fillId="0" borderId="0" xfId="4" quotePrefix="1" applyFont="1" applyAlignment="1">
      <alignment horizontal="center"/>
    </xf>
    <xf numFmtId="39" fontId="5" fillId="0" borderId="0" xfId="22" quotePrefix="1" applyFont="1" applyAlignment="1">
      <alignment horizontal="left"/>
    </xf>
    <xf numFmtId="39" fontId="5" fillId="0" borderId="0" xfId="4" quotePrefix="1" applyFont="1" applyAlignment="1" applyProtection="1">
      <alignment horizontal="center"/>
    </xf>
    <xf numFmtId="39" fontId="5" fillId="0" borderId="0" xfId="22" quotePrefix="1" applyFont="1"/>
    <xf numFmtId="39" fontId="13" fillId="0" borderId="0" xfId="4" quotePrefix="1" applyFont="1" applyAlignment="1">
      <alignment horizontal="center"/>
    </xf>
    <xf numFmtId="39" fontId="13" fillId="0" borderId="0" xfId="4" applyFont="1" applyAlignment="1">
      <alignment horizontal="center"/>
    </xf>
    <xf numFmtId="0" fontId="54" fillId="0" borderId="0" xfId="21" applyFont="1"/>
    <xf numFmtId="0" fontId="15" fillId="0" borderId="0" xfId="21" applyFont="1"/>
    <xf numFmtId="39" fontId="15" fillId="0" borderId="0" xfId="14" applyFont="1"/>
    <xf numFmtId="39" fontId="15" fillId="0" borderId="0" xfId="14" applyFont="1" applyAlignment="1">
      <alignment horizontal="center"/>
    </xf>
    <xf numFmtId="39" fontId="14" fillId="0" borderId="0" xfId="27" applyFont="1" applyFill="1" applyBorder="1" applyAlignment="1" applyProtection="1">
      <alignment horizontal="left"/>
    </xf>
    <xf numFmtId="39" fontId="5" fillId="0" borderId="0" xfId="4" quotePrefix="1" applyFont="1" applyFill="1" applyAlignment="1" applyProtection="1">
      <alignment horizontal="center"/>
    </xf>
    <xf numFmtId="39" fontId="14" fillId="0" borderId="0" xfId="4" applyFont="1" applyFill="1"/>
    <xf numFmtId="0" fontId="14" fillId="0" borderId="0" xfId="0" applyFont="1" applyFill="1"/>
    <xf numFmtId="39" fontId="14" fillId="0" borderId="0" xfId="4" applyFont="1" applyFill="1" applyAlignment="1" applyProtection="1">
      <alignment horizontal="center"/>
    </xf>
    <xf numFmtId="39" fontId="13" fillId="0" borderId="0" xfId="22" quotePrefix="1" applyFont="1" applyFill="1" applyAlignment="1">
      <alignment horizontal="left"/>
    </xf>
    <xf numFmtId="39" fontId="13" fillId="0" borderId="0" xfId="22" applyFont="1" applyFill="1" applyAlignment="1">
      <alignment horizontal="left"/>
    </xf>
    <xf numFmtId="39" fontId="13" fillId="0" borderId="0" xfId="4" quotePrefix="1" applyFont="1" applyFill="1" applyAlignment="1">
      <alignment horizontal="center"/>
    </xf>
    <xf numFmtId="39" fontId="13" fillId="0" borderId="0" xfId="4" applyFont="1" applyFill="1" applyAlignment="1">
      <alignment horizontal="center"/>
    </xf>
    <xf numFmtId="39" fontId="15" fillId="0" borderId="0" xfId="22" applyFont="1" applyFill="1"/>
    <xf numFmtId="0" fontId="54" fillId="0" borderId="0" xfId="0" applyFont="1" applyFill="1"/>
    <xf numFmtId="39" fontId="15" fillId="0" borderId="0" xfId="14" applyFont="1" applyFill="1" applyAlignment="1">
      <alignment horizontal="center"/>
    </xf>
    <xf numFmtId="0" fontId="15" fillId="0" borderId="0" xfId="0" applyFont="1" applyFill="1" applyAlignment="1">
      <alignment horizontal="left"/>
    </xf>
    <xf numFmtId="39" fontId="54" fillId="0" borderId="0" xfId="14" applyFont="1" applyBorder="1"/>
    <xf numFmtId="0" fontId="54" fillId="0" borderId="0" xfId="0" applyFont="1" applyBorder="1"/>
    <xf numFmtId="39" fontId="54" fillId="0" borderId="0" xfId="14" applyFont="1" applyBorder="1" applyAlignment="1">
      <alignment horizontal="center"/>
    </xf>
    <xf numFmtId="0" fontId="131" fillId="0" borderId="0" xfId="0" applyFont="1"/>
    <xf numFmtId="39" fontId="5" fillId="0" borderId="0" xfId="22" quotePrefix="1" applyFont="1" applyAlignment="1">
      <alignment horizontal="left"/>
    </xf>
    <xf numFmtId="39" fontId="13" fillId="0" borderId="0" xfId="22" quotePrefix="1" applyFont="1" applyAlignment="1">
      <alignment horizontal="left"/>
    </xf>
    <xf numFmtId="39" fontId="15" fillId="0" borderId="0" xfId="20" applyFont="1" applyAlignment="1" applyProtection="1">
      <alignment horizontal="left"/>
    </xf>
    <xf numFmtId="39" fontId="14" fillId="0" borderId="0" xfId="20" applyFont="1" applyAlignment="1" applyProtection="1">
      <alignment horizontal="left"/>
    </xf>
    <xf numFmtId="39" fontId="15" fillId="0" borderId="0" xfId="20" applyFont="1" applyAlignment="1" applyProtection="1"/>
  </cellXfs>
  <cellStyles count="63">
    <cellStyle name="Comma" xfId="1" builtinId="3"/>
    <cellStyle name="Comma 2" xfId="3"/>
    <cellStyle name="Comma 2 2" xfId="55"/>
    <cellStyle name="Comma 3" xfId="58"/>
    <cellStyle name="Comma 4" xfId="40"/>
    <cellStyle name="Normal" xfId="0" builtinId="0"/>
    <cellStyle name="Normal 2" xfId="6"/>
    <cellStyle name="Normal 2 2" xfId="21"/>
    <cellStyle name="Normal 3" xfId="9"/>
    <cellStyle name="Normal 3 2" xfId="53"/>
    <cellStyle name="Normal 4" xfId="15"/>
    <cellStyle name="Normal 4 2" xfId="26"/>
    <cellStyle name="Normal 4 2 2" xfId="43"/>
    <cellStyle name="Normal 5" xfId="29"/>
    <cellStyle name="Normal 7" xfId="23"/>
    <cellStyle name="Normal_admin" xfId="44"/>
    <cellStyle name="Normal_AGRI" xfId="41"/>
    <cellStyle name="Normal_AGRI 2" xfId="61"/>
    <cellStyle name="Normal_bfp" xfId="12"/>
    <cellStyle name="Normal_bfp 2" xfId="19"/>
    <cellStyle name="Normal_bfp 3" xfId="39"/>
    <cellStyle name="Normal_bjmp-paoo" xfId="52"/>
    <cellStyle name="Normal_BUD1" xfId="4"/>
    <cellStyle name="Normal_BUD1 2" xfId="7"/>
    <cellStyle name="Normal_BUD1 2 2" xfId="13"/>
    <cellStyle name="Normal_BUD1 3" xfId="28"/>
    <cellStyle name="Normal_cao" xfId="11"/>
    <cellStyle name="Normal_cao 2" xfId="51"/>
    <cellStyle name="Normal_CEO-PAOO (2)" xfId="54"/>
    <cellStyle name="Normal_CEO-PAOO (2) 2" xfId="57"/>
    <cellStyle name="Normal_CHO" xfId="27"/>
    <cellStyle name="Normal_CHO 3" xfId="62"/>
    <cellStyle name="Normal_CMO" xfId="10"/>
    <cellStyle name="Normal_CMO 2" xfId="16"/>
    <cellStyle name="Normal_CMO 3" xfId="31"/>
    <cellStyle name="Normal_CPDCO" xfId="20"/>
    <cellStyle name="Normal_CPDCO 2" xfId="42"/>
    <cellStyle name="Normal_CTO" xfId="18"/>
    <cellStyle name="Normal_CTO 2" xfId="33"/>
    <cellStyle name="Normal_DSWD2" xfId="17"/>
    <cellStyle name="Normal_GSD" xfId="8"/>
    <cellStyle name="Normal_GSD 2" xfId="14"/>
    <cellStyle name="Normal_GSD 3" xfId="36"/>
    <cellStyle name="Normal_HRMO" xfId="59"/>
    <cellStyle name="Normal_LCR" xfId="24"/>
    <cellStyle name="Normal_LCR 2" xfId="38"/>
    <cellStyle name="Normal_LCR 2 2" xfId="49"/>
    <cellStyle name="Normal_LEGAL 2" xfId="45"/>
    <cellStyle name="Normal_LEGAL 2 2" xfId="48"/>
    <cellStyle name="Normal_LIB" xfId="2"/>
    <cellStyle name="Normal_LIB 2" xfId="34"/>
    <cellStyle name="Normal_MOOE" xfId="25"/>
    <cellStyle name="Normal_MOOE 2" xfId="50"/>
    <cellStyle name="Normal_MSD-plantilla 2" xfId="60"/>
    <cellStyle name="Normal_OCA" xfId="32"/>
    <cellStyle name="Normal_OCA 2" xfId="47"/>
    <cellStyle name="Normal_Personnel Schedule 2" xfId="56"/>
    <cellStyle name="Normal_rd" xfId="22"/>
    <cellStyle name="Normal_rd 2" xfId="37"/>
    <cellStyle name="Normal_rd 2 2" xfId="46"/>
    <cellStyle name="Normal_SPLEG" xfId="5"/>
    <cellStyle name="Normal_SPLEG 2" xfId="30"/>
    <cellStyle name="Percent 2" xfId="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4.xml"/><Relationship Id="rId170" Type="http://schemas.openxmlformats.org/officeDocument/2006/relationships/externalLink" Target="externalLinks/externalLink15.xml"/><Relationship Id="rId191" Type="http://schemas.openxmlformats.org/officeDocument/2006/relationships/externalLink" Target="externalLinks/externalLink36.xml"/><Relationship Id="rId205" Type="http://schemas.openxmlformats.org/officeDocument/2006/relationships/externalLink" Target="externalLinks/externalLink5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5.xml"/><Relationship Id="rId165" Type="http://schemas.openxmlformats.org/officeDocument/2006/relationships/externalLink" Target="externalLinks/externalLink10.xml"/><Relationship Id="rId181" Type="http://schemas.openxmlformats.org/officeDocument/2006/relationships/externalLink" Target="externalLinks/externalLink26.xml"/><Relationship Id="rId186" Type="http://schemas.openxmlformats.org/officeDocument/2006/relationships/externalLink" Target="externalLinks/externalLink31.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externalLink" Target="externalLinks/externalLink16.xml"/><Relationship Id="rId176" Type="http://schemas.openxmlformats.org/officeDocument/2006/relationships/externalLink" Target="externalLinks/externalLink21.xml"/><Relationship Id="rId192" Type="http://schemas.openxmlformats.org/officeDocument/2006/relationships/externalLink" Target="externalLinks/externalLink37.xml"/><Relationship Id="rId197" Type="http://schemas.openxmlformats.org/officeDocument/2006/relationships/externalLink" Target="externalLinks/externalLink42.xml"/><Relationship Id="rId206" Type="http://schemas.openxmlformats.org/officeDocument/2006/relationships/externalLink" Target="externalLinks/externalLink51.xml"/><Relationship Id="rId201" Type="http://schemas.openxmlformats.org/officeDocument/2006/relationships/externalLink" Target="externalLinks/externalLink4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6.xml"/><Relationship Id="rId166" Type="http://schemas.openxmlformats.org/officeDocument/2006/relationships/externalLink" Target="externalLinks/externalLink11.xml"/><Relationship Id="rId182" Type="http://schemas.openxmlformats.org/officeDocument/2006/relationships/externalLink" Target="externalLinks/externalLink27.xml"/><Relationship Id="rId187"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externalLink" Target="externalLinks/externalLink1.xml"/><Relationship Id="rId177" Type="http://schemas.openxmlformats.org/officeDocument/2006/relationships/externalLink" Target="externalLinks/externalLink22.xml"/><Relationship Id="rId198" Type="http://schemas.openxmlformats.org/officeDocument/2006/relationships/externalLink" Target="externalLinks/externalLink43.xml"/><Relationship Id="rId172" Type="http://schemas.openxmlformats.org/officeDocument/2006/relationships/externalLink" Target="externalLinks/externalLink17.xml"/><Relationship Id="rId193" Type="http://schemas.openxmlformats.org/officeDocument/2006/relationships/externalLink" Target="externalLinks/externalLink38.xml"/><Relationship Id="rId202" Type="http://schemas.openxmlformats.org/officeDocument/2006/relationships/externalLink" Target="externalLinks/externalLink47.xml"/><Relationship Id="rId207" Type="http://schemas.openxmlformats.org/officeDocument/2006/relationships/externalLink" Target="externalLinks/externalLink5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12.xml"/><Relationship Id="rId188"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7.xml"/><Relationship Id="rId183" Type="http://schemas.openxmlformats.org/officeDocument/2006/relationships/externalLink" Target="externalLinks/externalLink2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2.xml"/><Relationship Id="rId178"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18.xml"/><Relationship Id="rId194" Type="http://schemas.openxmlformats.org/officeDocument/2006/relationships/externalLink" Target="externalLinks/externalLink39.xml"/><Relationship Id="rId199" Type="http://schemas.openxmlformats.org/officeDocument/2006/relationships/externalLink" Target="externalLinks/externalLink44.xml"/><Relationship Id="rId203" Type="http://schemas.openxmlformats.org/officeDocument/2006/relationships/externalLink" Target="externalLinks/externalLink48.xml"/><Relationship Id="rId208"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8.xml"/><Relationship Id="rId184" Type="http://schemas.openxmlformats.org/officeDocument/2006/relationships/externalLink" Target="externalLinks/externalLink29.xml"/><Relationship Id="rId189"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19.xml"/><Relationship Id="rId179" Type="http://schemas.openxmlformats.org/officeDocument/2006/relationships/externalLink" Target="externalLinks/externalLink24.xml"/><Relationship Id="rId195" Type="http://schemas.openxmlformats.org/officeDocument/2006/relationships/externalLink" Target="externalLinks/externalLink40.xml"/><Relationship Id="rId209" Type="http://schemas.openxmlformats.org/officeDocument/2006/relationships/theme" Target="theme/theme1.xml"/><Relationship Id="rId190" Type="http://schemas.openxmlformats.org/officeDocument/2006/relationships/externalLink" Target="externalLinks/externalLink35.xml"/><Relationship Id="rId204" Type="http://schemas.openxmlformats.org/officeDocument/2006/relationships/externalLink" Target="externalLinks/externalLink4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9.xml"/><Relationship Id="rId169" Type="http://schemas.openxmlformats.org/officeDocument/2006/relationships/externalLink" Target="externalLinks/externalLink14.xml"/><Relationship Id="rId185"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25.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externalLink" Target="externalLinks/externalLink20.xml"/><Relationship Id="rId196" Type="http://schemas.openxmlformats.org/officeDocument/2006/relationships/externalLink" Target="externalLinks/externalLink41.xml"/><Relationship Id="rId200" Type="http://schemas.openxmlformats.org/officeDocument/2006/relationships/externalLink" Target="externalLinks/externalLink45.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344656</xdr:colOff>
      <xdr:row>1</xdr:row>
      <xdr:rowOff>151647</xdr:rowOff>
    </xdr:from>
    <xdr:to>
      <xdr:col>7</xdr:col>
      <xdr:colOff>297327</xdr:colOff>
      <xdr:row>20</xdr:row>
      <xdr:rowOff>127834</xdr:rowOff>
    </xdr:to>
    <xdr:pic>
      <xdr:nvPicPr>
        <xdr:cNvPr id="2" name="Picture 1"/>
        <xdr:cNvPicPr>
          <a:picLocks noChangeAspect="1"/>
        </xdr:cNvPicPr>
      </xdr:nvPicPr>
      <xdr:blipFill>
        <a:blip xmlns:r="http://schemas.openxmlformats.org/officeDocument/2006/relationships" r:embed="rId1"/>
        <a:stretch>
          <a:fillRect/>
        </a:stretch>
      </xdr:blipFill>
      <xdr:spPr>
        <a:xfrm>
          <a:off x="2783056" y="342147"/>
          <a:ext cx="1781471" cy="3595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1606110</xdr:colOff>
      <xdr:row>37</xdr:row>
      <xdr:rowOff>50298</xdr:rowOff>
    </xdr:from>
    <xdr:ext cx="2432490" cy="937629"/>
    <xdr:sp macro="" textlink="">
      <xdr:nvSpPr>
        <xdr:cNvPr id="2" name="Rectangle 1"/>
        <xdr:cNvSpPr/>
      </xdr:nvSpPr>
      <xdr:spPr>
        <a:xfrm>
          <a:off x="1672785" y="6041523"/>
          <a:ext cx="2432490" cy="937629"/>
        </a:xfrm>
        <a:prstGeom prst="rect">
          <a:avLst/>
        </a:prstGeom>
        <a:noFill/>
      </xdr:spPr>
      <xdr:txBody>
        <a:bodyPr wrap="square" lIns="91440" tIns="45720" rIns="91440" bIns="45720">
          <a:spAutoFit/>
        </a:bodyPr>
        <a:lstStyle/>
        <a:p>
          <a:pPr algn="ctr"/>
          <a:endPar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UMMAR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hepooh/Desktop/082020%20BUDGET%20HEARING%20FILES/SAAOB%202ND%20QUARTER/SAAO%202nd%20QUARTER%202019/2nd%20QTR.%20saao%202019%20dind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hepooh/Desktop/082020%20BUDGET%20HEARING%20FILES/COMPARATIVE%20APPROPRIATIONS%20-%20ANNUAL%20BUDGET%20CY%2020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er/Desktop/FINAL%202020%20RAO/SAAO%202nd%20QUARTER%202020/2nd%20QTR.%20saao%202020%20dind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ser/Desktop/RAO%202019/SAAOB%204TH%20QUARTER/4TH%20QTR.%20saao%202019%20dind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shepooh/Desktop/082020%20BUDGET%20HEARING%20FILES/SAAO%204TH%20QUARTER%202018/4TH%20QTR.%20saao%202018%20din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NNUAL%20BUDGET%202021%20FILES/RAO%202019/CITY%20MAYOR'S%20OFFICE%202019/CMO%20-%20BAC%20SECRETARIAT%20AND%20PROCUREMENT%20DIVISION%20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er/Desktop/RAO%202019/CITY%20MAYOR'S%20OFFICE%202019/CMO%20-%20PEACE%20AND%20ORDER%20FUND%20201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021%20ABR/DINDO%202021%20ANNUAL%20BUDGET/CSWD%20POW%20-%20MOOE%202021%20B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user/Desktop/ANNUAL%20BUDGET%202019/SAAO%202ND%20QUARTER%202018/2nd%20QTR.%20saao%202018%20dind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21%20ABR/DINDO%202021%20ANNUAL%20BUDGET/COMPARATIVE%20APPROPRIATIONS%20-%20ANNUAL%20BUDGET%20CY%202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0ABR/ayette%20to%20noel/LIBRARY%20CY%20202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21%20ABR/DINDO%202021%20ANNUAL%20BUDGET/PLANTILLA%202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21%20ABR/DINDO%202021%20ANNUAL%20BUDGET/OFFICES%202021-F.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21%20ABR/DINDO%202021%20ANNUAL%20BUDGET/SAAOB%202ND%20QUARTER/SAAO%202nd%20QUARTER%202019/2nd%20QTR.%20saao%202019%20dind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er/Desktop/ANNUAL%20BUDGET%202021%20FILES/FINAL%202020%20RAO/SAAO%202nd%20QUARTER%202020/2nd%20QTR.%20saao%202020%20dind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ser/Desktop/ANNUAL%20BUDGET%202021%20FILES/RAO%202019/SAAOB%204TH%20QUARTER/4TH%20QTR.%20saao%202019%20dind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Documents/NEW%20ACCOUNT%20CODE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user/AppData/Roaming/Microsoft/Excel/4TH%20QTR%20(version%201).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CHO%202021%20BH%20FINAL/CHO%20PROGRAMS%202021%20EDITED%20BH%20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ADMIN%202021%20BH%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BO182/Desktop/SAAOB%20as%20of%20June%2030,%202020/SAAO%20June%2030,%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20ABR/ayette%20to%20noel/MARKET%20CY%20202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BO182/Desktop/SHEILA%20RAO%202019/SAAOB%202019/SAAOB%20as%20of%20December%2031,%202019/SAAO%20December%2031,%20201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ASSESSOR-2021%20BH%20FINA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BFP%202021%20BH%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BJMP%202021%20BH%20FINA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CBMO-2021%20BH%20F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COA%202020%20BH%20FINA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CPDCO-2021%20BH%20FI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USER/Desktop/REMOH/REMOH%20-%202020/DEP.ED.%20(GENERAL%20FUND)%202020/GENERAL%20FUND%20MOOE.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USER/Desktop/QUARTELY%20ULITILIZATION%20&amp;%20SAAOB%202019/2020/SAAO%20GENERAL%20FUND%2020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USER/Desktop/QUARTELY%20ULITILIZATION%20&amp;%20SAAOB%202019/2019/SAAO%20GENERAL%20FUND%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20ABR/ayette%20to%20noel/SP%20LEGISLATIVE%20CY%20202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DEPED%20202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BO182/Desktop/SHEILA%20RAO%202020/MTCC%202020/MTCC%2020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MTCC%202021%20BH%20FINAL.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CBO182/Desktop/SHEILA%20RAO%202020/OHRM%202020/OHRM%20ARTA%20&amp;%20SACAPRAISE.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CBO182/Desktop/SHEILA%20RAO%202019/SAAOB%202019/SAAOB%20as%20of%20December%2031,%202019/SAAO%20OHRM%20December%2031,%20201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021%20ABR/FOR%20NOEL%20SHEILA%20ANNUAL%20BUDGET%202021/PAAO%202021%20SOS%20excel/OHRM-2021%20FINAL%20BH.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_%20Desktop/RAO%202016/OHRM%202016/OHRM%20TRAINING%20EXPENSES%20POW%20201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2021%20ABR/TO%20SIR%20NOEL%20(WAWA)/CEMO%20%202021%20(POW'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BudgetOffice/Desktop/RAO%202020/CEMO%202020/CEMO%20(POW'S)%202020/Sanitation%2020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2021%20ABR/TO%20SIR%20NOEL%20(WAWA)/cemo%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1%20ABR/ayette%20to%20noel/SP%20SECRETARIAT%20CY%20202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2021%20ABR/TO%20SIR%20NOEL%20(WAWA)/AGRI%202021/AGRI%20(ps%20&amp;%20omoe)%20202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BudgetOffice/Desktop/RAO%202020/AGRI%202020/AGRICULTURE%20PS%2020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rive%20C%20Files/Desktop/RAO%202017/AGRI%20RAO%202017/AGRICULTURE%20PS%20201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2021%20ABR/TO%20SIR%20NOEL%20(WAWA)/AGRI%202021/AGRI(%20POW's)%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1%20ABR/ayette%20to%20noel/TERMINAL%20CY%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NNUAL%20BUDGET%202021%20FILES/FINAL%202020%20RAO/SAAO%202nd%20QUARTER%202020/2nd%20QTR.%20saao%202020%20din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NNUAL%20BUDGET%202021%20FILES/RAO%202019/SAAOB%204TH%20QUARTER/4TH%20QTR.%20saao%202019%20dind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1%20ABR/DINDO%202021%20ANNUAL%20BUDGET/CMO%20%20POW%20-%20MOOE%202021%20B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lantilla"/>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AUDIT"/>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C9">
            <v>30879240</v>
          </cell>
        </row>
      </sheetData>
      <sheetData sheetId="1"/>
      <sheetData sheetId="2">
        <row r="12">
          <cell r="C12">
            <v>20000</v>
          </cell>
        </row>
      </sheetData>
      <sheetData sheetId="3">
        <row r="12">
          <cell r="C12">
            <v>30000</v>
          </cell>
        </row>
      </sheetData>
      <sheetData sheetId="4">
        <row r="12">
          <cell r="C12">
            <v>8000</v>
          </cell>
        </row>
      </sheetData>
      <sheetData sheetId="5">
        <row r="12">
          <cell r="C12">
            <v>110000</v>
          </cell>
        </row>
      </sheetData>
      <sheetData sheetId="6">
        <row r="12">
          <cell r="C12">
            <v>130000</v>
          </cell>
        </row>
        <row r="26">
          <cell r="E26">
            <v>0</v>
          </cell>
        </row>
      </sheetData>
      <sheetData sheetId="7">
        <row r="12">
          <cell r="C12">
            <v>260000</v>
          </cell>
        </row>
      </sheetData>
      <sheetData sheetId="8">
        <row r="12">
          <cell r="C12">
            <v>30000</v>
          </cell>
        </row>
      </sheetData>
      <sheetData sheetId="9">
        <row r="12">
          <cell r="C12">
            <v>520000</v>
          </cell>
        </row>
      </sheetData>
      <sheetData sheetId="10">
        <row r="12">
          <cell r="C12">
            <v>40000</v>
          </cell>
        </row>
      </sheetData>
      <sheetData sheetId="11">
        <row r="12">
          <cell r="C12">
            <v>20000</v>
          </cell>
        </row>
      </sheetData>
      <sheetData sheetId="12">
        <row r="12">
          <cell r="C12">
            <v>180000</v>
          </cell>
        </row>
        <row r="26">
          <cell r="E26">
            <v>0</v>
          </cell>
        </row>
        <row r="27">
          <cell r="E27">
            <v>0</v>
          </cell>
        </row>
      </sheetData>
      <sheetData sheetId="13">
        <row r="11">
          <cell r="C11">
            <v>34000</v>
          </cell>
        </row>
      </sheetData>
      <sheetData sheetId="14">
        <row r="11">
          <cell r="C11">
            <v>500000</v>
          </cell>
        </row>
      </sheetData>
      <sheetData sheetId="15">
        <row r="12">
          <cell r="C12">
            <v>222400</v>
          </cell>
        </row>
      </sheetData>
      <sheetData sheetId="16">
        <row r="12">
          <cell r="C12">
            <v>25000</v>
          </cell>
        </row>
      </sheetData>
      <sheetData sheetId="17">
        <row r="12">
          <cell r="C12">
            <v>13000</v>
          </cell>
        </row>
      </sheetData>
      <sheetData sheetId="18">
        <row r="12">
          <cell r="C12">
            <v>20000</v>
          </cell>
        </row>
      </sheetData>
      <sheetData sheetId="19">
        <row r="12">
          <cell r="C12">
            <v>18400</v>
          </cell>
          <cell r="E12">
            <v>0</v>
          </cell>
        </row>
        <row r="13">
          <cell r="E13">
            <v>0</v>
          </cell>
        </row>
        <row r="14">
          <cell r="C14">
            <v>4000</v>
          </cell>
          <cell r="E14">
            <v>0</v>
          </cell>
        </row>
      </sheetData>
      <sheetData sheetId="20">
        <row r="12">
          <cell r="C12">
            <v>50000</v>
          </cell>
        </row>
      </sheetData>
      <sheetData sheetId="21">
        <row r="12">
          <cell r="C12">
            <v>1000</v>
          </cell>
          <cell r="E12">
            <v>0</v>
          </cell>
        </row>
        <row r="13">
          <cell r="C13">
            <v>99000</v>
          </cell>
          <cell r="E13">
            <v>0</v>
          </cell>
        </row>
      </sheetData>
      <sheetData sheetId="22">
        <row r="12">
          <cell r="C12">
            <v>60400</v>
          </cell>
        </row>
        <row r="13">
          <cell r="C13">
            <v>9500</v>
          </cell>
        </row>
        <row r="14">
          <cell r="C14">
            <v>14000</v>
          </cell>
        </row>
        <row r="15">
          <cell r="C15">
            <v>6100</v>
          </cell>
        </row>
      </sheetData>
      <sheetData sheetId="23">
        <row r="12">
          <cell r="C12">
            <v>50000</v>
          </cell>
        </row>
      </sheetData>
      <sheetData sheetId="24">
        <row r="12">
          <cell r="C12">
            <v>90000</v>
          </cell>
        </row>
      </sheetData>
      <sheetData sheetId="25">
        <row r="12">
          <cell r="C12">
            <v>10000</v>
          </cell>
        </row>
      </sheetData>
      <sheetData sheetId="26">
        <row r="12">
          <cell r="C12">
            <v>10000</v>
          </cell>
        </row>
      </sheetData>
      <sheetData sheetId="27">
        <row r="12">
          <cell r="C12">
            <v>46000</v>
          </cell>
        </row>
      </sheetData>
      <sheetData sheetId="28">
        <row r="12">
          <cell r="C12">
            <v>55000</v>
          </cell>
        </row>
      </sheetData>
      <sheetData sheetId="29">
        <row r="12">
          <cell r="C12">
            <v>15000</v>
          </cell>
        </row>
      </sheetData>
      <sheetData sheetId="30">
        <row r="12">
          <cell r="C12">
            <v>30000</v>
          </cell>
        </row>
      </sheetData>
      <sheetData sheetId="31">
        <row r="12">
          <cell r="C12">
            <v>80000</v>
          </cell>
        </row>
      </sheetData>
      <sheetData sheetId="32"/>
      <sheetData sheetId="33">
        <row r="14">
          <cell r="D14">
            <v>15000</v>
          </cell>
        </row>
      </sheetData>
      <sheetData sheetId="34">
        <row r="13">
          <cell r="D13">
            <v>1287516</v>
          </cell>
        </row>
      </sheetData>
      <sheetData sheetId="35">
        <row r="11">
          <cell r="D11">
            <v>8938284</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ow r="12">
          <cell r="D12">
            <v>24474244</v>
          </cell>
        </row>
      </sheetData>
      <sheetData sheetId="49">
        <row r="13">
          <cell r="D13">
            <v>65000</v>
          </cell>
        </row>
      </sheetData>
      <sheetData sheetId="50">
        <row r="9">
          <cell r="D9">
            <v>55402548</v>
          </cell>
        </row>
      </sheetData>
      <sheetData sheetId="51">
        <row r="14">
          <cell r="E14">
            <v>0</v>
          </cell>
        </row>
      </sheetData>
      <sheetData sheetId="52">
        <row r="14">
          <cell r="D14">
            <v>175000</v>
          </cell>
        </row>
      </sheetData>
      <sheetData sheetId="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GSD"/>
      <sheetName val="HOSPITAL"/>
      <sheetName val="STREETLIGHTING"/>
      <sheetName val="PARKS AND PLAZAS"/>
      <sheetName val="CSWD"/>
      <sheetName val="CEO-CA"/>
      <sheetName val="OBO"/>
      <sheetName val="SCHOLARSHIP PROG"/>
      <sheetName val="SPORTS"/>
      <sheetName val="PESO"/>
      <sheetName val="BAC"/>
      <sheetName val="BEAUTIFICATION"/>
      <sheetName val="CLDO"/>
      <sheetName val="NEGOSYO CENTER"/>
      <sheetName val="PIO"/>
      <sheetName val="SCCADAC2019"/>
      <sheetName val="TOURISM DEV."/>
      <sheetName val="4p's"/>
      <sheetName val="COUNTRY PROG. FOR CHILDR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F12">
            <v>70000</v>
          </cell>
        </row>
        <row r="18">
          <cell r="G18">
            <v>8000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sheetData sheetId="1"/>
      <sheetData sheetId="2"/>
      <sheetData sheetId="3"/>
      <sheetData sheetId="4"/>
      <sheetData sheetId="5"/>
      <sheetData sheetId="6"/>
      <sheetData sheetId="7">
        <row r="12">
          <cell r="C12">
            <v>350000</v>
          </cell>
          <cell r="E12">
            <v>160920</v>
          </cell>
        </row>
        <row r="13">
          <cell r="C13">
            <v>350000</v>
          </cell>
          <cell r="E13">
            <v>0</v>
          </cell>
        </row>
        <row r="14">
          <cell r="C14">
            <v>30000</v>
          </cell>
          <cell r="E14">
            <v>0</v>
          </cell>
        </row>
        <row r="15">
          <cell r="C15">
            <v>404500</v>
          </cell>
          <cell r="E15">
            <v>60532.570000000007</v>
          </cell>
        </row>
        <row r="16">
          <cell r="C16">
            <v>50000</v>
          </cell>
          <cell r="E16">
            <v>0</v>
          </cell>
        </row>
        <row r="17">
          <cell r="C17">
            <v>2400</v>
          </cell>
          <cell r="E17">
            <v>0</v>
          </cell>
        </row>
        <row r="18">
          <cell r="C18">
            <v>30000</v>
          </cell>
          <cell r="E18">
            <v>6011.88</v>
          </cell>
        </row>
        <row r="19">
          <cell r="C19">
            <v>24000</v>
          </cell>
          <cell r="E19">
            <v>12000</v>
          </cell>
        </row>
        <row r="20">
          <cell r="C20">
            <v>1878120</v>
          </cell>
          <cell r="E20">
            <v>701838.46</v>
          </cell>
        </row>
        <row r="21">
          <cell r="C21">
            <v>40000</v>
          </cell>
          <cell r="E21">
            <v>20000</v>
          </cell>
        </row>
        <row r="22">
          <cell r="C22">
            <v>10000</v>
          </cell>
          <cell r="E22">
            <v>0</v>
          </cell>
        </row>
        <row r="23">
          <cell r="C23">
            <v>1292820</v>
          </cell>
          <cell r="E23">
            <v>725124.5</v>
          </cell>
        </row>
      </sheetData>
      <sheetData sheetId="8"/>
      <sheetData sheetId="9"/>
      <sheetData sheetId="10">
        <row r="12">
          <cell r="C12">
            <v>40000</v>
          </cell>
          <cell r="E12">
            <v>2700</v>
          </cell>
        </row>
        <row r="13">
          <cell r="C13">
            <v>20000</v>
          </cell>
          <cell r="E13">
            <v>0</v>
          </cell>
        </row>
        <row r="14">
          <cell r="C14">
            <v>20000</v>
          </cell>
          <cell r="E14">
            <v>7173.12</v>
          </cell>
        </row>
        <row r="15">
          <cell r="C15">
            <v>30000</v>
          </cell>
          <cell r="E15">
            <v>183</v>
          </cell>
        </row>
        <row r="16">
          <cell r="C16">
            <v>237600</v>
          </cell>
          <cell r="E16">
            <v>46234.97</v>
          </cell>
        </row>
        <row r="17">
          <cell r="C17">
            <v>10000</v>
          </cell>
          <cell r="E17">
            <v>4905</v>
          </cell>
        </row>
        <row r="18">
          <cell r="C18">
            <v>1106520</v>
          </cell>
          <cell r="E18">
            <v>0</v>
          </cell>
        </row>
      </sheetData>
      <sheetData sheetId="11"/>
      <sheetData sheetId="12">
        <row r="12">
          <cell r="C12">
            <v>450000</v>
          </cell>
          <cell r="E12">
            <v>35832</v>
          </cell>
        </row>
        <row r="13">
          <cell r="C13">
            <v>657075</v>
          </cell>
          <cell r="E13">
            <v>40119</v>
          </cell>
        </row>
        <row r="14">
          <cell r="C14">
            <v>150000</v>
          </cell>
          <cell r="E14">
            <v>0</v>
          </cell>
        </row>
        <row r="15">
          <cell r="C15">
            <v>385018</v>
          </cell>
          <cell r="E15">
            <v>27184.97</v>
          </cell>
        </row>
        <row r="16">
          <cell r="C16">
            <v>10000</v>
          </cell>
          <cell r="E16">
            <v>679.8</v>
          </cell>
        </row>
        <row r="17">
          <cell r="C17">
            <v>300000</v>
          </cell>
          <cell r="E17">
            <v>103348.75</v>
          </cell>
        </row>
        <row r="18">
          <cell r="C18">
            <v>30000</v>
          </cell>
          <cell r="E18">
            <v>11753.249999999998</v>
          </cell>
        </row>
        <row r="19">
          <cell r="C19">
            <v>3807600</v>
          </cell>
          <cell r="E19">
            <v>1640221.83</v>
          </cell>
        </row>
        <row r="20">
          <cell r="C20">
            <v>130000</v>
          </cell>
          <cell r="E20">
            <v>5400</v>
          </cell>
        </row>
        <row r="21">
          <cell r="C21">
            <v>200000</v>
          </cell>
          <cell r="E21">
            <v>89100</v>
          </cell>
        </row>
        <row r="22">
          <cell r="C22">
            <v>5000</v>
          </cell>
          <cell r="E22">
            <v>0</v>
          </cell>
        </row>
        <row r="23">
          <cell r="C23">
            <v>398000</v>
          </cell>
          <cell r="E23">
            <v>78328.5</v>
          </cell>
        </row>
        <row r="25">
          <cell r="C25">
            <v>1000000</v>
          </cell>
        </row>
      </sheetData>
      <sheetData sheetId="13"/>
      <sheetData sheetId="14"/>
      <sheetData sheetId="15"/>
      <sheetData sheetId="16">
        <row r="12">
          <cell r="C12">
            <v>25000</v>
          </cell>
          <cell r="E12">
            <v>9619.6200000000008</v>
          </cell>
        </row>
        <row r="13">
          <cell r="C13">
            <v>45000</v>
          </cell>
          <cell r="E13">
            <v>0</v>
          </cell>
        </row>
        <row r="14">
          <cell r="C14">
            <v>38000</v>
          </cell>
          <cell r="E14">
            <v>18616.36</v>
          </cell>
        </row>
        <row r="15">
          <cell r="C15">
            <v>60000</v>
          </cell>
          <cell r="E15">
            <v>17207.7</v>
          </cell>
        </row>
        <row r="16">
          <cell r="C16">
            <v>430000</v>
          </cell>
          <cell r="E16">
            <v>76147.520000000004</v>
          </cell>
        </row>
        <row r="17">
          <cell r="C17">
            <v>1000</v>
          </cell>
          <cell r="E17">
            <v>0</v>
          </cell>
        </row>
        <row r="18">
          <cell r="C18">
            <v>32000</v>
          </cell>
          <cell r="E18">
            <v>2643.2</v>
          </cell>
        </row>
        <row r="19">
          <cell r="C19">
            <v>6000</v>
          </cell>
          <cell r="E19">
            <v>2820</v>
          </cell>
        </row>
        <row r="20">
          <cell r="C20">
            <v>1058000</v>
          </cell>
          <cell r="E20">
            <v>419100</v>
          </cell>
        </row>
        <row r="21">
          <cell r="C21">
            <v>10000</v>
          </cell>
          <cell r="E21">
            <v>0</v>
          </cell>
        </row>
        <row r="22">
          <cell r="C22">
            <v>10000</v>
          </cell>
          <cell r="E22">
            <v>0</v>
          </cell>
        </row>
        <row r="23">
          <cell r="C23">
            <v>10000</v>
          </cell>
          <cell r="E23">
            <v>0</v>
          </cell>
        </row>
        <row r="24">
          <cell r="C24">
            <v>33000</v>
          </cell>
          <cell r="E24">
            <v>0</v>
          </cell>
        </row>
      </sheetData>
      <sheetData sheetId="17"/>
      <sheetData sheetId="18"/>
      <sheetData sheetId="19">
        <row r="12">
          <cell r="C12">
            <v>50000</v>
          </cell>
        </row>
        <row r="13">
          <cell r="C13">
            <v>50000</v>
          </cell>
        </row>
        <row r="15">
          <cell r="C15">
            <v>536000</v>
          </cell>
          <cell r="E15">
            <v>231000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sheetData sheetId="1"/>
      <sheetData sheetId="2"/>
      <sheetData sheetId="3"/>
      <sheetData sheetId="4"/>
      <sheetData sheetId="5"/>
      <sheetData sheetId="6"/>
      <sheetData sheetId="7">
        <row r="12">
          <cell r="E12">
            <v>378210.28</v>
          </cell>
        </row>
        <row r="13">
          <cell r="E13">
            <v>149730</v>
          </cell>
        </row>
        <row r="14">
          <cell r="E14">
            <v>30000</v>
          </cell>
        </row>
        <row r="15">
          <cell r="E15">
            <v>340434.95999999996</v>
          </cell>
        </row>
        <row r="16">
          <cell r="E16">
            <v>21970</v>
          </cell>
        </row>
        <row r="17">
          <cell r="E17">
            <v>2400</v>
          </cell>
        </row>
        <row r="18">
          <cell r="E18">
            <v>16690.310000000001</v>
          </cell>
        </row>
        <row r="19">
          <cell r="E19">
            <v>13179</v>
          </cell>
        </row>
        <row r="20">
          <cell r="E20">
            <v>1851356.2200000002</v>
          </cell>
        </row>
        <row r="21">
          <cell r="E21">
            <v>18000</v>
          </cell>
        </row>
        <row r="22">
          <cell r="E22">
            <v>0</v>
          </cell>
        </row>
        <row r="23">
          <cell r="E23">
            <v>1557312</v>
          </cell>
        </row>
      </sheetData>
      <sheetData sheetId="8"/>
      <sheetData sheetId="9"/>
      <sheetData sheetId="10">
        <row r="12">
          <cell r="E12">
            <v>12712</v>
          </cell>
        </row>
        <row r="13">
          <cell r="E13">
            <v>17500</v>
          </cell>
        </row>
        <row r="14">
          <cell r="E14">
            <v>18330.39</v>
          </cell>
        </row>
        <row r="15">
          <cell r="E15">
            <v>4220.3999999999996</v>
          </cell>
        </row>
        <row r="16">
          <cell r="E16">
            <v>40056</v>
          </cell>
        </row>
        <row r="17">
          <cell r="E17">
            <v>0</v>
          </cell>
        </row>
        <row r="18">
          <cell r="E18">
            <v>158451.75</v>
          </cell>
        </row>
      </sheetData>
      <sheetData sheetId="11"/>
      <sheetData sheetId="12">
        <row r="12">
          <cell r="E12">
            <v>162000</v>
          </cell>
        </row>
        <row r="13">
          <cell r="E13">
            <v>327225.34000000003</v>
          </cell>
        </row>
        <row r="14">
          <cell r="E14">
            <v>148788.9</v>
          </cell>
        </row>
        <row r="15">
          <cell r="E15">
            <v>279601.72000000003</v>
          </cell>
        </row>
        <row r="17">
          <cell r="E17">
            <v>3187.9000000000005</v>
          </cell>
        </row>
        <row r="18">
          <cell r="E18">
            <v>129103</v>
          </cell>
        </row>
        <row r="19">
          <cell r="E19">
            <v>36627.97</v>
          </cell>
        </row>
        <row r="20">
          <cell r="E20">
            <v>3389299.3699999992</v>
          </cell>
        </row>
        <row r="21">
          <cell r="E21">
            <v>30000</v>
          </cell>
        </row>
        <row r="22">
          <cell r="E22">
            <v>88340</v>
          </cell>
        </row>
        <row r="23">
          <cell r="E23">
            <v>1500</v>
          </cell>
        </row>
        <row r="24">
          <cell r="E24">
            <v>318258.91000000003</v>
          </cell>
        </row>
        <row r="26">
          <cell r="E26">
            <v>339360</v>
          </cell>
        </row>
        <row r="27">
          <cell r="E27">
            <v>84500</v>
          </cell>
        </row>
      </sheetData>
      <sheetData sheetId="13"/>
      <sheetData sheetId="14"/>
      <sheetData sheetId="15"/>
      <sheetData sheetId="16">
        <row r="12">
          <cell r="E12">
            <v>22489.61</v>
          </cell>
        </row>
        <row r="13">
          <cell r="E13">
            <v>20606.7</v>
          </cell>
        </row>
        <row r="14">
          <cell r="E14">
            <v>74193.86</v>
          </cell>
        </row>
        <row r="15">
          <cell r="E15">
            <v>38146.399999999994</v>
          </cell>
        </row>
        <row r="16">
          <cell r="E16">
            <v>350475.59</v>
          </cell>
        </row>
        <row r="17">
          <cell r="E17">
            <v>0</v>
          </cell>
        </row>
        <row r="18">
          <cell r="E18">
            <v>20545.109999999993</v>
          </cell>
        </row>
        <row r="19">
          <cell r="E19">
            <v>5640</v>
          </cell>
        </row>
        <row r="20">
          <cell r="E20">
            <v>856460</v>
          </cell>
        </row>
        <row r="21">
          <cell r="E21">
            <v>0</v>
          </cell>
        </row>
        <row r="22">
          <cell r="E22">
            <v>0</v>
          </cell>
        </row>
        <row r="23">
          <cell r="E23">
            <v>0</v>
          </cell>
        </row>
        <row r="24">
          <cell r="E24">
            <v>0</v>
          </cell>
        </row>
      </sheetData>
      <sheetData sheetId="17"/>
      <sheetData sheetId="18"/>
      <sheetData sheetId="19">
        <row r="15">
          <cell r="E15">
            <v>257670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BEAUTIFICATION PROJECT"/>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E9">
            <v>21276616.829999998</v>
          </cell>
        </row>
      </sheetData>
      <sheetData sheetId="1"/>
      <sheetData sheetId="2">
        <row r="12">
          <cell r="E12">
            <v>4220</v>
          </cell>
        </row>
      </sheetData>
      <sheetData sheetId="3">
        <row r="12">
          <cell r="E12">
            <v>6581</v>
          </cell>
        </row>
      </sheetData>
      <sheetData sheetId="4">
        <row r="12">
          <cell r="E12">
            <v>0</v>
          </cell>
        </row>
      </sheetData>
      <sheetData sheetId="5">
        <row r="12">
          <cell r="E12">
            <v>98300.800000000003</v>
          </cell>
        </row>
      </sheetData>
      <sheetData sheetId="6">
        <row r="12">
          <cell r="E12">
            <v>88747.03</v>
          </cell>
        </row>
      </sheetData>
      <sheetData sheetId="7">
        <row r="12">
          <cell r="E12">
            <v>378321.79000000004</v>
          </cell>
        </row>
      </sheetData>
      <sheetData sheetId="8">
        <row r="12">
          <cell r="E12">
            <v>22686</v>
          </cell>
        </row>
      </sheetData>
      <sheetData sheetId="9">
        <row r="12">
          <cell r="E12">
            <v>221586.97000000003</v>
          </cell>
        </row>
      </sheetData>
      <sheetData sheetId="10">
        <row r="12">
          <cell r="E12">
            <v>7072</v>
          </cell>
        </row>
      </sheetData>
      <sheetData sheetId="11">
        <row r="12">
          <cell r="E12">
            <v>9022.25</v>
          </cell>
        </row>
      </sheetData>
      <sheetData sheetId="12">
        <row r="12">
          <cell r="E12">
            <v>192521.26</v>
          </cell>
        </row>
      </sheetData>
      <sheetData sheetId="13">
        <row r="11">
          <cell r="E11">
            <v>10371.52</v>
          </cell>
        </row>
      </sheetData>
      <sheetData sheetId="14">
        <row r="11">
          <cell r="E11">
            <v>0</v>
          </cell>
        </row>
      </sheetData>
      <sheetData sheetId="15">
        <row r="12">
          <cell r="E12">
            <v>0</v>
          </cell>
        </row>
      </sheetData>
      <sheetData sheetId="16">
        <row r="12">
          <cell r="E12">
            <v>21593.5</v>
          </cell>
        </row>
      </sheetData>
      <sheetData sheetId="17">
        <row r="12">
          <cell r="E12">
            <v>1730</v>
          </cell>
        </row>
      </sheetData>
      <sheetData sheetId="18">
        <row r="12">
          <cell r="E12">
            <v>13700</v>
          </cell>
        </row>
      </sheetData>
      <sheetData sheetId="19">
        <row r="12">
          <cell r="E12">
            <v>0</v>
          </cell>
        </row>
        <row r="13">
          <cell r="E13">
            <v>0</v>
          </cell>
        </row>
      </sheetData>
      <sheetData sheetId="20">
        <row r="12">
          <cell r="E12">
            <v>43346.44</v>
          </cell>
        </row>
      </sheetData>
      <sheetData sheetId="21">
        <row r="12">
          <cell r="E12">
            <v>0</v>
          </cell>
        </row>
        <row r="13">
          <cell r="E13">
            <v>0</v>
          </cell>
        </row>
      </sheetData>
      <sheetData sheetId="22">
        <row r="12">
          <cell r="E12">
            <v>0</v>
          </cell>
        </row>
      </sheetData>
      <sheetData sheetId="23">
        <row r="12">
          <cell r="E12">
            <v>0</v>
          </cell>
        </row>
      </sheetData>
      <sheetData sheetId="24">
        <row r="12">
          <cell r="E12">
            <v>48026.92</v>
          </cell>
        </row>
      </sheetData>
      <sheetData sheetId="25">
        <row r="12">
          <cell r="E12">
            <v>0</v>
          </cell>
        </row>
      </sheetData>
      <sheetData sheetId="26">
        <row r="12">
          <cell r="E12">
            <v>0</v>
          </cell>
        </row>
      </sheetData>
      <sheetData sheetId="27">
        <row r="12">
          <cell r="E12">
            <v>5521.4</v>
          </cell>
        </row>
      </sheetData>
      <sheetData sheetId="28"/>
      <sheetData sheetId="29">
        <row r="12">
          <cell r="E12">
            <v>52329.06</v>
          </cell>
        </row>
      </sheetData>
      <sheetData sheetId="30">
        <row r="12">
          <cell r="E12">
            <v>5327</v>
          </cell>
        </row>
      </sheetData>
      <sheetData sheetId="31">
        <row r="12">
          <cell r="E12">
            <v>0</v>
          </cell>
        </row>
      </sheetData>
      <sheetData sheetId="32">
        <row r="12">
          <cell r="E12">
            <v>30580.86</v>
          </cell>
        </row>
      </sheetData>
      <sheetData sheetId="33"/>
      <sheetData sheetId="34"/>
      <sheetData sheetId="35"/>
      <sheetData sheetId="36">
        <row r="11">
          <cell r="F11">
            <v>5170257.51</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4">
          <cell r="E14">
            <v>36000</v>
          </cell>
        </row>
      </sheetData>
      <sheetData sheetId="53"/>
      <sheetData sheetId="5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PR'S"/>
      <sheetName val="MOOE"/>
      <sheetName val="OTHER GENERAL SERVICES"/>
    </sheetNames>
    <sheetDataSet>
      <sheetData sheetId="0">
        <row r="23">
          <cell r="E23">
            <v>75000</v>
          </cell>
        </row>
      </sheetData>
      <sheetData sheetId="1" refreshError="1"/>
      <sheetData sheetId="2">
        <row r="156">
          <cell r="E156">
            <v>71831.540000000008</v>
          </cell>
          <cell r="F156">
            <v>16000</v>
          </cell>
          <cell r="G156">
            <v>202791.09</v>
          </cell>
          <cell r="H156">
            <v>40715.119999999995</v>
          </cell>
          <cell r="I156">
            <v>453.3</v>
          </cell>
          <cell r="J156">
            <v>16196.750000000002</v>
          </cell>
          <cell r="L156">
            <v>67530</v>
          </cell>
          <cell r="M156">
            <v>7010</v>
          </cell>
          <cell r="N156">
            <v>77208.44</v>
          </cell>
        </row>
      </sheetData>
      <sheetData sheetId="3">
        <row r="56">
          <cell r="D56">
            <v>200460.18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PR'S"/>
      <sheetName val="MOOE"/>
      <sheetName val="PEACE AND ORDER COUNCIL"/>
      <sheetName val="PEACE AND ORDER COUNCIL (PR)"/>
      <sheetName val="ANTI-INSURGENCY OPERATION"/>
      <sheetName val="ANTI-INSURGENCY OPERATION (PR'S"/>
      <sheetName val="RMFB 6 SERVICE VEHICLE REP."/>
      <sheetName val="RMFB 6 VEHICLE REPAIR"/>
      <sheetName val="PDEA OPERATION"/>
      <sheetName val="NORTHERN NEGROS PEACE SUMMIT"/>
      <sheetName val="CAPITAL OUTLAY - ANNUAL 2019"/>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20">
          <cell r="E20">
            <v>854000</v>
          </cell>
        </row>
      </sheetData>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1"/>
      <sheetName val="SUMMARY - CMO OMOE"/>
      <sheetName val="SPORTS (2)"/>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INTERNAL SERVICES OFFICE"/>
      <sheetName val="APPRAISAL COMMITTEE"/>
      <sheetName val="BPLO"/>
      <sheetName val="PLEB"/>
      <sheetName val="BAC"/>
      <sheetName val="ADHOC"/>
      <sheetName val="CODI"/>
      <sheetName val="PEACE AND ORDER FUND"/>
      <sheetName val="ICTC"/>
      <sheetName val="TASK FORCE RIGHT OF WAY"/>
      <sheetName val="LET"/>
      <sheetName val="PPMO"/>
      <sheetName val="BEAUTIFICATION PROJECT"/>
      <sheetName val="TRAFFIC MANAGEMENT AUTHORITY"/>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C9">
            <v>26454036</v>
          </cell>
        </row>
        <row r="94">
          <cell r="B94" t="str">
            <v>Const. of Footroad to Magon-on Falls, Barangay Codcod</v>
          </cell>
        </row>
      </sheetData>
      <sheetData sheetId="1"/>
      <sheetData sheetId="2"/>
      <sheetData sheetId="3">
        <row r="12">
          <cell r="C12">
            <v>20000</v>
          </cell>
        </row>
      </sheetData>
      <sheetData sheetId="4">
        <row r="12">
          <cell r="E12">
            <v>2211</v>
          </cell>
        </row>
      </sheetData>
      <sheetData sheetId="5">
        <row r="12">
          <cell r="C12">
            <v>2000</v>
          </cell>
        </row>
      </sheetData>
      <sheetData sheetId="6">
        <row r="12">
          <cell r="E12">
            <v>65907.8</v>
          </cell>
        </row>
      </sheetData>
      <sheetData sheetId="7">
        <row r="12">
          <cell r="E12">
            <v>14003</v>
          </cell>
        </row>
      </sheetData>
      <sheetData sheetId="8">
        <row r="12">
          <cell r="E12">
            <v>221733.08000000002</v>
          </cell>
        </row>
      </sheetData>
      <sheetData sheetId="9">
        <row r="12">
          <cell r="E12">
            <v>7685</v>
          </cell>
        </row>
      </sheetData>
      <sheetData sheetId="10">
        <row r="12">
          <cell r="C12">
            <v>520000</v>
          </cell>
        </row>
      </sheetData>
      <sheetData sheetId="11">
        <row r="12">
          <cell r="C12">
            <v>40000</v>
          </cell>
        </row>
      </sheetData>
      <sheetData sheetId="12">
        <row r="12">
          <cell r="E12">
            <v>4754.25</v>
          </cell>
        </row>
      </sheetData>
      <sheetData sheetId="13">
        <row r="12">
          <cell r="E12">
            <v>80544.5</v>
          </cell>
        </row>
      </sheetData>
      <sheetData sheetId="14">
        <row r="11">
          <cell r="C11">
            <v>34000</v>
          </cell>
        </row>
      </sheetData>
      <sheetData sheetId="15">
        <row r="11">
          <cell r="C11">
            <v>500000</v>
          </cell>
        </row>
      </sheetData>
      <sheetData sheetId="16">
        <row r="12">
          <cell r="C12">
            <v>222400</v>
          </cell>
        </row>
      </sheetData>
      <sheetData sheetId="17">
        <row r="12">
          <cell r="C12">
            <v>24000</v>
          </cell>
        </row>
      </sheetData>
      <sheetData sheetId="18">
        <row r="12">
          <cell r="C12">
            <v>15000</v>
          </cell>
        </row>
      </sheetData>
      <sheetData sheetId="19">
        <row r="12">
          <cell r="C12">
            <v>13000</v>
          </cell>
        </row>
      </sheetData>
      <sheetData sheetId="20">
        <row r="12">
          <cell r="C12">
            <v>20000</v>
          </cell>
        </row>
      </sheetData>
      <sheetData sheetId="21">
        <row r="12">
          <cell r="C12">
            <v>18400</v>
          </cell>
        </row>
      </sheetData>
      <sheetData sheetId="22">
        <row r="12">
          <cell r="C12">
            <v>65000</v>
          </cell>
        </row>
      </sheetData>
      <sheetData sheetId="23">
        <row r="12">
          <cell r="C12">
            <v>18400</v>
          </cell>
        </row>
      </sheetData>
      <sheetData sheetId="24">
        <row r="12">
          <cell r="C12">
            <v>9500</v>
          </cell>
        </row>
      </sheetData>
      <sheetData sheetId="25">
        <row r="12">
          <cell r="C12">
            <v>50000</v>
          </cell>
        </row>
      </sheetData>
      <sheetData sheetId="26">
        <row r="12">
          <cell r="C12">
            <v>40000</v>
          </cell>
        </row>
      </sheetData>
      <sheetData sheetId="27">
        <row r="12">
          <cell r="C12">
            <v>50000</v>
          </cell>
        </row>
      </sheetData>
      <sheetData sheetId="28">
        <row r="12">
          <cell r="C12">
            <v>10000</v>
          </cell>
        </row>
      </sheetData>
      <sheetData sheetId="29">
        <row r="12">
          <cell r="C12">
            <v>46000</v>
          </cell>
        </row>
      </sheetData>
      <sheetData sheetId="30">
        <row r="12">
          <cell r="C12">
            <v>45000</v>
          </cell>
        </row>
      </sheetData>
      <sheetData sheetId="31">
        <row r="12">
          <cell r="C12">
            <v>55000</v>
          </cell>
        </row>
      </sheetData>
      <sheetData sheetId="32">
        <row r="12">
          <cell r="C12">
            <v>30000</v>
          </cell>
        </row>
      </sheetData>
      <sheetData sheetId="33">
        <row r="12">
          <cell r="C12">
            <v>80000</v>
          </cell>
        </row>
      </sheetData>
      <sheetData sheetId="34">
        <row r="13">
          <cell r="C13">
            <v>6175500</v>
          </cell>
        </row>
      </sheetData>
      <sheetData sheetId="35">
        <row r="14">
          <cell r="D14">
            <v>15000</v>
          </cell>
        </row>
      </sheetData>
      <sheetData sheetId="36">
        <row r="13">
          <cell r="D13">
            <v>1093320</v>
          </cell>
        </row>
      </sheetData>
      <sheetData sheetId="37">
        <row r="11">
          <cell r="D11">
            <v>6755964</v>
          </cell>
        </row>
      </sheetData>
      <sheetData sheetId="38"/>
      <sheetData sheetId="39">
        <row r="12">
          <cell r="D12">
            <v>196704</v>
          </cell>
        </row>
      </sheetData>
      <sheetData sheetId="40">
        <row r="13">
          <cell r="D13">
            <v>23200</v>
          </cell>
        </row>
      </sheetData>
      <sheetData sheetId="41">
        <row r="13">
          <cell r="D13">
            <v>35000</v>
          </cell>
        </row>
      </sheetData>
      <sheetData sheetId="42">
        <row r="13">
          <cell r="D13">
            <v>28800</v>
          </cell>
        </row>
      </sheetData>
      <sheetData sheetId="43">
        <row r="13">
          <cell r="D13">
            <v>20000</v>
          </cell>
        </row>
      </sheetData>
      <sheetData sheetId="44">
        <row r="13">
          <cell r="D13">
            <v>7500</v>
          </cell>
        </row>
      </sheetData>
      <sheetData sheetId="45">
        <row r="12">
          <cell r="D12">
            <v>576000</v>
          </cell>
        </row>
      </sheetData>
      <sheetData sheetId="46">
        <row r="10">
          <cell r="D10">
            <v>2888412</v>
          </cell>
        </row>
      </sheetData>
      <sheetData sheetId="47">
        <row r="13">
          <cell r="D13">
            <v>10000</v>
          </cell>
        </row>
      </sheetData>
      <sheetData sheetId="48">
        <row r="13">
          <cell r="D13">
            <v>10000</v>
          </cell>
        </row>
      </sheetData>
      <sheetData sheetId="49">
        <row r="13">
          <cell r="D13">
            <v>94000</v>
          </cell>
        </row>
      </sheetData>
      <sheetData sheetId="50">
        <row r="12">
          <cell r="D12">
            <v>21738120</v>
          </cell>
        </row>
      </sheetData>
      <sheetData sheetId="51">
        <row r="13">
          <cell r="F13">
            <v>27120</v>
          </cell>
        </row>
      </sheetData>
      <sheetData sheetId="52">
        <row r="9">
          <cell r="D9">
            <v>47087796</v>
          </cell>
        </row>
      </sheetData>
      <sheetData sheetId="53">
        <row r="14">
          <cell r="C14">
            <v>36000</v>
          </cell>
        </row>
      </sheetData>
      <sheetData sheetId="54">
        <row r="14">
          <cell r="D14">
            <v>175000</v>
          </cell>
        </row>
      </sheetData>
      <sheetData sheetId="5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GSD"/>
      <sheetName val="HOSPITAL"/>
      <sheetName val="STREETLIGHTING"/>
      <sheetName val="PARKS AND PLAZAS"/>
      <sheetName val="CSWD"/>
      <sheetName val="CEO-CA"/>
      <sheetName val="OBO"/>
      <sheetName val="SCHOLARSHIP PROG"/>
      <sheetName val="SPORTS"/>
      <sheetName val="PESO"/>
      <sheetName val="BAC"/>
      <sheetName val="BEAUTIFICATION"/>
      <sheetName val="CLDO"/>
      <sheetName val="NEGOSYO CENTER"/>
      <sheetName val="PIO"/>
      <sheetName val="SCCADAC2019"/>
      <sheetName val="TOURISM DEV."/>
      <sheetName val="4p's"/>
      <sheetName val="COUNTRY PROG. FOR CHILDREN"/>
    </sheetNames>
    <sheetDataSet>
      <sheetData sheetId="0" refreshError="1">
        <row r="11">
          <cell r="I11">
            <v>335000</v>
          </cell>
        </row>
        <row r="12">
          <cell r="I12">
            <v>1000</v>
          </cell>
        </row>
        <row r="19">
          <cell r="I19">
            <v>10000</v>
          </cell>
        </row>
        <row r="21">
          <cell r="I21">
            <v>40000</v>
          </cell>
        </row>
        <row r="22">
          <cell r="I22">
            <v>50000</v>
          </cell>
        </row>
        <row r="27">
          <cell r="I27">
            <v>85000</v>
          </cell>
        </row>
        <row r="34">
          <cell r="I34">
            <v>5000</v>
          </cell>
        </row>
        <row r="35">
          <cell r="I35">
            <v>8000</v>
          </cell>
        </row>
        <row r="42">
          <cell r="I42">
            <v>200000</v>
          </cell>
        </row>
        <row r="44">
          <cell r="I44">
            <v>170000</v>
          </cell>
        </row>
        <row r="46">
          <cell r="I46">
            <v>50000</v>
          </cell>
        </row>
        <row r="48">
          <cell r="I48">
            <v>300000</v>
          </cell>
        </row>
        <row r="52">
          <cell r="I52">
            <v>180000</v>
          </cell>
        </row>
        <row r="54">
          <cell r="I54">
            <v>300000</v>
          </cell>
        </row>
        <row r="59">
          <cell r="I59">
            <v>3000000</v>
          </cell>
        </row>
        <row r="63">
          <cell r="I63">
            <v>200000</v>
          </cell>
        </row>
        <row r="66">
          <cell r="I66">
            <v>9000</v>
          </cell>
        </row>
        <row r="67">
          <cell r="I67">
            <v>7200</v>
          </cell>
        </row>
        <row r="68">
          <cell r="I68">
            <v>4500</v>
          </cell>
        </row>
        <row r="70">
          <cell r="I70">
            <v>5400</v>
          </cell>
        </row>
        <row r="71">
          <cell r="I71">
            <v>72000</v>
          </cell>
        </row>
        <row r="72">
          <cell r="I72">
            <v>9000</v>
          </cell>
        </row>
        <row r="75">
          <cell r="I75">
            <v>13500</v>
          </cell>
        </row>
        <row r="76">
          <cell r="I76">
            <v>10000</v>
          </cell>
        </row>
        <row r="82">
          <cell r="I82">
            <v>9500</v>
          </cell>
        </row>
        <row r="83">
          <cell r="I83">
            <v>72000</v>
          </cell>
        </row>
        <row r="85">
          <cell r="I85">
            <v>10000</v>
          </cell>
        </row>
        <row r="86">
          <cell r="I86">
            <v>10000</v>
          </cell>
        </row>
        <row r="87">
          <cell r="I87">
            <v>10000</v>
          </cell>
        </row>
        <row r="88">
          <cell r="I88">
            <v>13500</v>
          </cell>
        </row>
        <row r="89">
          <cell r="I89">
            <v>3000</v>
          </cell>
        </row>
      </sheetData>
      <sheetData sheetId="1" refreshError="1"/>
      <sheetData sheetId="2" refreshError="1">
        <row r="10">
          <cell r="G10">
            <v>200000</v>
          </cell>
        </row>
        <row r="12">
          <cell r="G12">
            <v>200000</v>
          </cell>
        </row>
        <row r="20">
          <cell r="G20">
            <v>1000000</v>
          </cell>
        </row>
        <row r="27">
          <cell r="G27">
            <v>1500000</v>
          </cell>
        </row>
        <row r="31">
          <cell r="G31">
            <v>10000</v>
          </cell>
        </row>
        <row r="32">
          <cell r="G32">
            <v>250000</v>
          </cell>
        </row>
        <row r="33">
          <cell r="G33">
            <v>100000</v>
          </cell>
        </row>
        <row r="34">
          <cell r="G34">
            <v>320400</v>
          </cell>
        </row>
        <row r="38">
          <cell r="G38">
            <v>100000</v>
          </cell>
        </row>
        <row r="40">
          <cell r="G40">
            <v>20000</v>
          </cell>
        </row>
        <row r="42">
          <cell r="G42">
            <v>100000</v>
          </cell>
        </row>
        <row r="44">
          <cell r="G44">
            <v>100000</v>
          </cell>
        </row>
        <row r="54">
          <cell r="G54">
            <v>75000</v>
          </cell>
        </row>
        <row r="55">
          <cell r="G55">
            <v>10000</v>
          </cell>
        </row>
        <row r="56">
          <cell r="G56">
            <v>100000</v>
          </cell>
        </row>
        <row r="57">
          <cell r="G57">
            <v>500000</v>
          </cell>
        </row>
        <row r="58">
          <cell r="G58">
            <v>600000</v>
          </cell>
        </row>
        <row r="61">
          <cell r="G61">
            <v>100000</v>
          </cell>
        </row>
      </sheetData>
      <sheetData sheetId="3" refreshError="1"/>
      <sheetData sheetId="4" refreshError="1">
        <row r="12">
          <cell r="G12">
            <v>25000</v>
          </cell>
        </row>
        <row r="13">
          <cell r="G13">
            <v>200000</v>
          </cell>
        </row>
        <row r="14">
          <cell r="G14">
            <v>5000</v>
          </cell>
        </row>
        <row r="15">
          <cell r="G15">
            <v>40000</v>
          </cell>
        </row>
        <row r="16">
          <cell r="G16">
            <v>8000</v>
          </cell>
        </row>
        <row r="18">
          <cell r="G18">
            <v>30000</v>
          </cell>
        </row>
      </sheetData>
      <sheetData sheetId="5" refreshError="1">
        <row r="10">
          <cell r="G10">
            <v>95000</v>
          </cell>
        </row>
        <row r="11">
          <cell r="G11">
            <v>50000</v>
          </cell>
        </row>
        <row r="12">
          <cell r="G12">
            <v>40000</v>
          </cell>
        </row>
        <row r="14">
          <cell r="G14">
            <v>30000</v>
          </cell>
        </row>
        <row r="15">
          <cell r="G15">
            <v>80000</v>
          </cell>
        </row>
        <row r="16">
          <cell r="G16">
            <v>10000</v>
          </cell>
        </row>
        <row r="17">
          <cell r="G17">
            <v>4000</v>
          </cell>
        </row>
        <row r="21">
          <cell r="G21">
            <v>3000</v>
          </cell>
        </row>
        <row r="23">
          <cell r="G23">
            <v>3000</v>
          </cell>
        </row>
        <row r="25">
          <cell r="G25">
            <v>60000</v>
          </cell>
        </row>
        <row r="27">
          <cell r="G27">
            <v>75000</v>
          </cell>
        </row>
        <row r="28">
          <cell r="G28">
            <v>35000</v>
          </cell>
        </row>
      </sheetData>
      <sheetData sheetId="6" refreshError="1">
        <row r="19">
          <cell r="G19">
            <v>272000</v>
          </cell>
        </row>
        <row r="51">
          <cell r="G51">
            <v>1925000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FINAL"/>
      <sheetName val="GSD-FINAL"/>
      <sheetName val="PLAZA-FINAL"/>
      <sheetName val="HOSPITAL-FINAL"/>
      <sheetName val="CSWD-FINAL"/>
      <sheetName val="CEO-FINAL"/>
    </sheetNames>
    <sheetDataSet>
      <sheetData sheetId="0">
        <row r="250">
          <cell r="B250" t="str">
            <v>177</v>
          </cell>
        </row>
      </sheetData>
      <sheetData sheetId="1">
        <row r="51">
          <cell r="B51">
            <v>23</v>
          </cell>
        </row>
      </sheetData>
      <sheetData sheetId="2">
        <row r="21">
          <cell r="B21">
            <v>8</v>
          </cell>
        </row>
      </sheetData>
      <sheetData sheetId="3">
        <row r="212">
          <cell r="B212">
            <v>161</v>
          </cell>
        </row>
      </sheetData>
      <sheetData sheetId="4">
        <row r="73">
          <cell r="B73">
            <v>37</v>
          </cell>
        </row>
      </sheetData>
      <sheetData sheetId="5">
        <row r="127">
          <cell r="B127">
            <v>94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AUDIT"/>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ow r="9">
          <cell r="C9">
            <v>30879240</v>
          </cell>
        </row>
      </sheetData>
      <sheetData sheetId="1"/>
      <sheetData sheetId="2">
        <row r="12">
          <cell r="C12">
            <v>20000</v>
          </cell>
        </row>
      </sheetData>
      <sheetData sheetId="3">
        <row r="12">
          <cell r="C12">
            <v>30000</v>
          </cell>
        </row>
      </sheetData>
      <sheetData sheetId="4">
        <row r="12">
          <cell r="C12">
            <v>8000</v>
          </cell>
        </row>
      </sheetData>
      <sheetData sheetId="5">
        <row r="12">
          <cell r="C12">
            <v>110000</v>
          </cell>
        </row>
      </sheetData>
      <sheetData sheetId="6">
        <row r="12">
          <cell r="C12">
            <v>130000</v>
          </cell>
        </row>
      </sheetData>
      <sheetData sheetId="7">
        <row r="12">
          <cell r="C12">
            <v>260000</v>
          </cell>
        </row>
      </sheetData>
      <sheetData sheetId="8">
        <row r="12">
          <cell r="C12">
            <v>30000</v>
          </cell>
        </row>
      </sheetData>
      <sheetData sheetId="9">
        <row r="12">
          <cell r="C12">
            <v>520000</v>
          </cell>
        </row>
      </sheetData>
      <sheetData sheetId="10">
        <row r="12">
          <cell r="C12">
            <v>40000</v>
          </cell>
        </row>
      </sheetData>
      <sheetData sheetId="11">
        <row r="12">
          <cell r="C12">
            <v>20000</v>
          </cell>
        </row>
      </sheetData>
      <sheetData sheetId="12">
        <row r="12">
          <cell r="C12">
            <v>180000</v>
          </cell>
        </row>
      </sheetData>
      <sheetData sheetId="13">
        <row r="11">
          <cell r="C11">
            <v>34000</v>
          </cell>
        </row>
      </sheetData>
      <sheetData sheetId="14">
        <row r="11">
          <cell r="C11">
            <v>500000</v>
          </cell>
        </row>
      </sheetData>
      <sheetData sheetId="15">
        <row r="12">
          <cell r="C12">
            <v>222400</v>
          </cell>
        </row>
      </sheetData>
      <sheetData sheetId="16">
        <row r="12">
          <cell r="C12">
            <v>25000</v>
          </cell>
        </row>
      </sheetData>
      <sheetData sheetId="17">
        <row r="12">
          <cell r="C12">
            <v>13000</v>
          </cell>
        </row>
      </sheetData>
      <sheetData sheetId="18">
        <row r="12">
          <cell r="C12">
            <v>20000</v>
          </cell>
        </row>
      </sheetData>
      <sheetData sheetId="19">
        <row r="12">
          <cell r="C12">
            <v>18400</v>
          </cell>
        </row>
      </sheetData>
      <sheetData sheetId="20">
        <row r="12">
          <cell r="C12">
            <v>50000</v>
          </cell>
        </row>
      </sheetData>
      <sheetData sheetId="21">
        <row r="12">
          <cell r="C12">
            <v>1000</v>
          </cell>
        </row>
      </sheetData>
      <sheetData sheetId="22">
        <row r="12">
          <cell r="C12">
            <v>60400</v>
          </cell>
        </row>
      </sheetData>
      <sheetData sheetId="23">
        <row r="12">
          <cell r="C12">
            <v>50000</v>
          </cell>
        </row>
      </sheetData>
      <sheetData sheetId="24">
        <row r="12">
          <cell r="C12">
            <v>90000</v>
          </cell>
        </row>
      </sheetData>
      <sheetData sheetId="25">
        <row r="12">
          <cell r="C12">
            <v>10000</v>
          </cell>
        </row>
      </sheetData>
      <sheetData sheetId="26">
        <row r="12">
          <cell r="C12">
            <v>10000</v>
          </cell>
        </row>
      </sheetData>
      <sheetData sheetId="27">
        <row r="12">
          <cell r="C12">
            <v>46000</v>
          </cell>
        </row>
      </sheetData>
      <sheetData sheetId="28">
        <row r="12">
          <cell r="C12">
            <v>55000</v>
          </cell>
        </row>
      </sheetData>
      <sheetData sheetId="29">
        <row r="12">
          <cell r="C12">
            <v>15000</v>
          </cell>
        </row>
      </sheetData>
      <sheetData sheetId="30">
        <row r="12">
          <cell r="C12">
            <v>30000</v>
          </cell>
        </row>
      </sheetData>
      <sheetData sheetId="31">
        <row r="12">
          <cell r="C12">
            <v>80000</v>
          </cell>
        </row>
      </sheetData>
      <sheetData sheetId="32"/>
      <sheetData sheetId="33">
        <row r="14">
          <cell r="D14">
            <v>15000</v>
          </cell>
        </row>
      </sheetData>
      <sheetData sheetId="34">
        <row r="13">
          <cell r="D13">
            <v>1287516</v>
          </cell>
        </row>
      </sheetData>
      <sheetData sheetId="35">
        <row r="11">
          <cell r="D11">
            <v>8938284</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ow r="12">
          <cell r="D12">
            <v>24474244</v>
          </cell>
        </row>
      </sheetData>
      <sheetData sheetId="49">
        <row r="13">
          <cell r="D13">
            <v>65000</v>
          </cell>
        </row>
      </sheetData>
      <sheetData sheetId="50">
        <row r="9">
          <cell r="D9">
            <v>55402548</v>
          </cell>
        </row>
        <row r="89">
          <cell r="D89">
            <v>250000</v>
          </cell>
        </row>
        <row r="90">
          <cell r="F90">
            <v>0</v>
          </cell>
        </row>
      </sheetData>
      <sheetData sheetId="51">
        <row r="14">
          <cell r="E14">
            <v>0</v>
          </cell>
        </row>
        <row r="15">
          <cell r="E15">
            <v>0</v>
          </cell>
        </row>
        <row r="16">
          <cell r="E16">
            <v>0</v>
          </cell>
        </row>
        <row r="18">
          <cell r="E18">
            <v>0</v>
          </cell>
        </row>
      </sheetData>
      <sheetData sheetId="52">
        <row r="14">
          <cell r="D14">
            <v>175000</v>
          </cell>
        </row>
      </sheetData>
      <sheetData sheetId="5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
          <cell r="D14">
            <v>20000</v>
          </cell>
          <cell r="F14">
            <v>0</v>
          </cell>
        </row>
        <row r="16">
          <cell r="D16">
            <v>5000</v>
          </cell>
          <cell r="F16">
            <v>0</v>
          </cell>
        </row>
        <row r="17">
          <cell r="D17">
            <v>287250</v>
          </cell>
          <cell r="F17">
            <v>41597.619999999995</v>
          </cell>
        </row>
        <row r="18">
          <cell r="D18">
            <v>1650000</v>
          </cell>
          <cell r="F18">
            <v>0</v>
          </cell>
        </row>
        <row r="19">
          <cell r="D19">
            <v>23000000</v>
          </cell>
          <cell r="F19">
            <v>8669487.4999999963</v>
          </cell>
        </row>
        <row r="20">
          <cell r="D20">
            <v>9842</v>
          </cell>
          <cell r="F20">
            <v>3302.6</v>
          </cell>
        </row>
        <row r="21">
          <cell r="D21">
            <v>677115</v>
          </cell>
          <cell r="F21">
            <v>339454.77</v>
          </cell>
        </row>
        <row r="22">
          <cell r="D22">
            <v>799920</v>
          </cell>
          <cell r="F22">
            <v>363606.5</v>
          </cell>
        </row>
        <row r="23">
          <cell r="D23">
            <v>20180</v>
          </cell>
          <cell r="F23">
            <v>510</v>
          </cell>
        </row>
      </sheetData>
      <sheetData sheetId="35">
        <row r="13">
          <cell r="D13">
            <v>1446874.09</v>
          </cell>
          <cell r="F13">
            <v>358252.6</v>
          </cell>
        </row>
        <row r="14">
          <cell r="D14">
            <v>192000</v>
          </cell>
          <cell r="F14">
            <v>54449.400000000009</v>
          </cell>
        </row>
        <row r="15">
          <cell r="D15">
            <v>48000</v>
          </cell>
          <cell r="F15">
            <v>32000</v>
          </cell>
        </row>
        <row r="16">
          <cell r="D16">
            <v>120838</v>
          </cell>
          <cell r="F16">
            <v>0</v>
          </cell>
        </row>
        <row r="17">
          <cell r="D17">
            <v>40000</v>
          </cell>
          <cell r="F17">
            <v>0</v>
          </cell>
        </row>
        <row r="18">
          <cell r="D18">
            <v>120838</v>
          </cell>
          <cell r="F18">
            <v>51114</v>
          </cell>
        </row>
        <row r="19">
          <cell r="D19">
            <v>174007</v>
          </cell>
          <cell r="F19">
            <v>44445.170000000006</v>
          </cell>
        </row>
        <row r="20">
          <cell r="D20">
            <v>9600</v>
          </cell>
          <cell r="F20">
            <v>3266.73</v>
          </cell>
        </row>
        <row r="21">
          <cell r="D21">
            <v>21751</v>
          </cell>
          <cell r="F21">
            <v>5249.9800000000005</v>
          </cell>
        </row>
        <row r="22">
          <cell r="D22">
            <v>9600</v>
          </cell>
          <cell r="F22">
            <v>3000</v>
          </cell>
        </row>
        <row r="23">
          <cell r="D23">
            <v>74821.91</v>
          </cell>
          <cell r="F23">
            <v>74821.91</v>
          </cell>
        </row>
        <row r="24">
          <cell r="D24">
            <v>98362</v>
          </cell>
          <cell r="F24">
            <v>0</v>
          </cell>
        </row>
        <row r="25">
          <cell r="D25">
            <v>5000</v>
          </cell>
          <cell r="F25">
            <v>5000</v>
          </cell>
        </row>
        <row r="26">
          <cell r="D26">
            <v>1000</v>
          </cell>
          <cell r="F26">
            <v>0</v>
          </cell>
        </row>
        <row r="27">
          <cell r="D27">
            <v>40000</v>
          </cell>
          <cell r="F27">
            <v>0</v>
          </cell>
        </row>
        <row r="28">
          <cell r="D28">
            <v>24000</v>
          </cell>
          <cell r="F28">
            <v>12000</v>
          </cell>
        </row>
        <row r="30">
          <cell r="D30">
            <v>50000</v>
          </cell>
          <cell r="F30">
            <v>6403.0600000000013</v>
          </cell>
        </row>
        <row r="31">
          <cell r="D31">
            <v>200000</v>
          </cell>
          <cell r="F31">
            <v>5410</v>
          </cell>
        </row>
        <row r="32">
          <cell r="D32">
            <v>5000</v>
          </cell>
          <cell r="F32">
            <v>0</v>
          </cell>
        </row>
        <row r="33">
          <cell r="D33">
            <v>105000</v>
          </cell>
          <cell r="F33">
            <v>11037.5</v>
          </cell>
        </row>
        <row r="34">
          <cell r="D34">
            <v>8000</v>
          </cell>
          <cell r="F34">
            <v>3302.6</v>
          </cell>
        </row>
        <row r="35">
          <cell r="D35">
            <v>1182600</v>
          </cell>
          <cell r="F35">
            <v>522720</v>
          </cell>
        </row>
        <row r="36">
          <cell r="D36">
            <v>30000</v>
          </cell>
          <cell r="F36">
            <v>11733</v>
          </cell>
        </row>
        <row r="37">
          <cell r="D37">
            <v>14280</v>
          </cell>
          <cell r="F37">
            <v>672</v>
          </cell>
        </row>
      </sheetData>
      <sheetData sheetId="36">
        <row r="11">
          <cell r="D11">
            <v>9849048</v>
          </cell>
          <cell r="F11">
            <v>3452440.1099999994</v>
          </cell>
        </row>
        <row r="12">
          <cell r="D12">
            <v>888000</v>
          </cell>
          <cell r="F12">
            <v>364000</v>
          </cell>
        </row>
        <row r="13">
          <cell r="D13">
            <v>85500</v>
          </cell>
          <cell r="F13">
            <v>35625</v>
          </cell>
        </row>
        <row r="14">
          <cell r="D14">
            <v>85500</v>
          </cell>
          <cell r="F14">
            <v>35625</v>
          </cell>
        </row>
        <row r="15">
          <cell r="D15">
            <v>222000</v>
          </cell>
          <cell r="F15">
            <v>156000</v>
          </cell>
        </row>
        <row r="16">
          <cell r="D16">
            <v>108000</v>
          </cell>
          <cell r="F16">
            <v>0</v>
          </cell>
        </row>
        <row r="17">
          <cell r="D17">
            <v>1000</v>
          </cell>
          <cell r="F17">
            <v>0</v>
          </cell>
        </row>
        <row r="18">
          <cell r="D18">
            <v>590255</v>
          </cell>
          <cell r="F18">
            <v>0</v>
          </cell>
        </row>
        <row r="19">
          <cell r="D19">
            <v>820754</v>
          </cell>
          <cell r="F19">
            <v>0</v>
          </cell>
        </row>
        <row r="20">
          <cell r="D20">
            <v>185000</v>
          </cell>
          <cell r="F20">
            <v>0</v>
          </cell>
        </row>
        <row r="21">
          <cell r="D21">
            <v>820754</v>
          </cell>
          <cell r="F21">
            <v>575433</v>
          </cell>
        </row>
        <row r="22">
          <cell r="D22">
            <v>1181887</v>
          </cell>
          <cell r="F22">
            <v>414292.64</v>
          </cell>
        </row>
        <row r="23">
          <cell r="D23">
            <v>44400</v>
          </cell>
          <cell r="F23">
            <v>15600</v>
          </cell>
        </row>
        <row r="24">
          <cell r="D24">
            <v>139919</v>
          </cell>
          <cell r="F24">
            <v>47542.8</v>
          </cell>
        </row>
        <row r="25">
          <cell r="D25">
            <v>44400</v>
          </cell>
          <cell r="F25">
            <v>15600</v>
          </cell>
        </row>
        <row r="26">
          <cell r="D26">
            <v>44647</v>
          </cell>
          <cell r="F26">
            <v>0</v>
          </cell>
        </row>
        <row r="27">
          <cell r="D27">
            <v>755387</v>
          </cell>
          <cell r="F27">
            <v>0</v>
          </cell>
        </row>
        <row r="28">
          <cell r="D28">
            <v>30000</v>
          </cell>
          <cell r="F28">
            <v>15000</v>
          </cell>
        </row>
        <row r="29">
          <cell r="D29">
            <v>1000</v>
          </cell>
          <cell r="F29">
            <v>0</v>
          </cell>
        </row>
        <row r="30">
          <cell r="D30">
            <v>170000</v>
          </cell>
          <cell r="F30">
            <v>0</v>
          </cell>
        </row>
        <row r="31">
          <cell r="D31">
            <v>111000</v>
          </cell>
          <cell r="F31">
            <v>78000</v>
          </cell>
        </row>
        <row r="33">
          <cell r="D33">
            <v>172500</v>
          </cell>
          <cell r="F33">
            <v>25754.67</v>
          </cell>
        </row>
        <row r="34">
          <cell r="D34">
            <v>75000</v>
          </cell>
          <cell r="F34">
            <v>0</v>
          </cell>
        </row>
        <row r="35">
          <cell r="D35">
            <v>40000</v>
          </cell>
          <cell r="F35">
            <v>13769.66</v>
          </cell>
        </row>
        <row r="36">
          <cell r="D36">
            <v>30000</v>
          </cell>
          <cell r="F36">
            <v>0</v>
          </cell>
        </row>
        <row r="37">
          <cell r="D37">
            <v>300000</v>
          </cell>
          <cell r="F37">
            <v>183256.40000000002</v>
          </cell>
        </row>
        <row r="38">
          <cell r="D38">
            <v>80000</v>
          </cell>
          <cell r="F38">
            <v>0</v>
          </cell>
        </row>
        <row r="39">
          <cell r="D39">
            <v>10000</v>
          </cell>
          <cell r="F39">
            <v>5260</v>
          </cell>
        </row>
        <row r="40">
          <cell r="D40">
            <v>4000</v>
          </cell>
          <cell r="F40">
            <v>235</v>
          </cell>
        </row>
        <row r="41">
          <cell r="D41">
            <v>50400</v>
          </cell>
          <cell r="F41">
            <v>16506.68</v>
          </cell>
        </row>
        <row r="42">
          <cell r="D42">
            <v>1082400</v>
          </cell>
          <cell r="F42">
            <v>622495.68999999994</v>
          </cell>
        </row>
        <row r="43">
          <cell r="D43">
            <v>3000</v>
          </cell>
          <cell r="F43">
            <v>0</v>
          </cell>
        </row>
        <row r="44">
          <cell r="D44">
            <v>3000</v>
          </cell>
          <cell r="F44">
            <v>0</v>
          </cell>
        </row>
        <row r="45">
          <cell r="D45">
            <v>60000</v>
          </cell>
          <cell r="F45">
            <v>0</v>
          </cell>
        </row>
        <row r="46">
          <cell r="D46">
            <v>75000</v>
          </cell>
          <cell r="F46">
            <v>21000</v>
          </cell>
        </row>
        <row r="47">
          <cell r="D47">
            <v>35000</v>
          </cell>
          <cell r="F47">
            <v>0</v>
          </cell>
        </row>
        <row r="48">
          <cell r="D48">
            <v>245000</v>
          </cell>
          <cell r="F48">
            <v>87700</v>
          </cell>
        </row>
        <row r="49">
          <cell r="D49">
            <v>92920</v>
          </cell>
          <cell r="F49">
            <v>20100.899999999994</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12">
          <cell r="D12">
            <v>26126772</v>
          </cell>
          <cell r="F12">
            <v>11109293.879999997</v>
          </cell>
        </row>
        <row r="13">
          <cell r="D13">
            <v>2256000</v>
          </cell>
          <cell r="F13">
            <v>1071935.5</v>
          </cell>
        </row>
        <row r="14">
          <cell r="D14">
            <v>142500</v>
          </cell>
          <cell r="F14">
            <v>59375</v>
          </cell>
        </row>
        <row r="15">
          <cell r="D15">
            <v>142500</v>
          </cell>
          <cell r="F15">
            <v>59375</v>
          </cell>
        </row>
        <row r="16">
          <cell r="D16">
            <v>564000</v>
          </cell>
          <cell r="F16">
            <v>480000</v>
          </cell>
        </row>
        <row r="17">
          <cell r="D17">
            <v>289312</v>
          </cell>
          <cell r="F17">
            <v>104210.58000000002</v>
          </cell>
        </row>
        <row r="18">
          <cell r="D18">
            <v>2177231</v>
          </cell>
          <cell r="F18">
            <v>0</v>
          </cell>
        </row>
        <row r="19">
          <cell r="D19">
            <v>470000</v>
          </cell>
          <cell r="F19">
            <v>0</v>
          </cell>
        </row>
        <row r="20">
          <cell r="D20">
            <v>2177231</v>
          </cell>
          <cell r="F20">
            <v>1850709</v>
          </cell>
        </row>
        <row r="21">
          <cell r="D21">
            <v>3135213</v>
          </cell>
          <cell r="F21">
            <v>1335249.02</v>
          </cell>
        </row>
        <row r="22">
          <cell r="D22">
            <v>112800</v>
          </cell>
          <cell r="F22">
            <v>48800</v>
          </cell>
        </row>
        <row r="23">
          <cell r="D23">
            <v>378633</v>
          </cell>
          <cell r="F23">
            <v>159408.00999999998</v>
          </cell>
        </row>
        <row r="24">
          <cell r="D24">
            <v>112800</v>
          </cell>
          <cell r="F24">
            <v>49000</v>
          </cell>
        </row>
        <row r="25">
          <cell r="D25">
            <v>226100</v>
          </cell>
          <cell r="F25">
            <v>209792.59</v>
          </cell>
        </row>
        <row r="26">
          <cell r="D26">
            <v>1912317</v>
          </cell>
          <cell r="F26">
            <v>0</v>
          </cell>
        </row>
        <row r="27">
          <cell r="D27">
            <v>65000</v>
          </cell>
          <cell r="F27">
            <v>40000</v>
          </cell>
        </row>
        <row r="28">
          <cell r="D28">
            <v>1000</v>
          </cell>
          <cell r="F28">
            <v>0</v>
          </cell>
        </row>
        <row r="29">
          <cell r="D29">
            <v>470000</v>
          </cell>
          <cell r="F29">
            <v>0</v>
          </cell>
        </row>
        <row r="30">
          <cell r="D30">
            <v>282000</v>
          </cell>
          <cell r="F30">
            <v>240000</v>
          </cell>
        </row>
        <row r="32">
          <cell r="D32">
            <v>420000</v>
          </cell>
          <cell r="F32">
            <v>191134.36000000002</v>
          </cell>
        </row>
        <row r="33">
          <cell r="D33">
            <v>130000</v>
          </cell>
          <cell r="F33">
            <v>7000</v>
          </cell>
        </row>
        <row r="34">
          <cell r="D34">
            <v>220000</v>
          </cell>
          <cell r="F34">
            <v>53871.3</v>
          </cell>
        </row>
        <row r="35">
          <cell r="D35">
            <v>180000</v>
          </cell>
          <cell r="F35">
            <v>33370</v>
          </cell>
        </row>
        <row r="36">
          <cell r="D36">
            <v>56000</v>
          </cell>
          <cell r="F36">
            <v>0</v>
          </cell>
        </row>
        <row r="37">
          <cell r="D37">
            <v>1514000</v>
          </cell>
          <cell r="F37">
            <v>168580.92000000004</v>
          </cell>
        </row>
        <row r="38">
          <cell r="D38">
            <v>272000</v>
          </cell>
          <cell r="F38">
            <v>0</v>
          </cell>
        </row>
        <row r="39">
          <cell r="D39">
            <v>100000</v>
          </cell>
          <cell r="F39">
            <v>0</v>
          </cell>
        </row>
        <row r="40">
          <cell r="D40">
            <v>60000</v>
          </cell>
          <cell r="F40">
            <v>33655.799999999996</v>
          </cell>
        </row>
        <row r="41">
          <cell r="D41">
            <v>5000</v>
          </cell>
          <cell r="F41">
            <v>0</v>
          </cell>
        </row>
        <row r="42">
          <cell r="D42">
            <v>90000</v>
          </cell>
          <cell r="F42">
            <v>12227.119999999999</v>
          </cell>
        </row>
        <row r="43">
          <cell r="D43">
            <v>482000</v>
          </cell>
          <cell r="F43">
            <v>273780</v>
          </cell>
        </row>
        <row r="44">
          <cell r="D44">
            <v>3749325</v>
          </cell>
          <cell r="F44">
            <v>1910907.9200000004</v>
          </cell>
        </row>
        <row r="45">
          <cell r="D45">
            <v>2200000</v>
          </cell>
          <cell r="F45">
            <v>1043318.01</v>
          </cell>
        </row>
        <row r="46">
          <cell r="D46">
            <v>8000000</v>
          </cell>
          <cell r="F46">
            <v>2897332.9200000004</v>
          </cell>
        </row>
        <row r="47">
          <cell r="D47">
            <v>267500</v>
          </cell>
          <cell r="F47">
            <v>0</v>
          </cell>
        </row>
        <row r="49">
          <cell r="D49">
            <v>374500</v>
          </cell>
          <cell r="F49">
            <v>0</v>
          </cell>
        </row>
        <row r="51">
          <cell r="D51">
            <v>171200</v>
          </cell>
          <cell r="F51">
            <v>31950</v>
          </cell>
        </row>
        <row r="53">
          <cell r="D53">
            <v>1605000</v>
          </cell>
          <cell r="F53">
            <v>859010.96</v>
          </cell>
        </row>
        <row r="55">
          <cell r="D55">
            <v>96300</v>
          </cell>
          <cell r="F55">
            <v>35340</v>
          </cell>
        </row>
        <row r="57">
          <cell r="D57">
            <v>53500</v>
          </cell>
          <cell r="F57">
            <v>0</v>
          </cell>
        </row>
        <row r="59">
          <cell r="D59">
            <v>428000</v>
          </cell>
          <cell r="F59">
            <v>77200</v>
          </cell>
        </row>
        <row r="61">
          <cell r="D61">
            <v>10000</v>
          </cell>
          <cell r="F61">
            <v>0</v>
          </cell>
        </row>
        <row r="62">
          <cell r="D62">
            <v>136900</v>
          </cell>
          <cell r="F62">
            <v>16900</v>
          </cell>
        </row>
        <row r="64">
          <cell r="D64">
            <v>3603600</v>
          </cell>
          <cell r="F64">
            <v>454794.78000000026</v>
          </cell>
        </row>
        <row r="65">
          <cell r="D65">
            <v>795000</v>
          </cell>
          <cell r="F65">
            <v>116250</v>
          </cell>
        </row>
        <row r="66">
          <cell r="D66">
            <v>1815000</v>
          </cell>
          <cell r="F66">
            <v>317768</v>
          </cell>
        </row>
        <row r="67">
          <cell r="D67">
            <v>120000</v>
          </cell>
          <cell r="F67">
            <v>0</v>
          </cell>
        </row>
        <row r="68">
          <cell r="D68">
            <v>246580</v>
          </cell>
          <cell r="F68">
            <v>17034.8</v>
          </cell>
        </row>
        <row r="69">
          <cell r="D69">
            <v>70000</v>
          </cell>
          <cell r="F69">
            <v>0</v>
          </cell>
        </row>
        <row r="70">
          <cell r="D70">
            <v>190000</v>
          </cell>
          <cell r="F70">
            <v>46170</v>
          </cell>
        </row>
        <row r="80">
          <cell r="D80">
            <v>50000</v>
          </cell>
          <cell r="F80">
            <v>3600</v>
          </cell>
        </row>
        <row r="82">
          <cell r="D82">
            <v>50000000</v>
          </cell>
          <cell r="F82">
            <v>16308169.6</v>
          </cell>
        </row>
      </sheetData>
      <sheetData sheetId="50">
        <row r="13">
          <cell r="D13">
            <v>65000</v>
          </cell>
          <cell r="F13">
            <v>0</v>
          </cell>
        </row>
        <row r="14">
          <cell r="D14">
            <v>35000</v>
          </cell>
          <cell r="F14">
            <v>0</v>
          </cell>
        </row>
        <row r="15">
          <cell r="D15">
            <v>80000</v>
          </cell>
          <cell r="F15">
            <v>0</v>
          </cell>
        </row>
        <row r="16">
          <cell r="D16">
            <v>23000</v>
          </cell>
          <cell r="F16">
            <v>0</v>
          </cell>
        </row>
        <row r="17">
          <cell r="D17">
            <v>30000</v>
          </cell>
          <cell r="F17">
            <v>0</v>
          </cell>
        </row>
        <row r="18">
          <cell r="D18">
            <v>257760</v>
          </cell>
          <cell r="F18">
            <v>106333.73</v>
          </cell>
        </row>
        <row r="19">
          <cell r="D19">
            <v>35000</v>
          </cell>
          <cell r="F19">
            <v>0</v>
          </cell>
        </row>
        <row r="20">
          <cell r="D20">
            <v>20000</v>
          </cell>
          <cell r="F20">
            <v>0</v>
          </cell>
        </row>
      </sheetData>
      <sheetData sheetId="51"/>
      <sheetData sheetId="52">
        <row r="14">
          <cell r="C14">
            <v>36000</v>
          </cell>
        </row>
        <row r="15">
          <cell r="C15">
            <v>240000</v>
          </cell>
        </row>
        <row r="16">
          <cell r="C16">
            <v>800000</v>
          </cell>
        </row>
        <row r="17">
          <cell r="C17">
            <v>52462865</v>
          </cell>
        </row>
        <row r="18">
          <cell r="C18">
            <v>10000</v>
          </cell>
        </row>
      </sheetData>
      <sheetData sheetId="53">
        <row r="14">
          <cell r="D14">
            <v>175000</v>
          </cell>
          <cell r="F14">
            <v>113407</v>
          </cell>
        </row>
        <row r="15">
          <cell r="D15">
            <v>78915.3</v>
          </cell>
          <cell r="F15">
            <v>0</v>
          </cell>
        </row>
        <row r="16">
          <cell r="D16">
            <v>1500000</v>
          </cell>
          <cell r="F16">
            <v>71000</v>
          </cell>
        </row>
        <row r="17">
          <cell r="D17">
            <v>230000</v>
          </cell>
          <cell r="F17">
            <v>85180.54</v>
          </cell>
        </row>
        <row r="18">
          <cell r="D18">
            <v>700000</v>
          </cell>
          <cell r="F18">
            <v>0</v>
          </cell>
        </row>
        <row r="19">
          <cell r="D19">
            <v>100000</v>
          </cell>
          <cell r="F19">
            <v>0</v>
          </cell>
        </row>
        <row r="20">
          <cell r="D20">
            <v>260000</v>
          </cell>
          <cell r="F20">
            <v>79365</v>
          </cell>
        </row>
        <row r="21">
          <cell r="D21">
            <v>1000000</v>
          </cell>
          <cell r="F21">
            <v>186213.6</v>
          </cell>
        </row>
        <row r="22">
          <cell r="D22">
            <v>60000</v>
          </cell>
          <cell r="F22">
            <v>42200</v>
          </cell>
        </row>
        <row r="23">
          <cell r="D23">
            <v>30000</v>
          </cell>
          <cell r="F23">
            <v>0</v>
          </cell>
        </row>
        <row r="24">
          <cell r="D24">
            <v>10000</v>
          </cell>
          <cell r="F24">
            <v>0</v>
          </cell>
        </row>
        <row r="25">
          <cell r="D25">
            <v>50000</v>
          </cell>
          <cell r="F25">
            <v>0</v>
          </cell>
        </row>
        <row r="26">
          <cell r="D26">
            <v>70000</v>
          </cell>
          <cell r="F26">
            <v>19586.919999999998</v>
          </cell>
        </row>
        <row r="27">
          <cell r="D27">
            <v>70000</v>
          </cell>
          <cell r="F27">
            <v>8489.9500000000007</v>
          </cell>
        </row>
        <row r="28">
          <cell r="D28">
            <v>25000</v>
          </cell>
          <cell r="F28">
            <v>4200</v>
          </cell>
        </row>
        <row r="29">
          <cell r="D29">
            <v>0</v>
          </cell>
          <cell r="F29">
            <v>0</v>
          </cell>
        </row>
        <row r="30">
          <cell r="D30">
            <v>50000</v>
          </cell>
          <cell r="F30">
            <v>0</v>
          </cell>
        </row>
        <row r="31">
          <cell r="D31">
            <v>5600000</v>
          </cell>
          <cell r="F31">
            <v>2519209.7599999998</v>
          </cell>
        </row>
        <row r="33">
          <cell r="D33">
            <v>20000</v>
          </cell>
          <cell r="F33">
            <v>0</v>
          </cell>
        </row>
        <row r="35">
          <cell r="D35">
            <v>20000</v>
          </cell>
          <cell r="F35">
            <v>0</v>
          </cell>
        </row>
        <row r="37">
          <cell r="D37">
            <v>10000</v>
          </cell>
          <cell r="F37">
            <v>0</v>
          </cell>
        </row>
        <row r="39">
          <cell r="D39">
            <v>10000</v>
          </cell>
          <cell r="F39">
            <v>0</v>
          </cell>
        </row>
        <row r="41">
          <cell r="D41">
            <v>10000</v>
          </cell>
          <cell r="F41">
            <v>0</v>
          </cell>
        </row>
        <row r="43">
          <cell r="D43">
            <v>25000</v>
          </cell>
          <cell r="F43">
            <v>0</v>
          </cell>
        </row>
        <row r="45">
          <cell r="D45">
            <v>25000</v>
          </cell>
          <cell r="F45">
            <v>0</v>
          </cell>
        </row>
        <row r="47">
          <cell r="D47">
            <v>400000</v>
          </cell>
          <cell r="F47">
            <v>0</v>
          </cell>
        </row>
        <row r="49">
          <cell r="D49">
            <v>300000</v>
          </cell>
          <cell r="F49">
            <v>0</v>
          </cell>
        </row>
        <row r="51">
          <cell r="D51">
            <v>500000</v>
          </cell>
          <cell r="F51">
            <v>299000</v>
          </cell>
        </row>
        <row r="52">
          <cell r="D52">
            <v>20000</v>
          </cell>
          <cell r="F52">
            <v>0</v>
          </cell>
        </row>
        <row r="53">
          <cell r="D53">
            <v>50000</v>
          </cell>
          <cell r="F53">
            <v>0</v>
          </cell>
        </row>
        <row r="54">
          <cell r="D54">
            <v>100000</v>
          </cell>
          <cell r="F54">
            <v>0</v>
          </cell>
        </row>
        <row r="55">
          <cell r="D55">
            <v>1261000</v>
          </cell>
          <cell r="F55">
            <v>15380</v>
          </cell>
        </row>
        <row r="57">
          <cell r="D57">
            <v>500000</v>
          </cell>
        </row>
        <row r="58">
          <cell r="D58">
            <v>2000000</v>
          </cell>
        </row>
        <row r="59">
          <cell r="D59">
            <v>1000000</v>
          </cell>
        </row>
        <row r="60">
          <cell r="D60">
            <v>1000000</v>
          </cell>
        </row>
        <row r="62">
          <cell r="D62">
            <v>1000000</v>
          </cell>
        </row>
        <row r="63">
          <cell r="D63">
            <v>1000000</v>
          </cell>
        </row>
        <row r="64">
          <cell r="D64">
            <v>250000</v>
          </cell>
        </row>
        <row r="71">
          <cell r="D71">
            <v>500000</v>
          </cell>
        </row>
        <row r="72">
          <cell r="D72">
            <v>1000000</v>
          </cell>
        </row>
        <row r="73">
          <cell r="D73">
            <v>3700000</v>
          </cell>
        </row>
        <row r="74">
          <cell r="D74">
            <v>15000000</v>
          </cell>
        </row>
        <row r="75">
          <cell r="D75">
            <v>3000000</v>
          </cell>
        </row>
        <row r="76">
          <cell r="D76">
            <v>18230963.699999999</v>
          </cell>
          <cell r="F76">
            <v>18033711.310000002</v>
          </cell>
        </row>
      </sheetData>
      <sheetData sheetId="5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4">
          <cell r="F14">
            <v>13774.419999999998</v>
          </cell>
        </row>
        <row r="16">
          <cell r="F16">
            <v>4691</v>
          </cell>
        </row>
        <row r="17">
          <cell r="F17">
            <v>228383.91999999998</v>
          </cell>
        </row>
        <row r="18">
          <cell r="F18">
            <v>1271891.5</v>
          </cell>
        </row>
        <row r="19">
          <cell r="F19">
            <v>21889723.780000001</v>
          </cell>
        </row>
        <row r="20">
          <cell r="F20">
            <v>7772.1</v>
          </cell>
        </row>
        <row r="21">
          <cell r="F21">
            <v>623823.71</v>
          </cell>
        </row>
        <row r="22">
          <cell r="F22">
            <v>624690.82000000007</v>
          </cell>
        </row>
        <row r="23">
          <cell r="F23">
            <v>7320</v>
          </cell>
        </row>
      </sheetData>
      <sheetData sheetId="34">
        <row r="13">
          <cell r="F13">
            <v>737700.2699999999</v>
          </cell>
        </row>
        <row r="14">
          <cell r="F14">
            <v>120129.03</v>
          </cell>
        </row>
        <row r="15">
          <cell r="F15">
            <v>30000</v>
          </cell>
        </row>
        <row r="16">
          <cell r="F16">
            <v>61344</v>
          </cell>
        </row>
        <row r="17">
          <cell r="F17">
            <v>25000</v>
          </cell>
        </row>
        <row r="18">
          <cell r="F18">
            <v>61253</v>
          </cell>
        </row>
        <row r="19">
          <cell r="F19">
            <v>88524.03</v>
          </cell>
        </row>
        <row r="20">
          <cell r="F20">
            <v>6000</v>
          </cell>
        </row>
        <row r="21">
          <cell r="F21">
            <v>10522.54</v>
          </cell>
        </row>
        <row r="22">
          <cell r="F22">
            <v>6100</v>
          </cell>
        </row>
        <row r="23">
          <cell r="F23">
            <v>42174.69</v>
          </cell>
        </row>
        <row r="24">
          <cell r="F24">
            <v>302334.21999999997</v>
          </cell>
        </row>
        <row r="25">
          <cell r="F25">
            <v>5000</v>
          </cell>
        </row>
        <row r="26">
          <cell r="F26">
            <v>0</v>
          </cell>
        </row>
        <row r="28">
          <cell r="F28">
            <v>25000</v>
          </cell>
        </row>
        <row r="30">
          <cell r="F30">
            <v>22042.920000000002</v>
          </cell>
        </row>
        <row r="31">
          <cell r="F31">
            <v>68884.599999999991</v>
          </cell>
        </row>
        <row r="32">
          <cell r="F32">
            <v>1650</v>
          </cell>
        </row>
        <row r="33">
          <cell r="F33">
            <v>22007.950000000004</v>
          </cell>
        </row>
        <row r="34">
          <cell r="F34">
            <v>7926.24</v>
          </cell>
        </row>
        <row r="35">
          <cell r="F35">
            <v>948590</v>
          </cell>
        </row>
        <row r="36">
          <cell r="F36">
            <v>54720</v>
          </cell>
        </row>
        <row r="37">
          <cell r="F37">
            <v>9152</v>
          </cell>
        </row>
      </sheetData>
      <sheetData sheetId="35">
        <row r="11">
          <cell r="F11">
            <v>6633742.5899999989</v>
          </cell>
        </row>
        <row r="12">
          <cell r="F12">
            <v>620387.1</v>
          </cell>
        </row>
        <row r="13">
          <cell r="F13">
            <v>83718.75</v>
          </cell>
        </row>
        <row r="14">
          <cell r="F14">
            <v>83718.75</v>
          </cell>
        </row>
        <row r="15">
          <cell r="F15">
            <v>162000</v>
          </cell>
        </row>
        <row r="16">
          <cell r="F16">
            <v>0</v>
          </cell>
        </row>
        <row r="17">
          <cell r="F17">
            <v>0</v>
          </cell>
        </row>
        <row r="18">
          <cell r="F18">
            <v>166228.05000000002</v>
          </cell>
        </row>
        <row r="19">
          <cell r="F19">
            <v>551771</v>
          </cell>
        </row>
        <row r="20">
          <cell r="F20">
            <v>130000</v>
          </cell>
        </row>
        <row r="21">
          <cell r="F21">
            <v>539928</v>
          </cell>
        </row>
        <row r="22">
          <cell r="F22">
            <v>797971.77000000014</v>
          </cell>
        </row>
        <row r="23">
          <cell r="F23">
            <v>31100</v>
          </cell>
        </row>
        <row r="24">
          <cell r="F24">
            <v>81476.090000000011</v>
          </cell>
        </row>
        <row r="25">
          <cell r="F25">
            <v>31100</v>
          </cell>
        </row>
        <row r="26">
          <cell r="F26">
            <v>985954.08999999985</v>
          </cell>
        </row>
        <row r="27">
          <cell r="F27">
            <v>1544289.5</v>
          </cell>
        </row>
        <row r="28">
          <cell r="F28">
            <v>15000</v>
          </cell>
        </row>
        <row r="29">
          <cell r="F29">
            <v>0</v>
          </cell>
        </row>
        <row r="30">
          <cell r="F30">
            <v>130000</v>
          </cell>
        </row>
        <row r="32">
          <cell r="F32">
            <v>164987.53</v>
          </cell>
        </row>
        <row r="33">
          <cell r="F33">
            <v>48899</v>
          </cell>
        </row>
        <row r="34">
          <cell r="F34">
            <v>39315.39</v>
          </cell>
        </row>
        <row r="35">
          <cell r="F35">
            <v>20006.25</v>
          </cell>
        </row>
        <row r="36">
          <cell r="F36">
            <v>131525.29</v>
          </cell>
        </row>
        <row r="37">
          <cell r="F37">
            <v>0</v>
          </cell>
        </row>
        <row r="38">
          <cell r="F38">
            <v>2462</v>
          </cell>
        </row>
        <row r="39">
          <cell r="F39">
            <v>30385.79</v>
          </cell>
        </row>
        <row r="40">
          <cell r="F40">
            <v>1038726.45</v>
          </cell>
        </row>
        <row r="41">
          <cell r="F41">
            <v>0</v>
          </cell>
        </row>
        <row r="42">
          <cell r="F42">
            <v>0</v>
          </cell>
        </row>
        <row r="43">
          <cell r="F43">
            <v>236157.5</v>
          </cell>
        </row>
        <row r="44">
          <cell r="F44">
            <v>59860</v>
          </cell>
        </row>
        <row r="45">
          <cell r="F45">
            <v>0</v>
          </cell>
        </row>
        <row r="46">
          <cell r="F46">
            <v>178031</v>
          </cell>
        </row>
        <row r="47">
          <cell r="F47">
            <v>218142.5</v>
          </cell>
        </row>
        <row r="49">
          <cell r="F49">
            <v>42180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ow r="12">
          <cell r="F12">
            <v>21167460.380000003</v>
          </cell>
        </row>
        <row r="13">
          <cell r="F13">
            <v>1935781.8099999996</v>
          </cell>
        </row>
        <row r="14">
          <cell r="F14">
            <v>87875</v>
          </cell>
        </row>
        <row r="15">
          <cell r="F15">
            <v>87875</v>
          </cell>
        </row>
        <row r="16">
          <cell r="F16">
            <v>504000</v>
          </cell>
        </row>
        <row r="17">
          <cell r="F17">
            <v>345001.28</v>
          </cell>
        </row>
        <row r="18">
          <cell r="F18">
            <v>1787789</v>
          </cell>
        </row>
        <row r="19">
          <cell r="F19">
            <v>410000</v>
          </cell>
        </row>
        <row r="20">
          <cell r="F20">
            <v>1679052</v>
          </cell>
        </row>
        <row r="21">
          <cell r="F21">
            <v>2541216.1900000009</v>
          </cell>
        </row>
        <row r="22">
          <cell r="F22">
            <v>97100</v>
          </cell>
        </row>
        <row r="23">
          <cell r="F23">
            <v>261649.60000000003</v>
          </cell>
        </row>
        <row r="24">
          <cell r="F24">
            <v>97200</v>
          </cell>
        </row>
        <row r="25">
          <cell r="F25">
            <v>17091.16</v>
          </cell>
        </row>
        <row r="26">
          <cell r="F26">
            <v>5086634</v>
          </cell>
        </row>
        <row r="27">
          <cell r="F27">
            <v>80000</v>
          </cell>
        </row>
        <row r="28">
          <cell r="F28">
            <v>0</v>
          </cell>
        </row>
        <row r="29">
          <cell r="F29">
            <v>415000</v>
          </cell>
        </row>
        <row r="31">
          <cell r="F31">
            <v>386922.06</v>
          </cell>
        </row>
        <row r="32">
          <cell r="F32">
            <v>95000</v>
          </cell>
        </row>
        <row r="33">
          <cell r="F33">
            <v>203281.96000000002</v>
          </cell>
        </row>
        <row r="34">
          <cell r="F34">
            <v>132041</v>
          </cell>
        </row>
        <row r="35">
          <cell r="F35">
            <v>0</v>
          </cell>
        </row>
        <row r="36">
          <cell r="F36">
            <v>1511459.42</v>
          </cell>
        </row>
        <row r="37">
          <cell r="F37">
            <v>48487.9</v>
          </cell>
        </row>
        <row r="38">
          <cell r="F38">
            <v>0</v>
          </cell>
        </row>
        <row r="39">
          <cell r="F39">
            <v>45278.94</v>
          </cell>
        </row>
        <row r="40">
          <cell r="F40">
            <v>335</v>
          </cell>
        </row>
        <row r="41">
          <cell r="F41">
            <v>28302.309999999998</v>
          </cell>
        </row>
        <row r="42">
          <cell r="F42">
            <v>433022.5</v>
          </cell>
        </row>
        <row r="43">
          <cell r="F43">
            <v>3365868.43</v>
          </cell>
        </row>
        <row r="44">
          <cell r="F44">
            <v>2061073.1700000004</v>
          </cell>
        </row>
        <row r="45">
          <cell r="F45">
            <v>7313759.6599999992</v>
          </cell>
        </row>
        <row r="46">
          <cell r="F46">
            <v>0</v>
          </cell>
        </row>
        <row r="48">
          <cell r="F48">
            <v>345793.33</v>
          </cell>
        </row>
        <row r="50">
          <cell r="F50">
            <v>139758.77000000002</v>
          </cell>
        </row>
        <row r="52">
          <cell r="F52">
            <v>1329764.6399999999</v>
          </cell>
        </row>
        <row r="54">
          <cell r="F54">
            <v>77214.39</v>
          </cell>
        </row>
        <row r="56">
          <cell r="F56">
            <v>41520</v>
          </cell>
        </row>
        <row r="58">
          <cell r="F58">
            <v>312196.89</v>
          </cell>
        </row>
        <row r="60">
          <cell r="F60">
            <v>0</v>
          </cell>
        </row>
        <row r="61">
          <cell r="F61">
            <v>86870</v>
          </cell>
        </row>
        <row r="63">
          <cell r="F63">
            <v>2521692.9500000002</v>
          </cell>
        </row>
        <row r="64">
          <cell r="F64">
            <v>797529.67999999993</v>
          </cell>
        </row>
        <row r="65">
          <cell r="F65">
            <v>1479720</v>
          </cell>
        </row>
        <row r="66">
          <cell r="F66">
            <v>101557.51000000001</v>
          </cell>
        </row>
        <row r="67">
          <cell r="F67">
            <v>177807</v>
          </cell>
        </row>
        <row r="68">
          <cell r="F68">
            <v>19000</v>
          </cell>
        </row>
        <row r="69">
          <cell r="F69">
            <v>162509.38</v>
          </cell>
        </row>
        <row r="79">
          <cell r="F79">
            <v>6300</v>
          </cell>
        </row>
        <row r="81">
          <cell r="F81">
            <v>28660656.93</v>
          </cell>
        </row>
      </sheetData>
      <sheetData sheetId="49">
        <row r="13">
          <cell r="F13">
            <v>39375</v>
          </cell>
        </row>
        <row r="14">
          <cell r="F14">
            <v>22500</v>
          </cell>
        </row>
        <row r="15">
          <cell r="F15">
            <v>55971.199999999997</v>
          </cell>
        </row>
        <row r="16">
          <cell r="F16">
            <v>0</v>
          </cell>
        </row>
        <row r="17">
          <cell r="F17">
            <v>4549.5</v>
          </cell>
        </row>
        <row r="18">
          <cell r="F18">
            <v>207633.74999999994</v>
          </cell>
        </row>
        <row r="19">
          <cell r="F19">
            <v>17000</v>
          </cell>
        </row>
        <row r="20">
          <cell r="F20">
            <v>0</v>
          </cell>
        </row>
      </sheetData>
      <sheetData sheetId="50"/>
      <sheetData sheetId="51">
        <row r="14">
          <cell r="E14">
            <v>36000</v>
          </cell>
        </row>
        <row r="15">
          <cell r="E15">
            <v>240000</v>
          </cell>
        </row>
        <row r="16">
          <cell r="E16">
            <v>750000</v>
          </cell>
        </row>
        <row r="17">
          <cell r="E17">
            <v>16154400</v>
          </cell>
        </row>
      </sheetData>
      <sheetData sheetId="52">
        <row r="14">
          <cell r="F14">
            <v>209048.64</v>
          </cell>
        </row>
        <row r="15">
          <cell r="F15">
            <v>0</v>
          </cell>
        </row>
        <row r="16">
          <cell r="F16">
            <v>1147515</v>
          </cell>
        </row>
        <row r="17">
          <cell r="F17">
            <v>194019.59</v>
          </cell>
        </row>
        <row r="18">
          <cell r="F18">
            <v>45000</v>
          </cell>
        </row>
        <row r="19">
          <cell r="F19">
            <v>0</v>
          </cell>
        </row>
        <row r="20">
          <cell r="F20">
            <v>50440</v>
          </cell>
        </row>
        <row r="21">
          <cell r="F21">
            <v>392697.95999999996</v>
          </cell>
        </row>
        <row r="22">
          <cell r="F22">
            <v>32620</v>
          </cell>
        </row>
        <row r="23">
          <cell r="F23">
            <v>14672.25</v>
          </cell>
        </row>
        <row r="24">
          <cell r="F24">
            <v>0</v>
          </cell>
        </row>
        <row r="25">
          <cell r="F25">
            <v>0</v>
          </cell>
        </row>
        <row r="26">
          <cell r="F26">
            <v>58793.260000000009</v>
          </cell>
        </row>
        <row r="27">
          <cell r="F27">
            <v>19160.400000000001</v>
          </cell>
        </row>
        <row r="28">
          <cell r="F28">
            <v>12600</v>
          </cell>
        </row>
        <row r="29">
          <cell r="F29">
            <v>776050</v>
          </cell>
        </row>
        <row r="30">
          <cell r="F30">
            <v>52500</v>
          </cell>
        </row>
        <row r="31">
          <cell r="F31">
            <v>3310607.0600000015</v>
          </cell>
        </row>
        <row r="33">
          <cell r="F33">
            <v>0</v>
          </cell>
        </row>
        <row r="35">
          <cell r="F35">
            <v>0</v>
          </cell>
        </row>
        <row r="37">
          <cell r="F37">
            <v>0</v>
          </cell>
        </row>
        <row r="39">
          <cell r="F39">
            <v>0</v>
          </cell>
        </row>
        <row r="41">
          <cell r="F41">
            <v>0</v>
          </cell>
        </row>
        <row r="43">
          <cell r="F43">
            <v>0</v>
          </cell>
        </row>
        <row r="45">
          <cell r="F45">
            <v>0</v>
          </cell>
        </row>
        <row r="47">
          <cell r="F47">
            <v>210244.59</v>
          </cell>
        </row>
        <row r="49">
          <cell r="F49">
            <v>59796.41</v>
          </cell>
        </row>
        <row r="51">
          <cell r="F51">
            <v>174962</v>
          </cell>
        </row>
        <row r="52">
          <cell r="F52">
            <v>0</v>
          </cell>
        </row>
        <row r="53">
          <cell r="F53">
            <v>0</v>
          </cell>
        </row>
        <row r="54">
          <cell r="F54">
            <v>0</v>
          </cell>
        </row>
        <row r="55">
          <cell r="F55">
            <v>452806.5</v>
          </cell>
        </row>
        <row r="57">
          <cell r="F57">
            <v>0</v>
          </cell>
        </row>
        <row r="58">
          <cell r="F58">
            <v>2051450.09</v>
          </cell>
        </row>
        <row r="59">
          <cell r="F59">
            <v>1171975</v>
          </cell>
        </row>
        <row r="61">
          <cell r="F61">
            <v>52291</v>
          </cell>
        </row>
        <row r="62">
          <cell r="F62">
            <v>757062.4</v>
          </cell>
        </row>
        <row r="63">
          <cell r="F63">
            <v>120000</v>
          </cell>
        </row>
        <row r="71">
          <cell r="F71">
            <v>375000</v>
          </cell>
        </row>
        <row r="72">
          <cell r="F72">
            <v>995000</v>
          </cell>
        </row>
        <row r="73">
          <cell r="F73">
            <v>1961180</v>
          </cell>
        </row>
        <row r="74">
          <cell r="F74">
            <v>9460536.370000001</v>
          </cell>
        </row>
        <row r="75">
          <cell r="F75">
            <v>0</v>
          </cell>
        </row>
      </sheetData>
      <sheetData sheetId="5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
          <cell r="B14" t="str">
            <v>5-01-02-140</v>
          </cell>
        </row>
        <row r="29">
          <cell r="B29" t="str">
            <v>5-02-03-010</v>
          </cell>
        </row>
        <row r="36">
          <cell r="B36" t="str">
            <v>5-02-03-090</v>
          </cell>
        </row>
        <row r="67">
          <cell r="D67" t="str">
            <v>5-02-99-990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BEAUTIFICATION PROJECT"/>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4">
          <cell r="F14">
            <v>69508</v>
          </cell>
        </row>
        <row r="76">
          <cell r="F76">
            <v>0</v>
          </cell>
        </row>
      </sheetData>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2"/>
      <sheetName val="1031"/>
      <sheetName val="1051"/>
      <sheetName val="1071"/>
      <sheetName val="1081"/>
      <sheetName val="1091"/>
      <sheetName val="1101"/>
      <sheetName val="1101 genrev"/>
      <sheetName val="1111"/>
      <sheetName val="1131"/>
      <sheetName val="1141"/>
      <sheetName val="1151"/>
      <sheetName val="1158"/>
      <sheetName val="1161"/>
      <sheetName val="1181"/>
      <sheetName val="1191"/>
      <sheetName val="WATERWORKS"/>
    </sheetNames>
    <sheetDataSet>
      <sheetData sheetId="0" refreshError="1"/>
      <sheetData sheetId="1" refreshError="1">
        <row r="10">
          <cell r="C10">
            <v>6909504</v>
          </cell>
          <cell r="E10">
            <v>2522750.38</v>
          </cell>
        </row>
        <row r="11">
          <cell r="C11">
            <v>576000</v>
          </cell>
          <cell r="E11">
            <v>225483.88</v>
          </cell>
        </row>
        <row r="12">
          <cell r="C12">
            <v>85500</v>
          </cell>
          <cell r="E12">
            <v>8312.5</v>
          </cell>
        </row>
        <row r="13">
          <cell r="C13">
            <v>85500</v>
          </cell>
          <cell r="E13">
            <v>8312.5</v>
          </cell>
        </row>
        <row r="14">
          <cell r="C14">
            <v>144000</v>
          </cell>
          <cell r="E14">
            <v>102000</v>
          </cell>
        </row>
        <row r="15">
          <cell r="C15">
            <v>200000</v>
          </cell>
          <cell r="E15">
            <v>0</v>
          </cell>
        </row>
        <row r="16">
          <cell r="C16">
            <v>575792</v>
          </cell>
          <cell r="E16">
            <v>0</v>
          </cell>
        </row>
        <row r="17">
          <cell r="C17">
            <v>120000</v>
          </cell>
          <cell r="E17">
            <v>0</v>
          </cell>
        </row>
        <row r="18">
          <cell r="C18">
            <v>575792</v>
          </cell>
          <cell r="E18">
            <v>405952</v>
          </cell>
        </row>
        <row r="19">
          <cell r="C19">
            <v>829140</v>
          </cell>
          <cell r="E19">
            <v>293849.02</v>
          </cell>
        </row>
        <row r="20">
          <cell r="C20">
            <v>34562</v>
          </cell>
          <cell r="E20">
            <v>10400</v>
          </cell>
        </row>
        <row r="21">
          <cell r="C21">
            <v>90715</v>
          </cell>
          <cell r="E21">
            <v>35618.94</v>
          </cell>
        </row>
        <row r="22">
          <cell r="C22">
            <v>28800</v>
          </cell>
          <cell r="E22">
            <v>10400</v>
          </cell>
        </row>
        <row r="23">
          <cell r="C23">
            <v>82600</v>
          </cell>
          <cell r="E23">
            <v>0</v>
          </cell>
        </row>
        <row r="24">
          <cell r="C24">
            <v>506169</v>
          </cell>
          <cell r="E24">
            <v>0</v>
          </cell>
        </row>
        <row r="25">
          <cell r="C25">
            <v>30000</v>
          </cell>
          <cell r="E25">
            <v>25000</v>
          </cell>
        </row>
        <row r="26">
          <cell r="C26">
            <v>1000</v>
          </cell>
          <cell r="E26">
            <v>0</v>
          </cell>
        </row>
        <row r="27">
          <cell r="C27">
            <v>120000</v>
          </cell>
          <cell r="E27">
            <v>0</v>
          </cell>
        </row>
        <row r="28">
          <cell r="C28">
            <v>72000</v>
          </cell>
          <cell r="E28">
            <v>51000</v>
          </cell>
        </row>
        <row r="30">
          <cell r="C30">
            <v>120000</v>
          </cell>
          <cell r="E30">
            <v>2205.85</v>
          </cell>
        </row>
        <row r="31">
          <cell r="C31">
            <v>30000</v>
          </cell>
          <cell r="E31">
            <v>0</v>
          </cell>
        </row>
        <row r="32">
          <cell r="C32">
            <v>15000</v>
          </cell>
          <cell r="E32">
            <v>6208.08</v>
          </cell>
        </row>
        <row r="33">
          <cell r="C33">
            <v>40000</v>
          </cell>
          <cell r="E33">
            <v>3173.32</v>
          </cell>
        </row>
        <row r="34">
          <cell r="C34">
            <v>270000</v>
          </cell>
          <cell r="E34">
            <v>0</v>
          </cell>
        </row>
        <row r="35">
          <cell r="C35">
            <v>5000</v>
          </cell>
          <cell r="E35">
            <v>0</v>
          </cell>
        </row>
        <row r="36">
          <cell r="C36">
            <v>1000</v>
          </cell>
          <cell r="E36">
            <v>0</v>
          </cell>
        </row>
        <row r="37">
          <cell r="C37">
            <v>67400</v>
          </cell>
          <cell r="E37">
            <v>2555.8400000000042</v>
          </cell>
        </row>
        <row r="38">
          <cell r="C38">
            <v>158400</v>
          </cell>
          <cell r="E38">
            <v>54632.479999999996</v>
          </cell>
        </row>
        <row r="39">
          <cell r="C39">
            <v>5000</v>
          </cell>
          <cell r="E39">
            <v>0</v>
          </cell>
        </row>
        <row r="40">
          <cell r="C40">
            <v>40000</v>
          </cell>
          <cell r="E40">
            <v>24380</v>
          </cell>
        </row>
        <row r="41">
          <cell r="C41">
            <v>40000</v>
          </cell>
          <cell r="E41">
            <v>0</v>
          </cell>
        </row>
        <row r="43">
          <cell r="C43">
            <v>50000</v>
          </cell>
          <cell r="E43">
            <v>0</v>
          </cell>
        </row>
        <row r="45">
          <cell r="C45">
            <v>80000</v>
          </cell>
          <cell r="E45">
            <v>0</v>
          </cell>
        </row>
        <row r="46">
          <cell r="C46">
            <v>2000</v>
          </cell>
          <cell r="E46">
            <v>0</v>
          </cell>
        </row>
        <row r="47">
          <cell r="C47">
            <v>109120</v>
          </cell>
          <cell r="E47">
            <v>2284.8000000000002</v>
          </cell>
        </row>
      </sheetData>
      <sheetData sheetId="2" refreshError="1"/>
      <sheetData sheetId="3">
        <row r="11">
          <cell r="C11">
            <v>3884256</v>
          </cell>
        </row>
        <row r="12">
          <cell r="C12">
            <v>240000</v>
          </cell>
        </row>
        <row r="13">
          <cell r="C13">
            <v>142500</v>
          </cell>
        </row>
        <row r="14">
          <cell r="C14">
            <v>142500</v>
          </cell>
        </row>
        <row r="15">
          <cell r="C15">
            <v>60000</v>
          </cell>
        </row>
        <row r="16">
          <cell r="C16">
            <v>470000</v>
          </cell>
        </row>
        <row r="17">
          <cell r="C17">
            <v>323688</v>
          </cell>
        </row>
        <row r="18">
          <cell r="C18">
            <v>50000</v>
          </cell>
        </row>
        <row r="19">
          <cell r="C19">
            <v>323688</v>
          </cell>
        </row>
        <row r="20">
          <cell r="C20">
            <v>466111</v>
          </cell>
        </row>
        <row r="21">
          <cell r="C21">
            <v>13305</v>
          </cell>
        </row>
        <row r="22">
          <cell r="C22">
            <v>50358</v>
          </cell>
        </row>
        <row r="23">
          <cell r="C23">
            <v>12000</v>
          </cell>
        </row>
        <row r="24">
          <cell r="C24">
            <v>1000</v>
          </cell>
        </row>
        <row r="25">
          <cell r="C25">
            <v>324681</v>
          </cell>
        </row>
        <row r="26">
          <cell r="C26">
            <v>10000</v>
          </cell>
        </row>
        <row r="27">
          <cell r="C27">
            <v>1000</v>
          </cell>
        </row>
        <row r="28">
          <cell r="C28">
            <v>50000</v>
          </cell>
        </row>
        <row r="29">
          <cell r="C29">
            <v>30000</v>
          </cell>
        </row>
        <row r="31">
          <cell r="C31">
            <v>217500</v>
          </cell>
          <cell r="E31">
            <v>11408</v>
          </cell>
        </row>
        <row r="32">
          <cell r="C32">
            <v>110000</v>
          </cell>
          <cell r="E32">
            <v>3100</v>
          </cell>
        </row>
        <row r="33">
          <cell r="C33">
            <v>115000</v>
          </cell>
          <cell r="E33">
            <v>52696.05</v>
          </cell>
        </row>
        <row r="34">
          <cell r="C34">
            <v>65000</v>
          </cell>
          <cell r="E34">
            <v>25625</v>
          </cell>
        </row>
        <row r="35">
          <cell r="C35">
            <v>50000</v>
          </cell>
          <cell r="E35">
            <v>0</v>
          </cell>
        </row>
        <row r="36">
          <cell r="C36">
            <v>1000</v>
          </cell>
          <cell r="E36">
            <v>0</v>
          </cell>
        </row>
        <row r="37">
          <cell r="C37">
            <v>20000</v>
          </cell>
          <cell r="E37">
            <v>0</v>
          </cell>
        </row>
        <row r="38">
          <cell r="C38">
            <v>65000</v>
          </cell>
          <cell r="E38">
            <v>21585.08</v>
          </cell>
        </row>
        <row r="39">
          <cell r="C39">
            <v>237600</v>
          </cell>
          <cell r="E39">
            <v>105764.37</v>
          </cell>
        </row>
        <row r="40">
          <cell r="E40">
            <v>0</v>
          </cell>
        </row>
        <row r="41">
          <cell r="C41">
            <v>56800</v>
          </cell>
          <cell r="E41">
            <v>0</v>
          </cell>
        </row>
        <row r="42">
          <cell r="C42">
            <v>166200</v>
          </cell>
          <cell r="E42">
            <v>79749.5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2"/>
      <sheetName val="1031"/>
      <sheetName val="1051"/>
      <sheetName val="1071"/>
      <sheetName val="1081"/>
      <sheetName val="1091"/>
      <sheetName val="1101"/>
      <sheetName val="1101 genrev"/>
      <sheetName val="1111"/>
      <sheetName val="1131"/>
      <sheetName val="1141"/>
      <sheetName val="1151"/>
      <sheetName val="1161"/>
      <sheetName val="1158"/>
      <sheetName val="1191"/>
      <sheetName val="1181"/>
      <sheetName val="WATERWORKS"/>
    </sheetNames>
    <sheetDataSet>
      <sheetData sheetId="0" refreshError="1"/>
      <sheetData sheetId="1" refreshError="1">
        <row r="10">
          <cell r="E10">
            <v>5189597.08</v>
          </cell>
        </row>
        <row r="11">
          <cell r="E11">
            <v>409000</v>
          </cell>
        </row>
        <row r="12">
          <cell r="E12">
            <v>48093.75</v>
          </cell>
        </row>
        <row r="13">
          <cell r="E13">
            <v>48093.75</v>
          </cell>
        </row>
        <row r="14">
          <cell r="E14">
            <v>108000</v>
          </cell>
        </row>
        <row r="15">
          <cell r="E15">
            <v>450895.1</v>
          </cell>
        </row>
        <row r="16">
          <cell r="E16">
            <v>88500</v>
          </cell>
        </row>
        <row r="17">
          <cell r="E17">
            <v>477996</v>
          </cell>
        </row>
        <row r="18">
          <cell r="E18">
            <v>556218.22</v>
          </cell>
        </row>
        <row r="19">
          <cell r="E19">
            <v>20400</v>
          </cell>
        </row>
        <row r="20">
          <cell r="E20">
            <v>62077.479999999989</v>
          </cell>
        </row>
        <row r="21">
          <cell r="E21">
            <v>20400</v>
          </cell>
        </row>
        <row r="22">
          <cell r="E22">
            <v>178079.86</v>
          </cell>
        </row>
        <row r="23">
          <cell r="E23">
            <v>1111292.17</v>
          </cell>
        </row>
        <row r="24">
          <cell r="E24">
            <v>5000</v>
          </cell>
        </row>
        <row r="25">
          <cell r="E25">
            <v>0</v>
          </cell>
        </row>
        <row r="26">
          <cell r="E26">
            <v>85000</v>
          </cell>
        </row>
        <row r="28">
          <cell r="E28">
            <v>120516.09</v>
          </cell>
        </row>
        <row r="29">
          <cell r="E29">
            <v>67100</v>
          </cell>
        </row>
        <row r="30">
          <cell r="E30">
            <v>12243.28</v>
          </cell>
        </row>
        <row r="31">
          <cell r="E31">
            <v>7960.65</v>
          </cell>
        </row>
        <row r="32">
          <cell r="E32">
            <v>0</v>
          </cell>
        </row>
        <row r="33">
          <cell r="E33">
            <v>1633.38</v>
          </cell>
        </row>
        <row r="34">
          <cell r="E34">
            <v>0</v>
          </cell>
        </row>
        <row r="35">
          <cell r="E35">
            <v>33350.32</v>
          </cell>
        </row>
        <row r="36">
          <cell r="E36">
            <v>37655.919999999998</v>
          </cell>
        </row>
        <row r="37">
          <cell r="E37">
            <v>0</v>
          </cell>
        </row>
        <row r="38">
          <cell r="E38">
            <v>0</v>
          </cell>
        </row>
        <row r="39">
          <cell r="E39">
            <v>0</v>
          </cell>
        </row>
        <row r="41">
          <cell r="E41">
            <v>0</v>
          </cell>
        </row>
        <row r="43">
          <cell r="E43">
            <v>0</v>
          </cell>
        </row>
        <row r="45">
          <cell r="E45">
            <v>38856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E14">
            <v>4806</v>
          </cell>
        </row>
        <row r="15">
          <cell r="E15">
            <v>0</v>
          </cell>
        </row>
        <row r="16">
          <cell r="E16">
            <v>11277</v>
          </cell>
        </row>
        <row r="17">
          <cell r="E17">
            <v>5520.2</v>
          </cell>
        </row>
        <row r="18">
          <cell r="E18">
            <v>7926.24</v>
          </cell>
        </row>
        <row r="19">
          <cell r="E19">
            <v>14407.880000000001</v>
          </cell>
        </row>
        <row r="20">
          <cell r="E20">
            <v>165000</v>
          </cell>
        </row>
        <row r="21">
          <cell r="E21">
            <v>0</v>
          </cell>
        </row>
        <row r="22">
          <cell r="E22">
            <v>0</v>
          </cell>
        </row>
      </sheetData>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PR"/>
      <sheetName val="MAR"/>
      <sheetName val="JUNE"/>
      <sheetName val="SEPTEMBER"/>
    </sheetNames>
    <sheetDataSet>
      <sheetData sheetId="0">
        <row r="12">
          <cell r="E12">
            <v>250000</v>
          </cell>
          <cell r="F12">
            <v>500000</v>
          </cell>
          <cell r="H12">
            <v>60000</v>
          </cell>
          <cell r="I12">
            <v>300000</v>
          </cell>
          <cell r="J12">
            <v>2328000</v>
          </cell>
          <cell r="K12">
            <v>192000</v>
          </cell>
          <cell r="N12">
            <v>20000</v>
          </cell>
        </row>
        <row r="21">
          <cell r="J21">
            <v>2328000</v>
          </cell>
        </row>
      </sheetData>
      <sheetData sheetId="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311 March 2020"/>
      <sheetName val="3311JUNE 2020"/>
      <sheetName val="3311 September 2019"/>
      <sheetName val="3311 December 2019"/>
      <sheetName val="3311 JUNE"/>
      <sheetName val="3311 SEPT"/>
      <sheetName val="3311 DEC"/>
      <sheetName val="Sheet1"/>
    </sheetNames>
    <sheetDataSet>
      <sheetData sheetId="0" refreshError="1"/>
      <sheetData sheetId="1">
        <row r="12">
          <cell r="E12">
            <v>31884.47</v>
          </cell>
          <cell r="F12">
            <v>218115.53</v>
          </cell>
        </row>
        <row r="13">
          <cell r="E13">
            <v>462729.7</v>
          </cell>
          <cell r="F13">
            <v>287270.3</v>
          </cell>
        </row>
        <row r="14">
          <cell r="E14">
            <v>0</v>
          </cell>
          <cell r="F14">
            <v>0</v>
          </cell>
        </row>
        <row r="15">
          <cell r="E15">
            <v>12271.96</v>
          </cell>
          <cell r="F15">
            <v>47728.04</v>
          </cell>
        </row>
        <row r="16">
          <cell r="E16">
            <v>299700</v>
          </cell>
          <cell r="F16">
            <v>300</v>
          </cell>
        </row>
        <row r="17">
          <cell r="E17">
            <v>0</v>
          </cell>
        </row>
        <row r="18">
          <cell r="E18">
            <v>96000</v>
          </cell>
          <cell r="F18">
            <v>96000</v>
          </cell>
        </row>
        <row r="19">
          <cell r="E19">
            <v>0</v>
          </cell>
          <cell r="F19">
            <v>300000</v>
          </cell>
        </row>
        <row r="20">
          <cell r="E20">
            <v>0</v>
          </cell>
          <cell r="F20">
            <v>200000</v>
          </cell>
        </row>
        <row r="21">
          <cell r="E21">
            <v>4732.18</v>
          </cell>
          <cell r="F21">
            <v>15267.82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311 March 2019"/>
      <sheetName val="3311 June 2019"/>
      <sheetName val="3311 September 2019"/>
      <sheetName val="3311 December 2019"/>
      <sheetName val="3311 JUNE"/>
      <sheetName val="3311 SEPT"/>
      <sheetName val="3311 DEC"/>
      <sheetName val="Sheet1"/>
    </sheetNames>
    <sheetDataSet>
      <sheetData sheetId="0" refreshError="1"/>
      <sheetData sheetId="1" refreshError="1"/>
      <sheetData sheetId="2" refreshError="1"/>
      <sheetData sheetId="3">
        <row r="12">
          <cell r="E12">
            <v>171800</v>
          </cell>
        </row>
        <row r="13">
          <cell r="E13">
            <v>3635800</v>
          </cell>
        </row>
        <row r="14">
          <cell r="E14">
            <v>199510</v>
          </cell>
        </row>
        <row r="15">
          <cell r="E15">
            <v>237637</v>
          </cell>
        </row>
        <row r="16">
          <cell r="E16">
            <v>186000</v>
          </cell>
        </row>
        <row r="17">
          <cell r="E17">
            <v>331500</v>
          </cell>
        </row>
      </sheetData>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Purchase Requests"/>
      <sheetName val="1st Quarter"/>
      <sheetName val="2nd Quarter"/>
      <sheetName val="3rd Quarter"/>
    </sheetNames>
    <sheetDataSet>
      <sheetData sheetId="0" refreshError="1"/>
      <sheetData sheetId="1" refreshError="1"/>
      <sheetData sheetId="2" refreshError="1"/>
      <sheetData sheetId="3">
        <row r="15">
          <cell r="F15">
            <v>0</v>
          </cell>
          <cell r="G15">
            <v>0</v>
          </cell>
          <cell r="H15">
            <v>0</v>
          </cell>
          <cell r="I15">
            <v>0</v>
          </cell>
          <cell r="J15">
            <v>0</v>
          </cell>
          <cell r="K15">
            <v>1198.99</v>
          </cell>
          <cell r="L15">
            <v>105000</v>
          </cell>
          <cell r="M15">
            <v>0</v>
          </cell>
          <cell r="N15">
            <v>0</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A"/>
      <sheetName val="SACAPRAISE"/>
    </sheetNames>
    <sheetDataSet>
      <sheetData sheetId="0">
        <row r="20">
          <cell r="F20">
            <v>0</v>
          </cell>
          <cell r="G20">
            <v>0</v>
          </cell>
          <cell r="H20">
            <v>20550</v>
          </cell>
          <cell r="I20">
            <v>0</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2"/>
      <sheetName val="SACAPRAISE"/>
      <sheetName val="ARTA"/>
      <sheetName val="summary"/>
    </sheetNames>
    <sheetDataSet>
      <sheetData sheetId="0"/>
      <sheetData sheetId="1"/>
      <sheetData sheetId="2">
        <row r="10">
          <cell r="E10">
            <v>29160</v>
          </cell>
        </row>
        <row r="11">
          <cell r="E11">
            <v>0</v>
          </cell>
        </row>
        <row r="12">
          <cell r="E12">
            <v>5274.5999999999985</v>
          </cell>
        </row>
        <row r="13">
          <cell r="E13">
            <v>0</v>
          </cell>
        </row>
      </sheetData>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1)Orientation of New Entrants "/>
      <sheetName val="(2)Re-Orientation of New Entran"/>
      <sheetName val="(3) Strategic Planning Seminar "/>
      <sheetName val="(5) PALS"/>
      <sheetName val="(4) FRONTLINE "/>
      <sheetName val="(5)Re-Orientation of New Entran"/>
    </sheetNames>
    <sheetDataSet>
      <sheetData sheetId="0">
        <row r="36">
          <cell r="E36">
            <v>275000</v>
          </cell>
        </row>
        <row r="38">
          <cell r="E38">
            <v>6000</v>
          </cell>
        </row>
        <row r="43">
          <cell r="E43">
            <v>3000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656,850.00"/>
      <sheetName val="6,406,910.00 (RELEASE)"/>
      <sheetName val="6,406,910.00 (PR)"/>
      <sheetName val="meal allowance"/>
      <sheetName val="capital outlay"/>
      <sheetName val="3,742,970.00"/>
      <sheetName val="3,742,970.00 (RELEASE)"/>
      <sheetName val="3,742,970.00 (PR)"/>
      <sheetName val="2,185,440.00"/>
      <sheetName val="2,185,440.00 (RELEASE)"/>
      <sheetName val="2,185,440.00 (PR)"/>
      <sheetName val="OMOE - SUB POW'S"/>
      <sheetName val="5,890,485.00"/>
      <sheetName val="5,890,485.00 (RELEASE)"/>
      <sheetName val="5,890,485.00 (PR)"/>
    </sheetNames>
    <sheetDataSet>
      <sheetData sheetId="0"/>
      <sheetData sheetId="1">
        <row r="21">
          <cell r="F21">
            <v>4760500</v>
          </cell>
          <cell r="G21">
            <v>366800</v>
          </cell>
        </row>
      </sheetData>
      <sheetData sheetId="2"/>
      <sheetData sheetId="3"/>
      <sheetData sheetId="4"/>
      <sheetData sheetId="5"/>
      <sheetData sheetId="6"/>
      <sheetData sheetId="7"/>
      <sheetData sheetId="8"/>
      <sheetData sheetId="9">
        <row r="20">
          <cell r="J20">
            <v>2543000</v>
          </cell>
        </row>
      </sheetData>
      <sheetData sheetId="10"/>
      <sheetData sheetId="11"/>
      <sheetData sheetId="12"/>
      <sheetData sheetId="13">
        <row r="18">
          <cell r="F18">
            <v>7312135</v>
          </cell>
        </row>
      </sheetData>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JAN"/>
      <sheetName val="FEB"/>
      <sheetName val="MARCH"/>
      <sheetName val="APRIL"/>
      <sheetName val="MAY"/>
      <sheetName val="JUNE"/>
      <sheetName val="JULY"/>
      <sheetName val="Sheet3"/>
    </sheetNames>
    <sheetDataSet>
      <sheetData sheetId="0">
        <row r="24">
          <cell r="E24">
            <v>10861176</v>
          </cell>
          <cell r="M24">
            <v>905098</v>
          </cell>
          <cell r="R24">
            <v>165782</v>
          </cell>
        </row>
      </sheetData>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
      <sheetName val="JAN"/>
      <sheetName val="FEB"/>
      <sheetName val="MARCH"/>
      <sheetName val="APRIL"/>
      <sheetName val="MAY"/>
      <sheetName val="JUNE"/>
      <sheetName val="JULY"/>
      <sheetName val="AUG"/>
      <sheetName val="SEPT"/>
      <sheetName val="OCT"/>
      <sheetName val="NOV"/>
      <sheetName val="DEC"/>
      <sheetName val="Sheet3"/>
    </sheetNames>
    <sheetDataSet>
      <sheetData sheetId="0" refreshError="1">
        <row r="24">
          <cell r="E24">
            <v>6547632</v>
          </cell>
          <cell r="K24">
            <v>1800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ANTI-COVID PROGRAM"/>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efreshError="1">
        <row r="9">
          <cell r="C9">
            <v>40137324</v>
          </cell>
          <cell r="E9">
            <v>15657994.459999993</v>
          </cell>
        </row>
        <row r="10">
          <cell r="C10">
            <v>4416000</v>
          </cell>
          <cell r="E10">
            <v>1858090.7200000002</v>
          </cell>
        </row>
        <row r="11">
          <cell r="C11">
            <v>142500</v>
          </cell>
          <cell r="E11">
            <v>57000</v>
          </cell>
        </row>
        <row r="12">
          <cell r="C12">
            <v>114000</v>
          </cell>
          <cell r="E12">
            <v>57000</v>
          </cell>
        </row>
        <row r="13">
          <cell r="C13">
            <v>1104000</v>
          </cell>
          <cell r="E13">
            <v>786000</v>
          </cell>
        </row>
        <row r="14">
          <cell r="C14">
            <v>50000</v>
          </cell>
          <cell r="E14">
            <v>1523.6</v>
          </cell>
        </row>
        <row r="15">
          <cell r="C15">
            <v>3344777</v>
          </cell>
          <cell r="E15">
            <v>0</v>
          </cell>
        </row>
        <row r="16">
          <cell r="C16">
            <v>920000</v>
          </cell>
          <cell r="E16">
            <v>0</v>
          </cell>
        </row>
        <row r="17">
          <cell r="C17">
            <v>3344777</v>
          </cell>
          <cell r="E17">
            <v>2641110</v>
          </cell>
        </row>
        <row r="18">
          <cell r="C18">
            <v>4816480</v>
          </cell>
          <cell r="E18">
            <v>1783613.2799999991</v>
          </cell>
        </row>
        <row r="19">
          <cell r="C19">
            <v>220800</v>
          </cell>
          <cell r="E19">
            <v>83200</v>
          </cell>
        </row>
        <row r="20">
          <cell r="C20">
            <v>586681</v>
          </cell>
          <cell r="E20">
            <v>225490.94999999992</v>
          </cell>
        </row>
        <row r="21">
          <cell r="C21">
            <v>220800</v>
          </cell>
          <cell r="E21">
            <v>137617.35</v>
          </cell>
        </row>
        <row r="22">
          <cell r="C22">
            <v>1000</v>
          </cell>
          <cell r="E22">
            <v>0</v>
          </cell>
        </row>
        <row r="23">
          <cell r="C23">
            <v>2872163</v>
          </cell>
          <cell r="E23">
            <v>0</v>
          </cell>
        </row>
        <row r="24">
          <cell r="C24">
            <v>6000000</v>
          </cell>
          <cell r="E24">
            <v>1290015.5799999991</v>
          </cell>
        </row>
        <row r="25">
          <cell r="C25">
            <v>110000</v>
          </cell>
          <cell r="E25">
            <v>70000</v>
          </cell>
        </row>
        <row r="26">
          <cell r="C26">
            <v>1000</v>
          </cell>
          <cell r="E26">
            <v>0</v>
          </cell>
        </row>
        <row r="27">
          <cell r="C27">
            <v>920000</v>
          </cell>
          <cell r="E27">
            <v>0</v>
          </cell>
        </row>
        <row r="28">
          <cell r="C28">
            <v>7607686</v>
          </cell>
          <cell r="E28">
            <v>0</v>
          </cell>
        </row>
        <row r="29">
          <cell r="C29">
            <v>552000</v>
          </cell>
          <cell r="E29">
            <v>387000</v>
          </cell>
        </row>
        <row r="31">
          <cell r="C31">
            <v>700000</v>
          </cell>
          <cell r="E31">
            <v>177709.66000000003</v>
          </cell>
        </row>
        <row r="32">
          <cell r="C32">
            <v>101000</v>
          </cell>
          <cell r="E32">
            <v>99818.959999999992</v>
          </cell>
        </row>
        <row r="33">
          <cell r="C33">
            <v>30000</v>
          </cell>
          <cell r="E33">
            <v>0</v>
          </cell>
        </row>
        <row r="34">
          <cell r="C34">
            <v>170000</v>
          </cell>
          <cell r="E34">
            <v>36199.899999999994</v>
          </cell>
        </row>
        <row r="35">
          <cell r="C35">
            <v>80000</v>
          </cell>
          <cell r="E35">
            <v>9445</v>
          </cell>
        </row>
        <row r="36">
          <cell r="C36">
            <v>65000000</v>
          </cell>
          <cell r="E36">
            <v>57613953.219999999</v>
          </cell>
        </row>
        <row r="37">
          <cell r="C37">
            <v>1000000</v>
          </cell>
          <cell r="E37">
            <v>513669.78</v>
          </cell>
        </row>
        <row r="38">
          <cell r="C38">
            <v>8020000</v>
          </cell>
          <cell r="E38">
            <v>7703500</v>
          </cell>
        </row>
        <row r="39">
          <cell r="C39">
            <v>10000</v>
          </cell>
          <cell r="E39">
            <v>250</v>
          </cell>
        </row>
        <row r="40">
          <cell r="C40">
            <v>197600</v>
          </cell>
          <cell r="E40">
            <v>56137.820000000022</v>
          </cell>
        </row>
        <row r="41">
          <cell r="C41">
            <v>40000</v>
          </cell>
          <cell r="E41">
            <v>7394.9699999999993</v>
          </cell>
        </row>
        <row r="42">
          <cell r="C42">
            <v>50000</v>
          </cell>
          <cell r="E42">
            <v>0</v>
          </cell>
        </row>
        <row r="43">
          <cell r="C43">
            <v>14344040</v>
          </cell>
          <cell r="E43">
            <v>5165680.4500000011</v>
          </cell>
        </row>
        <row r="44">
          <cell r="C44">
            <v>2000</v>
          </cell>
          <cell r="E44">
            <v>0</v>
          </cell>
        </row>
        <row r="45">
          <cell r="C45">
            <v>85000</v>
          </cell>
          <cell r="E45">
            <v>8400</v>
          </cell>
        </row>
        <row r="46">
          <cell r="C46">
            <v>300000</v>
          </cell>
          <cell r="E46">
            <v>102428</v>
          </cell>
        </row>
        <row r="47">
          <cell r="C47">
            <v>400000</v>
          </cell>
          <cell r="E47">
            <v>119370</v>
          </cell>
        </row>
        <row r="48">
          <cell r="C48">
            <v>700000</v>
          </cell>
          <cell r="E48">
            <v>141804</v>
          </cell>
        </row>
        <row r="49">
          <cell r="C49">
            <v>5000</v>
          </cell>
          <cell r="E49">
            <v>0</v>
          </cell>
        </row>
        <row r="50">
          <cell r="C50">
            <v>8000</v>
          </cell>
          <cell r="E50">
            <v>3750</v>
          </cell>
        </row>
        <row r="51">
          <cell r="C51">
            <v>1582790</v>
          </cell>
          <cell r="E51">
            <v>316417</v>
          </cell>
        </row>
        <row r="52">
          <cell r="C52">
            <v>200000</v>
          </cell>
          <cell r="E52">
            <v>200000</v>
          </cell>
        </row>
        <row r="53">
          <cell r="C53">
            <v>170000</v>
          </cell>
          <cell r="E53">
            <v>170000</v>
          </cell>
        </row>
        <row r="54">
          <cell r="C54">
            <v>50000</v>
          </cell>
          <cell r="E54">
            <v>0</v>
          </cell>
        </row>
        <row r="55">
          <cell r="C55">
            <v>300000</v>
          </cell>
          <cell r="E55">
            <v>0</v>
          </cell>
        </row>
        <row r="56">
          <cell r="C56">
            <v>1800000</v>
          </cell>
          <cell r="E56">
            <v>100000</v>
          </cell>
        </row>
        <row r="57">
          <cell r="C57">
            <v>1300000</v>
          </cell>
          <cell r="E57">
            <v>605696.39999999991</v>
          </cell>
        </row>
        <row r="58">
          <cell r="C58">
            <v>180000</v>
          </cell>
          <cell r="E58">
            <v>0</v>
          </cell>
        </row>
        <row r="59">
          <cell r="C59">
            <v>6159885</v>
          </cell>
          <cell r="E59">
            <v>1978457.3099999996</v>
          </cell>
        </row>
        <row r="60">
          <cell r="C60">
            <v>300000</v>
          </cell>
          <cell r="E60">
            <v>0</v>
          </cell>
        </row>
        <row r="61">
          <cell r="C61">
            <v>323610.36</v>
          </cell>
          <cell r="E61">
            <v>128055</v>
          </cell>
        </row>
        <row r="62">
          <cell r="C62">
            <v>3000000</v>
          </cell>
          <cell r="E62">
            <v>0</v>
          </cell>
        </row>
        <row r="63">
          <cell r="C63">
            <v>15528406</v>
          </cell>
          <cell r="E63">
            <v>5328406</v>
          </cell>
        </row>
        <row r="64">
          <cell r="C64">
            <v>2500000</v>
          </cell>
          <cell r="E64">
            <v>0</v>
          </cell>
        </row>
        <row r="65">
          <cell r="C65">
            <v>200000</v>
          </cell>
          <cell r="E65">
            <v>0</v>
          </cell>
        </row>
        <row r="68">
          <cell r="C68">
            <v>9000</v>
          </cell>
          <cell r="E68">
            <v>0</v>
          </cell>
        </row>
        <row r="69">
          <cell r="C69">
            <v>7200</v>
          </cell>
          <cell r="E69">
            <v>0</v>
          </cell>
        </row>
        <row r="70">
          <cell r="C70">
            <v>4500</v>
          </cell>
          <cell r="E70">
            <v>0</v>
          </cell>
        </row>
        <row r="71">
          <cell r="C71">
            <v>5400</v>
          </cell>
          <cell r="E71">
            <v>0</v>
          </cell>
        </row>
        <row r="72">
          <cell r="C72">
            <v>72000</v>
          </cell>
          <cell r="E72">
            <v>36000</v>
          </cell>
        </row>
        <row r="73">
          <cell r="C73">
            <v>9000</v>
          </cell>
          <cell r="E73">
            <v>0</v>
          </cell>
        </row>
        <row r="75">
          <cell r="C75">
            <v>48500</v>
          </cell>
          <cell r="E75">
            <v>0</v>
          </cell>
        </row>
        <row r="76">
          <cell r="C76">
            <v>13500</v>
          </cell>
          <cell r="E76">
            <v>0</v>
          </cell>
        </row>
        <row r="77">
          <cell r="C77">
            <v>10000</v>
          </cell>
          <cell r="E77">
            <v>0</v>
          </cell>
        </row>
        <row r="78">
          <cell r="C78">
            <v>9500</v>
          </cell>
          <cell r="E78">
            <v>0</v>
          </cell>
        </row>
        <row r="79">
          <cell r="C79">
            <v>72000</v>
          </cell>
          <cell r="E79">
            <v>30000</v>
          </cell>
        </row>
        <row r="86">
          <cell r="C86">
            <v>10000</v>
          </cell>
          <cell r="E86">
            <v>0</v>
          </cell>
        </row>
        <row r="87">
          <cell r="C87">
            <v>10000</v>
          </cell>
          <cell r="E87">
            <v>0</v>
          </cell>
        </row>
        <row r="88">
          <cell r="C88">
            <v>10000</v>
          </cell>
          <cell r="E88">
            <v>0</v>
          </cell>
        </row>
        <row r="89">
          <cell r="C89">
            <v>13500</v>
          </cell>
          <cell r="E89">
            <v>3057.6</v>
          </cell>
        </row>
        <row r="90">
          <cell r="C90">
            <v>3000</v>
          </cell>
          <cell r="E90">
            <v>0</v>
          </cell>
        </row>
        <row r="92">
          <cell r="C92">
            <v>312000</v>
          </cell>
          <cell r="E92">
            <v>126000</v>
          </cell>
        </row>
        <row r="94">
          <cell r="C94">
            <v>8000</v>
          </cell>
          <cell r="E94">
            <v>0</v>
          </cell>
        </row>
        <row r="95">
          <cell r="C95">
            <v>150000</v>
          </cell>
          <cell r="E95">
            <v>28272.27</v>
          </cell>
        </row>
        <row r="96">
          <cell r="C96">
            <v>492000</v>
          </cell>
          <cell r="E96">
            <v>246000</v>
          </cell>
        </row>
        <row r="98">
          <cell r="C98">
            <v>1000000</v>
          </cell>
          <cell r="E98">
            <v>1000000</v>
          </cell>
        </row>
        <row r="99">
          <cell r="C99">
            <v>2500000</v>
          </cell>
        </row>
        <row r="100">
          <cell r="C100">
            <v>4136882</v>
          </cell>
          <cell r="E100">
            <v>2608000</v>
          </cell>
        </row>
        <row r="101">
          <cell r="C101">
            <v>1964810</v>
          </cell>
        </row>
      </sheetData>
      <sheetData sheetId="1" refreshError="1"/>
      <sheetData sheetId="2" refreshError="1">
        <row r="12">
          <cell r="C12">
            <v>20000</v>
          </cell>
          <cell r="E12">
            <v>1650</v>
          </cell>
        </row>
        <row r="13">
          <cell r="C13">
            <v>30000</v>
          </cell>
          <cell r="E13">
            <v>0</v>
          </cell>
        </row>
        <row r="14">
          <cell r="C14">
            <v>13320</v>
          </cell>
          <cell r="E14">
            <v>0</v>
          </cell>
        </row>
        <row r="15">
          <cell r="C15">
            <v>6000</v>
          </cell>
          <cell r="E15">
            <v>0</v>
          </cell>
        </row>
        <row r="16">
          <cell r="C16">
            <v>2000</v>
          </cell>
          <cell r="E16">
            <v>613</v>
          </cell>
        </row>
        <row r="17">
          <cell r="C17">
            <v>8500</v>
          </cell>
          <cell r="E17">
            <v>3302.6</v>
          </cell>
        </row>
        <row r="18">
          <cell r="C18">
            <v>394800</v>
          </cell>
          <cell r="E18">
            <v>150900</v>
          </cell>
        </row>
        <row r="19">
          <cell r="C19">
            <v>2500</v>
          </cell>
          <cell r="E19">
            <v>0</v>
          </cell>
        </row>
        <row r="20">
          <cell r="C20">
            <v>424500</v>
          </cell>
          <cell r="E20">
            <v>117</v>
          </cell>
        </row>
      </sheetData>
      <sheetData sheetId="3" refreshError="1">
        <row r="12">
          <cell r="C12">
            <v>30000</v>
          </cell>
          <cell r="E12">
            <v>0</v>
          </cell>
        </row>
        <row r="13">
          <cell r="C13">
            <v>30000</v>
          </cell>
          <cell r="E13">
            <v>0</v>
          </cell>
        </row>
        <row r="14">
          <cell r="C14">
            <v>40000</v>
          </cell>
          <cell r="E14">
            <v>17854.7</v>
          </cell>
        </row>
        <row r="15">
          <cell r="C15">
            <v>50000</v>
          </cell>
          <cell r="E15">
            <v>0</v>
          </cell>
        </row>
        <row r="16">
          <cell r="C16">
            <v>450000</v>
          </cell>
          <cell r="E16">
            <v>0</v>
          </cell>
        </row>
        <row r="17">
          <cell r="C17">
            <v>252000</v>
          </cell>
          <cell r="E17">
            <v>132892.48000000001</v>
          </cell>
        </row>
        <row r="18">
          <cell r="C18">
            <v>1868500</v>
          </cell>
          <cell r="E18">
            <v>25200</v>
          </cell>
        </row>
      </sheetData>
      <sheetData sheetId="4" refreshError="1">
        <row r="12">
          <cell r="C12">
            <v>1000</v>
          </cell>
          <cell r="E12">
            <v>443</v>
          </cell>
        </row>
        <row r="13">
          <cell r="C13">
            <v>392042</v>
          </cell>
          <cell r="E13">
            <v>11341.5</v>
          </cell>
        </row>
        <row r="14">
          <cell r="C14">
            <v>15480</v>
          </cell>
          <cell r="E14">
            <v>9859.7000000000007</v>
          </cell>
        </row>
        <row r="15">
          <cell r="C15">
            <v>20000</v>
          </cell>
          <cell r="E15">
            <v>1337.74</v>
          </cell>
        </row>
        <row r="16">
          <cell r="C16">
            <v>67000</v>
          </cell>
          <cell r="E16">
            <v>0</v>
          </cell>
        </row>
        <row r="17">
          <cell r="C17">
            <v>3000</v>
          </cell>
          <cell r="E17">
            <v>480</v>
          </cell>
        </row>
        <row r="18">
          <cell r="C18">
            <v>27000</v>
          </cell>
          <cell r="E18">
            <v>12445.39</v>
          </cell>
        </row>
        <row r="19">
          <cell r="C19">
            <v>35000</v>
          </cell>
          <cell r="E19">
            <v>0</v>
          </cell>
        </row>
        <row r="20">
          <cell r="C20">
            <v>475200</v>
          </cell>
          <cell r="E20">
            <v>203150</v>
          </cell>
        </row>
        <row r="21">
          <cell r="C21">
            <v>49300</v>
          </cell>
          <cell r="E21">
            <v>0</v>
          </cell>
        </row>
        <row r="23">
          <cell r="C23">
            <v>60000</v>
          </cell>
        </row>
      </sheetData>
      <sheetData sheetId="5" refreshError="1">
        <row r="12">
          <cell r="C12">
            <v>183000</v>
          </cell>
          <cell r="E12">
            <v>22403</v>
          </cell>
        </row>
        <row r="13">
          <cell r="C13">
            <v>33440</v>
          </cell>
          <cell r="E13">
            <v>12089</v>
          </cell>
        </row>
        <row r="14">
          <cell r="C14">
            <v>113200</v>
          </cell>
          <cell r="E14">
            <v>9405</v>
          </cell>
        </row>
        <row r="15">
          <cell r="C15">
            <v>592000</v>
          </cell>
          <cell r="E15">
            <v>89774</v>
          </cell>
        </row>
        <row r="16">
          <cell r="C16">
            <v>2000</v>
          </cell>
          <cell r="E16">
            <v>480</v>
          </cell>
        </row>
        <row r="17">
          <cell r="C17">
            <v>8000</v>
          </cell>
          <cell r="E17">
            <v>3302.6</v>
          </cell>
        </row>
        <row r="18">
          <cell r="C18">
            <v>613092</v>
          </cell>
          <cell r="E18">
            <v>59800</v>
          </cell>
        </row>
        <row r="19">
          <cell r="C19">
            <v>1221600</v>
          </cell>
          <cell r="E19">
            <v>501900</v>
          </cell>
        </row>
        <row r="20">
          <cell r="C20">
            <v>4330220</v>
          </cell>
          <cell r="E20">
            <v>597857.60000000009</v>
          </cell>
        </row>
      </sheetData>
      <sheetData sheetId="6" refreshError="1">
        <row r="12">
          <cell r="C12">
            <v>430000</v>
          </cell>
          <cell r="E12">
            <v>10938</v>
          </cell>
        </row>
        <row r="13">
          <cell r="C13">
            <v>2198000</v>
          </cell>
          <cell r="E13">
            <v>0</v>
          </cell>
        </row>
        <row r="14">
          <cell r="C14">
            <v>100000</v>
          </cell>
          <cell r="E14">
            <v>0</v>
          </cell>
        </row>
        <row r="15">
          <cell r="C15">
            <v>35000</v>
          </cell>
          <cell r="E15">
            <v>8501.19</v>
          </cell>
        </row>
        <row r="16">
          <cell r="C16">
            <v>184000</v>
          </cell>
          <cell r="E16">
            <v>35920</v>
          </cell>
        </row>
        <row r="17">
          <cell r="C17">
            <v>10000</v>
          </cell>
          <cell r="E17">
            <v>1186.0999999999999</v>
          </cell>
        </row>
        <row r="18">
          <cell r="C18">
            <v>150000</v>
          </cell>
          <cell r="E18">
            <v>0</v>
          </cell>
        </row>
        <row r="19">
          <cell r="C19">
            <v>25000</v>
          </cell>
          <cell r="E19">
            <v>17336.52</v>
          </cell>
        </row>
        <row r="20">
          <cell r="C20">
            <v>2812400</v>
          </cell>
          <cell r="E20">
            <v>487518.73</v>
          </cell>
        </row>
        <row r="21">
          <cell r="C21">
            <v>20000</v>
          </cell>
          <cell r="E21">
            <v>15400</v>
          </cell>
        </row>
        <row r="22">
          <cell r="C22">
            <v>10000</v>
          </cell>
          <cell r="E22">
            <v>0</v>
          </cell>
        </row>
        <row r="23">
          <cell r="C23">
            <v>3000</v>
          </cell>
          <cell r="E23">
            <v>0</v>
          </cell>
        </row>
        <row r="24">
          <cell r="C24">
            <v>606387</v>
          </cell>
          <cell r="E24">
            <v>30008.5</v>
          </cell>
        </row>
        <row r="26">
          <cell r="C26">
            <v>60000</v>
          </cell>
        </row>
      </sheetData>
      <sheetData sheetId="7" refreshError="1"/>
      <sheetData sheetId="8" refreshError="1">
        <row r="12">
          <cell r="C12">
            <v>30000</v>
          </cell>
          <cell r="E12">
            <v>6216</v>
          </cell>
        </row>
        <row r="13">
          <cell r="C13">
            <v>1860000</v>
          </cell>
          <cell r="E13">
            <v>267869.67</v>
          </cell>
        </row>
        <row r="14">
          <cell r="C14">
            <v>5000</v>
          </cell>
          <cell r="E14">
            <v>0</v>
          </cell>
        </row>
        <row r="15">
          <cell r="C15">
            <v>158400</v>
          </cell>
          <cell r="E15">
            <v>65239.369999999995</v>
          </cell>
        </row>
        <row r="16">
          <cell r="C16">
            <v>20000</v>
          </cell>
          <cell r="E16">
            <v>0</v>
          </cell>
        </row>
        <row r="17">
          <cell r="C17">
            <v>11000</v>
          </cell>
          <cell r="E17">
            <v>0</v>
          </cell>
        </row>
      </sheetData>
      <sheetData sheetId="9" refreshError="1">
        <row r="12">
          <cell r="C12">
            <v>520000</v>
          </cell>
          <cell r="E12">
            <v>117200.67</v>
          </cell>
        </row>
      </sheetData>
      <sheetData sheetId="10" refreshError="1"/>
      <sheetData sheetId="11" refreshError="1">
        <row r="12">
          <cell r="C12">
            <v>20000</v>
          </cell>
          <cell r="E12">
            <v>0</v>
          </cell>
        </row>
        <row r="13">
          <cell r="C13">
            <v>30000</v>
          </cell>
          <cell r="E13">
            <v>4210</v>
          </cell>
        </row>
        <row r="14">
          <cell r="C14">
            <v>400000</v>
          </cell>
          <cell r="E14">
            <v>182000</v>
          </cell>
        </row>
        <row r="15">
          <cell r="C15">
            <v>224400</v>
          </cell>
          <cell r="E15">
            <v>111500</v>
          </cell>
        </row>
        <row r="16">
          <cell r="C16">
            <v>165600</v>
          </cell>
          <cell r="E16">
            <v>51587.479999999996</v>
          </cell>
        </row>
        <row r="17">
          <cell r="C17">
            <v>30000</v>
          </cell>
          <cell r="E17">
            <v>0</v>
          </cell>
        </row>
        <row r="18">
          <cell r="C18">
            <v>40880</v>
          </cell>
          <cell r="E18">
            <v>1520</v>
          </cell>
        </row>
        <row r="20">
          <cell r="C20">
            <v>315000</v>
          </cell>
        </row>
      </sheetData>
      <sheetData sheetId="12" refreshError="1"/>
      <sheetData sheetId="13" refreshError="1">
        <row r="11">
          <cell r="C11">
            <v>34000</v>
          </cell>
          <cell r="E11">
            <v>0</v>
          </cell>
        </row>
        <row r="12">
          <cell r="C12">
            <v>256500</v>
          </cell>
          <cell r="E12">
            <v>0</v>
          </cell>
        </row>
        <row r="13">
          <cell r="C13">
            <v>6500</v>
          </cell>
          <cell r="E13">
            <v>3147.12</v>
          </cell>
        </row>
        <row r="14">
          <cell r="C14">
            <v>6000</v>
          </cell>
          <cell r="E14">
            <v>0</v>
          </cell>
        </row>
        <row r="15">
          <cell r="C15">
            <v>81000</v>
          </cell>
          <cell r="E15">
            <v>9296</v>
          </cell>
        </row>
        <row r="16">
          <cell r="C16">
            <v>252000</v>
          </cell>
          <cell r="E16">
            <v>61500</v>
          </cell>
        </row>
        <row r="17">
          <cell r="C17">
            <v>44800</v>
          </cell>
          <cell r="E17">
            <v>0</v>
          </cell>
        </row>
        <row r="18">
          <cell r="C18">
            <v>126000</v>
          </cell>
          <cell r="E18">
            <v>0</v>
          </cell>
        </row>
      </sheetData>
      <sheetData sheetId="14" refreshError="1">
        <row r="11">
          <cell r="C11">
            <v>500000</v>
          </cell>
          <cell r="E11">
            <v>0</v>
          </cell>
        </row>
        <row r="12">
          <cell r="C12">
            <v>150000</v>
          </cell>
          <cell r="E12">
            <v>0</v>
          </cell>
        </row>
        <row r="13">
          <cell r="C13">
            <v>2628000</v>
          </cell>
          <cell r="E13">
            <v>742780</v>
          </cell>
        </row>
      </sheetData>
      <sheetData sheetId="15" refreshError="1">
        <row r="12">
          <cell r="C12">
            <v>222400</v>
          </cell>
          <cell r="E12">
            <v>0</v>
          </cell>
        </row>
        <row r="13">
          <cell r="C13">
            <v>777600</v>
          </cell>
          <cell r="E13">
            <v>310500</v>
          </cell>
        </row>
      </sheetData>
      <sheetData sheetId="16" refreshError="1"/>
      <sheetData sheetId="17" refreshError="1">
        <row r="12">
          <cell r="C12">
            <v>13000</v>
          </cell>
          <cell r="E12">
            <v>0</v>
          </cell>
        </row>
        <row r="13">
          <cell r="C13">
            <v>2000</v>
          </cell>
          <cell r="E13">
            <v>0</v>
          </cell>
        </row>
        <row r="14">
          <cell r="C14">
            <v>15000</v>
          </cell>
          <cell r="E14">
            <v>0</v>
          </cell>
        </row>
        <row r="15">
          <cell r="C15">
            <v>15000</v>
          </cell>
          <cell r="E15">
            <v>0</v>
          </cell>
        </row>
      </sheetData>
      <sheetData sheetId="18" refreshError="1">
        <row r="12">
          <cell r="C12">
            <v>20000</v>
          </cell>
          <cell r="E12">
            <v>9461.32</v>
          </cell>
        </row>
        <row r="13">
          <cell r="C13">
            <v>100000</v>
          </cell>
          <cell r="E13">
            <v>20022.88</v>
          </cell>
        </row>
        <row r="14">
          <cell r="C14">
            <v>40000</v>
          </cell>
          <cell r="E14">
            <v>1361.87</v>
          </cell>
        </row>
        <row r="15">
          <cell r="C15">
            <v>380000</v>
          </cell>
          <cell r="E15">
            <v>182000</v>
          </cell>
        </row>
        <row r="16">
          <cell r="C16">
            <v>10000</v>
          </cell>
          <cell r="E16">
            <v>2642.08</v>
          </cell>
        </row>
        <row r="17">
          <cell r="C17">
            <v>390600</v>
          </cell>
          <cell r="E17">
            <v>129086.86</v>
          </cell>
        </row>
        <row r="18">
          <cell r="C18">
            <v>20000</v>
          </cell>
          <cell r="E18">
            <v>3850</v>
          </cell>
        </row>
        <row r="19">
          <cell r="C19">
            <v>5000</v>
          </cell>
          <cell r="E19">
            <v>4500</v>
          </cell>
        </row>
        <row r="20">
          <cell r="C20">
            <v>20000</v>
          </cell>
          <cell r="E20">
            <v>0</v>
          </cell>
        </row>
        <row r="21">
          <cell r="C21">
            <v>60000</v>
          </cell>
          <cell r="E21">
            <v>0</v>
          </cell>
        </row>
      </sheetData>
      <sheetData sheetId="19" refreshError="1"/>
      <sheetData sheetId="20" refreshError="1">
        <row r="12">
          <cell r="C12">
            <v>50000</v>
          </cell>
          <cell r="E12">
            <v>15858</v>
          </cell>
        </row>
        <row r="13">
          <cell r="C13">
            <v>50000</v>
          </cell>
          <cell r="E13">
            <v>0</v>
          </cell>
        </row>
        <row r="14">
          <cell r="C14">
            <v>175000</v>
          </cell>
          <cell r="E14">
            <v>17427</v>
          </cell>
        </row>
        <row r="15">
          <cell r="C15">
            <v>60000</v>
          </cell>
          <cell r="E15">
            <v>8732.8799999999992</v>
          </cell>
        </row>
        <row r="16">
          <cell r="C16">
            <v>2400</v>
          </cell>
          <cell r="E16">
            <v>0</v>
          </cell>
        </row>
        <row r="17">
          <cell r="C17">
            <v>80000</v>
          </cell>
          <cell r="E17">
            <v>7586.4</v>
          </cell>
        </row>
        <row r="18">
          <cell r="C18">
            <v>316800</v>
          </cell>
          <cell r="E18">
            <v>104996.87</v>
          </cell>
        </row>
        <row r="19">
          <cell r="C19">
            <v>65000</v>
          </cell>
          <cell r="E19">
            <v>19900</v>
          </cell>
        </row>
        <row r="20">
          <cell r="C20">
            <v>10000</v>
          </cell>
          <cell r="E20">
            <v>0</v>
          </cell>
        </row>
        <row r="21">
          <cell r="C21">
            <v>51080</v>
          </cell>
          <cell r="E21">
            <v>16035.12</v>
          </cell>
        </row>
      </sheetData>
      <sheetData sheetId="21" refreshError="1"/>
      <sheetData sheetId="22" refreshError="1">
        <row r="12">
          <cell r="E12">
            <v>0</v>
          </cell>
        </row>
        <row r="13">
          <cell r="E13">
            <v>0</v>
          </cell>
        </row>
        <row r="14">
          <cell r="E14">
            <v>0</v>
          </cell>
        </row>
        <row r="15">
          <cell r="E15">
            <v>0</v>
          </cell>
        </row>
      </sheetData>
      <sheetData sheetId="23" refreshError="1">
        <row r="12">
          <cell r="E12">
            <v>0</v>
          </cell>
          <cell r="F12">
            <v>50000</v>
          </cell>
        </row>
        <row r="13">
          <cell r="E13">
            <v>0</v>
          </cell>
          <cell r="F13">
            <v>50000</v>
          </cell>
        </row>
        <row r="14">
          <cell r="E14">
            <v>0</v>
          </cell>
          <cell r="F14">
            <v>50000</v>
          </cell>
        </row>
        <row r="15">
          <cell r="E15">
            <v>0</v>
          </cell>
          <cell r="F15">
            <v>200000</v>
          </cell>
        </row>
        <row r="16">
          <cell r="E16">
            <v>0</v>
          </cell>
          <cell r="F16">
            <v>50000</v>
          </cell>
        </row>
        <row r="17">
          <cell r="C17">
            <v>5610000</v>
          </cell>
          <cell r="E17">
            <v>2550000</v>
          </cell>
        </row>
        <row r="18">
          <cell r="C18">
            <v>3690000</v>
          </cell>
          <cell r="E18">
            <v>676381.97000000009</v>
          </cell>
        </row>
        <row r="20">
          <cell r="C20">
            <v>9000000</v>
          </cell>
        </row>
      </sheetData>
      <sheetData sheetId="24" refreshError="1">
        <row r="12">
          <cell r="C12">
            <v>90000</v>
          </cell>
          <cell r="E12">
            <v>11614</v>
          </cell>
        </row>
        <row r="13">
          <cell r="C13">
            <v>20000</v>
          </cell>
          <cell r="E13">
            <v>0</v>
          </cell>
        </row>
        <row r="14">
          <cell r="C14">
            <v>55000</v>
          </cell>
          <cell r="E14">
            <v>14452.26</v>
          </cell>
        </row>
        <row r="15">
          <cell r="C15">
            <v>3000</v>
          </cell>
          <cell r="E15">
            <v>0</v>
          </cell>
        </row>
        <row r="16">
          <cell r="C16">
            <v>37000</v>
          </cell>
          <cell r="E16">
            <v>0</v>
          </cell>
        </row>
        <row r="17">
          <cell r="C17">
            <v>31982</v>
          </cell>
          <cell r="E17">
            <v>5264.06</v>
          </cell>
        </row>
        <row r="18">
          <cell r="C18">
            <v>1046172</v>
          </cell>
          <cell r="E18">
            <v>324306.39999999997</v>
          </cell>
        </row>
        <row r="19">
          <cell r="C19">
            <v>24000</v>
          </cell>
          <cell r="E19">
            <v>0</v>
          </cell>
        </row>
        <row r="20">
          <cell r="C20">
            <v>798600</v>
          </cell>
          <cell r="E20">
            <v>245088.16</v>
          </cell>
        </row>
        <row r="21">
          <cell r="C21">
            <v>100000</v>
          </cell>
          <cell r="E21">
            <v>36000</v>
          </cell>
        </row>
        <row r="22">
          <cell r="C22">
            <v>5000</v>
          </cell>
          <cell r="E22">
            <v>0</v>
          </cell>
        </row>
        <row r="23">
          <cell r="C23">
            <v>332000</v>
          </cell>
          <cell r="E23">
            <v>99500</v>
          </cell>
        </row>
        <row r="24">
          <cell r="C24">
            <v>35000</v>
          </cell>
          <cell r="E24">
            <v>0</v>
          </cell>
        </row>
        <row r="26">
          <cell r="C26">
            <v>8788143</v>
          </cell>
        </row>
      </sheetData>
      <sheetData sheetId="25" refreshError="1">
        <row r="12">
          <cell r="C12">
            <v>10000</v>
          </cell>
          <cell r="E12">
            <v>0</v>
          </cell>
        </row>
        <row r="13">
          <cell r="C13">
            <v>10000</v>
          </cell>
          <cell r="E13">
            <v>0</v>
          </cell>
        </row>
        <row r="14">
          <cell r="C14">
            <v>468200</v>
          </cell>
          <cell r="E14">
            <v>172950</v>
          </cell>
        </row>
        <row r="15">
          <cell r="C15">
            <v>6080</v>
          </cell>
          <cell r="E15">
            <v>0</v>
          </cell>
        </row>
      </sheetData>
      <sheetData sheetId="26" refreshError="1">
        <row r="12">
          <cell r="C12">
            <v>10000</v>
          </cell>
          <cell r="E12">
            <v>0</v>
          </cell>
        </row>
        <row r="13">
          <cell r="C13">
            <v>10000</v>
          </cell>
          <cell r="E13">
            <v>0</v>
          </cell>
        </row>
        <row r="14">
          <cell r="C14">
            <v>15000</v>
          </cell>
          <cell r="E14">
            <v>3104.98</v>
          </cell>
        </row>
        <row r="15">
          <cell r="C15">
            <v>115880</v>
          </cell>
          <cell r="E15">
            <v>19262.78</v>
          </cell>
        </row>
        <row r="16">
          <cell r="C16">
            <v>500700</v>
          </cell>
          <cell r="E16">
            <v>163200</v>
          </cell>
        </row>
        <row r="17">
          <cell r="C17">
            <v>121440</v>
          </cell>
          <cell r="E17">
            <v>0</v>
          </cell>
        </row>
        <row r="18">
          <cell r="C18">
            <v>128880</v>
          </cell>
          <cell r="E18">
            <v>4170</v>
          </cell>
        </row>
      </sheetData>
      <sheetData sheetId="27" refreshError="1">
        <row r="12">
          <cell r="C12">
            <v>46000</v>
          </cell>
          <cell r="E12">
            <v>2511.94</v>
          </cell>
        </row>
        <row r="13">
          <cell r="C13">
            <v>50000</v>
          </cell>
          <cell r="E13">
            <v>5140</v>
          </cell>
        </row>
        <row r="14">
          <cell r="C14">
            <v>1300000</v>
          </cell>
          <cell r="E14">
            <v>406800</v>
          </cell>
        </row>
        <row r="15">
          <cell r="C15">
            <v>250000</v>
          </cell>
          <cell r="E15">
            <v>25542.83</v>
          </cell>
        </row>
        <row r="16">
          <cell r="C16">
            <v>180000</v>
          </cell>
          <cell r="E16">
            <v>27673.699999999997</v>
          </cell>
        </row>
        <row r="17">
          <cell r="C17">
            <v>20000</v>
          </cell>
          <cell r="E17">
            <v>2642.08</v>
          </cell>
        </row>
        <row r="18">
          <cell r="C18">
            <v>22000</v>
          </cell>
          <cell r="E18">
            <v>0</v>
          </cell>
        </row>
        <row r="19">
          <cell r="C19">
            <v>6000</v>
          </cell>
          <cell r="E19">
            <v>0</v>
          </cell>
        </row>
        <row r="20">
          <cell r="C20">
            <v>1000</v>
          </cell>
          <cell r="E20">
            <v>0</v>
          </cell>
        </row>
        <row r="21">
          <cell r="C21">
            <v>2868780</v>
          </cell>
          <cell r="E21">
            <v>1028594.0599999999</v>
          </cell>
        </row>
        <row r="22">
          <cell r="C22">
            <v>60000</v>
          </cell>
          <cell r="E22">
            <v>0</v>
          </cell>
        </row>
        <row r="23">
          <cell r="C23">
            <v>50000</v>
          </cell>
          <cell r="E23">
            <v>0</v>
          </cell>
        </row>
        <row r="24">
          <cell r="C24">
            <v>2000</v>
          </cell>
          <cell r="E24">
            <v>0</v>
          </cell>
        </row>
        <row r="25">
          <cell r="C25">
            <v>1000</v>
          </cell>
          <cell r="E25">
            <v>0</v>
          </cell>
        </row>
        <row r="26">
          <cell r="C26">
            <v>150000</v>
          </cell>
          <cell r="E26">
            <v>0</v>
          </cell>
        </row>
      </sheetData>
      <sheetData sheetId="28" refreshError="1">
        <row r="12">
          <cell r="C12">
            <v>7000</v>
          </cell>
          <cell r="E12">
            <v>0</v>
          </cell>
        </row>
        <row r="13">
          <cell r="C13">
            <v>50000</v>
          </cell>
          <cell r="E13">
            <v>0</v>
          </cell>
        </row>
        <row r="14">
          <cell r="C14">
            <v>79200</v>
          </cell>
          <cell r="E14">
            <v>0</v>
          </cell>
        </row>
        <row r="15">
          <cell r="C15">
            <v>14080</v>
          </cell>
          <cell r="E15">
            <v>0</v>
          </cell>
        </row>
        <row r="16">
          <cell r="C16">
            <v>5000</v>
          </cell>
        </row>
      </sheetData>
      <sheetData sheetId="29" refreshError="1">
        <row r="12">
          <cell r="C12">
            <v>15000</v>
          </cell>
          <cell r="E12">
            <v>0</v>
          </cell>
        </row>
        <row r="13">
          <cell r="C13">
            <v>20000</v>
          </cell>
          <cell r="E13">
            <v>0</v>
          </cell>
        </row>
        <row r="14">
          <cell r="C14">
            <v>5000</v>
          </cell>
          <cell r="E14">
            <v>0</v>
          </cell>
        </row>
        <row r="15">
          <cell r="C15">
            <v>79200</v>
          </cell>
          <cell r="E15">
            <v>35751.880000000005</v>
          </cell>
        </row>
        <row r="16">
          <cell r="C16">
            <v>12160</v>
          </cell>
          <cell r="E16">
            <v>0</v>
          </cell>
        </row>
      </sheetData>
      <sheetData sheetId="30" refreshError="1">
        <row r="12">
          <cell r="C12">
            <v>30000</v>
          </cell>
          <cell r="E12">
            <v>0</v>
          </cell>
        </row>
        <row r="13">
          <cell r="C13">
            <v>150000</v>
          </cell>
          <cell r="E13">
            <v>0</v>
          </cell>
        </row>
        <row r="14">
          <cell r="C14">
            <v>100000</v>
          </cell>
          <cell r="E14">
            <v>4821</v>
          </cell>
        </row>
        <row r="15">
          <cell r="C15">
            <v>20000</v>
          </cell>
          <cell r="E15">
            <v>0</v>
          </cell>
        </row>
        <row r="16">
          <cell r="C16">
            <v>5000</v>
          </cell>
          <cell r="E16">
            <v>0</v>
          </cell>
        </row>
        <row r="17">
          <cell r="C17">
            <v>15000</v>
          </cell>
          <cell r="E17">
            <v>0</v>
          </cell>
        </row>
        <row r="18">
          <cell r="C18">
            <v>5000</v>
          </cell>
          <cell r="E18">
            <v>0</v>
          </cell>
        </row>
        <row r="19">
          <cell r="C19">
            <v>175000</v>
          </cell>
          <cell r="E19">
            <v>0</v>
          </cell>
        </row>
      </sheetData>
      <sheetData sheetId="31" refreshError="1">
        <row r="12">
          <cell r="C12">
            <v>80000</v>
          </cell>
          <cell r="E12">
            <v>3469.5</v>
          </cell>
        </row>
        <row r="13">
          <cell r="C13">
            <v>140000</v>
          </cell>
          <cell r="E13">
            <v>0</v>
          </cell>
        </row>
        <row r="14">
          <cell r="C14">
            <v>52700</v>
          </cell>
          <cell r="E14">
            <v>39897.300000000003</v>
          </cell>
        </row>
        <row r="15">
          <cell r="C15">
            <v>50000</v>
          </cell>
          <cell r="E15">
            <v>6143.48</v>
          </cell>
        </row>
        <row r="16">
          <cell r="C16">
            <v>65000</v>
          </cell>
          <cell r="E16">
            <v>0</v>
          </cell>
        </row>
        <row r="17">
          <cell r="C17">
            <v>157200</v>
          </cell>
          <cell r="E17">
            <v>67786.23</v>
          </cell>
        </row>
        <row r="18">
          <cell r="C18">
            <v>10000</v>
          </cell>
          <cell r="E18">
            <v>0</v>
          </cell>
        </row>
        <row r="19">
          <cell r="C19">
            <v>860160</v>
          </cell>
          <cell r="E19">
            <v>823.5</v>
          </cell>
        </row>
      </sheetData>
      <sheetData sheetId="32" refreshError="1"/>
      <sheetData sheetId="33" refreshError="1">
        <row r="13">
          <cell r="C13">
            <v>6946248</v>
          </cell>
          <cell r="E13">
            <v>2781678.0199999996</v>
          </cell>
        </row>
        <row r="14">
          <cell r="C14">
            <v>552000</v>
          </cell>
          <cell r="E14">
            <v>236000</v>
          </cell>
        </row>
        <row r="15">
          <cell r="C15">
            <v>85500</v>
          </cell>
          <cell r="E15">
            <v>42750</v>
          </cell>
        </row>
        <row r="16">
          <cell r="C16">
            <v>85500</v>
          </cell>
          <cell r="E16">
            <v>42750</v>
          </cell>
        </row>
        <row r="17">
          <cell r="C17">
            <v>138000</v>
          </cell>
          <cell r="E17">
            <v>102000</v>
          </cell>
        </row>
        <row r="18">
          <cell r="C18">
            <v>200000</v>
          </cell>
          <cell r="E18">
            <v>12155.7</v>
          </cell>
        </row>
        <row r="19">
          <cell r="C19">
            <v>578854</v>
          </cell>
          <cell r="E19">
            <v>0</v>
          </cell>
        </row>
        <row r="20">
          <cell r="C20">
            <v>115000</v>
          </cell>
          <cell r="E20">
            <v>0</v>
          </cell>
        </row>
        <row r="21">
          <cell r="C21">
            <v>578854</v>
          </cell>
          <cell r="E21">
            <v>463613</v>
          </cell>
        </row>
        <row r="22">
          <cell r="C22">
            <v>833551</v>
          </cell>
          <cell r="E22">
            <v>333801.36</v>
          </cell>
        </row>
        <row r="23">
          <cell r="C23">
            <v>27600</v>
          </cell>
          <cell r="E23">
            <v>10200</v>
          </cell>
        </row>
        <row r="24">
          <cell r="C24">
            <v>96195</v>
          </cell>
          <cell r="E24">
            <v>37425.68</v>
          </cell>
        </row>
        <row r="25">
          <cell r="C25">
            <v>27600</v>
          </cell>
          <cell r="E25">
            <v>10200</v>
          </cell>
        </row>
        <row r="26">
          <cell r="C26">
            <v>1000</v>
          </cell>
          <cell r="E26">
            <v>0</v>
          </cell>
        </row>
        <row r="27">
          <cell r="C27">
            <v>530303</v>
          </cell>
          <cell r="E27">
            <v>0</v>
          </cell>
        </row>
        <row r="28">
          <cell r="C28">
            <v>10000</v>
          </cell>
          <cell r="E28">
            <v>0</v>
          </cell>
        </row>
        <row r="29">
          <cell r="C29">
            <v>1000</v>
          </cell>
          <cell r="E29">
            <v>0</v>
          </cell>
        </row>
        <row r="30">
          <cell r="C30">
            <v>115000</v>
          </cell>
          <cell r="E30">
            <v>0</v>
          </cell>
        </row>
        <row r="31">
          <cell r="C31">
            <v>69000</v>
          </cell>
          <cell r="E31">
            <v>51000</v>
          </cell>
        </row>
        <row r="33">
          <cell r="C33">
            <v>275000</v>
          </cell>
          <cell r="E33">
            <v>29110</v>
          </cell>
        </row>
        <row r="34">
          <cell r="C34">
            <v>90000</v>
          </cell>
          <cell r="E34">
            <v>0</v>
          </cell>
        </row>
        <row r="35">
          <cell r="C35">
            <v>150000</v>
          </cell>
          <cell r="E35">
            <v>24790.52</v>
          </cell>
        </row>
        <row r="36">
          <cell r="C36">
            <v>200000</v>
          </cell>
          <cell r="E36">
            <v>34482.85</v>
          </cell>
        </row>
        <row r="38">
          <cell r="C38">
            <v>1700000</v>
          </cell>
          <cell r="E38">
            <v>171205.5</v>
          </cell>
        </row>
        <row r="40">
          <cell r="C40">
            <v>5000000</v>
          </cell>
          <cell r="E40">
            <v>2277958.5</v>
          </cell>
        </row>
        <row r="42">
          <cell r="C42">
            <v>1500000</v>
          </cell>
          <cell r="E42">
            <v>888517.49000000011</v>
          </cell>
        </row>
        <row r="44">
          <cell r="C44">
            <v>94320</v>
          </cell>
          <cell r="E44">
            <v>0</v>
          </cell>
        </row>
        <row r="45">
          <cell r="C45">
            <v>437926</v>
          </cell>
          <cell r="E45">
            <v>93008.6</v>
          </cell>
        </row>
        <row r="46">
          <cell r="C46">
            <v>5000</v>
          </cell>
          <cell r="E46">
            <v>85</v>
          </cell>
        </row>
        <row r="47">
          <cell r="C47">
            <v>92400</v>
          </cell>
          <cell r="E47">
            <v>20829.530000000002</v>
          </cell>
        </row>
        <row r="48">
          <cell r="C48">
            <v>475200</v>
          </cell>
          <cell r="E48">
            <v>196476.22999999998</v>
          </cell>
        </row>
        <row r="49">
          <cell r="C49">
            <v>90000</v>
          </cell>
          <cell r="E49">
            <v>15800</v>
          </cell>
        </row>
        <row r="50">
          <cell r="C50">
            <v>245000</v>
          </cell>
          <cell r="E50">
            <v>31540</v>
          </cell>
        </row>
        <row r="51">
          <cell r="C51">
            <v>48000</v>
          </cell>
          <cell r="E51">
            <v>7300</v>
          </cell>
        </row>
        <row r="52">
          <cell r="C52">
            <v>30000</v>
          </cell>
          <cell r="E52">
            <v>0</v>
          </cell>
        </row>
        <row r="53">
          <cell r="C53">
            <v>9000</v>
          </cell>
          <cell r="E53">
            <v>0</v>
          </cell>
        </row>
        <row r="54">
          <cell r="C54">
            <v>1860000</v>
          </cell>
          <cell r="E54">
            <v>1761703.74</v>
          </cell>
        </row>
        <row r="55">
          <cell r="C55">
            <v>1050000</v>
          </cell>
          <cell r="E55">
            <v>493611.32999999996</v>
          </cell>
        </row>
        <row r="56">
          <cell r="C56">
            <v>89120</v>
          </cell>
          <cell r="E56">
            <v>2952.3</v>
          </cell>
        </row>
        <row r="57">
          <cell r="C57">
            <v>440000</v>
          </cell>
          <cell r="E57">
            <v>154647.4599999999</v>
          </cell>
        </row>
        <row r="59">
          <cell r="C59">
            <v>105000</v>
          </cell>
        </row>
        <row r="60">
          <cell r="C60">
            <v>160000</v>
          </cell>
        </row>
      </sheetData>
      <sheetData sheetId="34" refreshError="1"/>
      <sheetData sheetId="35" refreshError="1"/>
      <sheetData sheetId="36" refreshError="1"/>
      <sheetData sheetId="37" refreshError="1"/>
      <sheetData sheetId="38" refreshError="1">
        <row r="12">
          <cell r="D12">
            <v>196704</v>
          </cell>
          <cell r="F12">
            <v>96040</v>
          </cell>
        </row>
        <row r="14">
          <cell r="D14">
            <v>20000</v>
          </cell>
          <cell r="F14">
            <v>0</v>
          </cell>
        </row>
        <row r="15">
          <cell r="D15">
            <v>11220</v>
          </cell>
          <cell r="F15">
            <v>0</v>
          </cell>
        </row>
        <row r="16">
          <cell r="D16">
            <v>20000</v>
          </cell>
          <cell r="F16">
            <v>12061.8</v>
          </cell>
        </row>
        <row r="17">
          <cell r="D17">
            <v>16000</v>
          </cell>
          <cell r="F17">
            <v>0</v>
          </cell>
        </row>
        <row r="18">
          <cell r="D18">
            <v>3900</v>
          </cell>
          <cell r="F18">
            <v>692.8</v>
          </cell>
        </row>
        <row r="19">
          <cell r="D19">
            <v>16500</v>
          </cell>
          <cell r="F19">
            <v>5128.12</v>
          </cell>
        </row>
        <row r="20">
          <cell r="D20">
            <v>8000</v>
          </cell>
          <cell r="F20">
            <v>3304</v>
          </cell>
        </row>
        <row r="21">
          <cell r="D21">
            <v>559680</v>
          </cell>
          <cell r="F21">
            <v>182726.91</v>
          </cell>
        </row>
        <row r="22">
          <cell r="D22">
            <v>1300000</v>
          </cell>
          <cell r="F22">
            <v>1300000</v>
          </cell>
        </row>
        <row r="23">
          <cell r="D23">
            <v>1037130</v>
          </cell>
          <cell r="F23">
            <v>648000</v>
          </cell>
        </row>
        <row r="24">
          <cell r="D24">
            <v>6500000</v>
          </cell>
          <cell r="F24">
            <v>1456000</v>
          </cell>
        </row>
      </sheetData>
      <sheetData sheetId="39" refreshError="1">
        <row r="13">
          <cell r="D13">
            <v>23200</v>
          </cell>
          <cell r="F13">
            <v>0</v>
          </cell>
        </row>
        <row r="14">
          <cell r="D14">
            <v>7018</v>
          </cell>
          <cell r="F14">
            <v>0</v>
          </cell>
        </row>
        <row r="15">
          <cell r="D15">
            <v>7182</v>
          </cell>
          <cell r="F15">
            <v>0</v>
          </cell>
        </row>
        <row r="16">
          <cell r="D16">
            <v>7200</v>
          </cell>
          <cell r="F16">
            <v>6988.2499999999991</v>
          </cell>
        </row>
        <row r="17">
          <cell r="D17">
            <v>12000</v>
          </cell>
          <cell r="F17">
            <v>6606.32</v>
          </cell>
        </row>
        <row r="18">
          <cell r="D18">
            <v>386000</v>
          </cell>
          <cell r="F18">
            <v>171900</v>
          </cell>
        </row>
      </sheetData>
      <sheetData sheetId="40" refreshError="1">
        <row r="13">
          <cell r="D13">
            <v>35000</v>
          </cell>
          <cell r="F13">
            <v>0</v>
          </cell>
        </row>
        <row r="14">
          <cell r="D14">
            <v>48000</v>
          </cell>
          <cell r="F14">
            <v>32000</v>
          </cell>
        </row>
        <row r="15">
          <cell r="D15">
            <v>217000</v>
          </cell>
          <cell r="F15">
            <v>0</v>
          </cell>
        </row>
      </sheetData>
      <sheetData sheetId="41" refreshError="1">
        <row r="13">
          <cell r="D13">
            <v>28800</v>
          </cell>
          <cell r="F13">
            <v>4500</v>
          </cell>
        </row>
        <row r="14">
          <cell r="D14">
            <v>10000</v>
          </cell>
          <cell r="F14">
            <v>0</v>
          </cell>
        </row>
        <row r="15">
          <cell r="D15">
            <v>1800</v>
          </cell>
          <cell r="F15">
            <v>360</v>
          </cell>
        </row>
        <row r="16">
          <cell r="D16">
            <v>8000</v>
          </cell>
          <cell r="F16">
            <v>3302.6</v>
          </cell>
        </row>
        <row r="17">
          <cell r="D17">
            <v>633600</v>
          </cell>
          <cell r="F17">
            <v>262105.68</v>
          </cell>
        </row>
        <row r="18">
          <cell r="D18">
            <v>60040</v>
          </cell>
          <cell r="F18">
            <v>14540</v>
          </cell>
        </row>
      </sheetData>
      <sheetData sheetId="42" refreshError="1">
        <row r="13">
          <cell r="D13">
            <v>20000</v>
          </cell>
          <cell r="F13">
            <v>1950</v>
          </cell>
        </row>
        <row r="14">
          <cell r="D14">
            <v>47000</v>
          </cell>
          <cell r="F14">
            <v>0</v>
          </cell>
        </row>
        <row r="15">
          <cell r="D15">
            <v>5000</v>
          </cell>
          <cell r="F15">
            <v>0</v>
          </cell>
        </row>
        <row r="16">
          <cell r="D16">
            <v>10000</v>
          </cell>
          <cell r="F16">
            <v>7735</v>
          </cell>
        </row>
        <row r="17">
          <cell r="D17">
            <v>118000</v>
          </cell>
          <cell r="F17">
            <v>0</v>
          </cell>
        </row>
      </sheetData>
      <sheetData sheetId="43" refreshError="1">
        <row r="13">
          <cell r="D13">
            <v>7500</v>
          </cell>
          <cell r="F13">
            <v>0</v>
          </cell>
        </row>
        <row r="14">
          <cell r="D14">
            <v>5500</v>
          </cell>
          <cell r="F14">
            <v>0</v>
          </cell>
        </row>
        <row r="15">
          <cell r="D15">
            <v>324000</v>
          </cell>
          <cell r="F15">
            <v>125065.65</v>
          </cell>
        </row>
        <row r="16">
          <cell r="D16">
            <v>53600</v>
          </cell>
          <cell r="F16">
            <v>38153.5</v>
          </cell>
        </row>
        <row r="18">
          <cell r="D18">
            <v>10000</v>
          </cell>
        </row>
      </sheetData>
      <sheetData sheetId="44" refreshError="1">
        <row r="12">
          <cell r="D12">
            <v>681640</v>
          </cell>
          <cell r="F12">
            <v>301044</v>
          </cell>
        </row>
        <row r="14">
          <cell r="D14">
            <v>12000</v>
          </cell>
          <cell r="F14">
            <v>6517.5</v>
          </cell>
        </row>
        <row r="15">
          <cell r="D15">
            <v>35000</v>
          </cell>
          <cell r="F15">
            <v>0</v>
          </cell>
        </row>
        <row r="16">
          <cell r="D16">
            <v>8000</v>
          </cell>
          <cell r="F16">
            <v>0</v>
          </cell>
        </row>
        <row r="17">
          <cell r="D17">
            <v>13000</v>
          </cell>
          <cell r="F17">
            <v>5558.5</v>
          </cell>
        </row>
        <row r="18">
          <cell r="D18">
            <v>30000</v>
          </cell>
          <cell r="F18">
            <v>0</v>
          </cell>
        </row>
        <row r="19">
          <cell r="D19">
            <v>32000</v>
          </cell>
          <cell r="F19">
            <v>0</v>
          </cell>
        </row>
      </sheetData>
      <sheetData sheetId="45" refreshError="1">
        <row r="10">
          <cell r="D10">
            <v>3096728</v>
          </cell>
        </row>
        <row r="11">
          <cell r="F11">
            <v>1449675</v>
          </cell>
        </row>
        <row r="13">
          <cell r="D13">
            <v>60000</v>
          </cell>
          <cell r="F13">
            <v>18564</v>
          </cell>
        </row>
        <row r="14">
          <cell r="D14">
            <v>97810</v>
          </cell>
          <cell r="F14">
            <v>0</v>
          </cell>
        </row>
        <row r="15">
          <cell r="D15">
            <v>8000</v>
          </cell>
          <cell r="F15">
            <v>6040.66</v>
          </cell>
        </row>
        <row r="16">
          <cell r="D16">
            <v>4560</v>
          </cell>
          <cell r="F16">
            <v>0</v>
          </cell>
        </row>
        <row r="17">
          <cell r="D17">
            <v>9000</v>
          </cell>
          <cell r="F17">
            <v>2643.2</v>
          </cell>
        </row>
        <row r="18">
          <cell r="D18">
            <v>1000</v>
          </cell>
          <cell r="F18">
            <v>0</v>
          </cell>
        </row>
        <row r="19">
          <cell r="D19">
            <v>1440</v>
          </cell>
          <cell r="F19">
            <v>600</v>
          </cell>
        </row>
        <row r="20">
          <cell r="D20">
            <v>1000000</v>
          </cell>
          <cell r="F20">
            <v>0</v>
          </cell>
        </row>
        <row r="21">
          <cell r="D21">
            <v>517800</v>
          </cell>
          <cell r="F21">
            <v>277719.40000000002</v>
          </cell>
        </row>
        <row r="23">
          <cell r="D23">
            <v>1000</v>
          </cell>
          <cell r="F23">
            <v>0</v>
          </cell>
        </row>
        <row r="24">
          <cell r="D24">
            <v>1174400</v>
          </cell>
          <cell r="F24">
            <v>170292</v>
          </cell>
        </row>
      </sheetData>
      <sheetData sheetId="46" refreshError="1">
        <row r="13">
          <cell r="D13">
            <v>10000</v>
          </cell>
          <cell r="F13">
            <v>4158</v>
          </cell>
        </row>
        <row r="14">
          <cell r="D14">
            <v>30700</v>
          </cell>
          <cell r="F14">
            <v>0</v>
          </cell>
        </row>
        <row r="15">
          <cell r="D15">
            <v>5000</v>
          </cell>
          <cell r="F15">
            <v>2974.68</v>
          </cell>
        </row>
        <row r="16">
          <cell r="D16">
            <v>5000</v>
          </cell>
          <cell r="F16">
            <v>0</v>
          </cell>
        </row>
        <row r="17">
          <cell r="D17">
            <v>7000</v>
          </cell>
          <cell r="F17">
            <v>0</v>
          </cell>
        </row>
        <row r="18">
          <cell r="D18">
            <v>5000</v>
          </cell>
          <cell r="F18">
            <v>912.2</v>
          </cell>
        </row>
        <row r="19">
          <cell r="D19">
            <v>16000</v>
          </cell>
          <cell r="F19">
            <v>0</v>
          </cell>
        </row>
        <row r="20">
          <cell r="D20">
            <v>8500</v>
          </cell>
          <cell r="F20">
            <v>3313.7999999999997</v>
          </cell>
        </row>
        <row r="21">
          <cell r="D21">
            <v>234000</v>
          </cell>
          <cell r="F21">
            <v>91600</v>
          </cell>
        </row>
        <row r="22">
          <cell r="D22">
            <v>95080</v>
          </cell>
          <cell r="F22">
            <v>6000</v>
          </cell>
        </row>
        <row r="23">
          <cell r="D23">
            <v>40000</v>
          </cell>
          <cell r="F23">
            <v>0</v>
          </cell>
        </row>
      </sheetData>
      <sheetData sheetId="47" refreshError="1">
        <row r="13">
          <cell r="D13">
            <v>5000</v>
          </cell>
          <cell r="F13">
            <v>0</v>
          </cell>
        </row>
        <row r="14">
          <cell r="D14">
            <v>86250</v>
          </cell>
          <cell r="F14">
            <v>0</v>
          </cell>
        </row>
        <row r="15">
          <cell r="D15">
            <v>5000</v>
          </cell>
          <cell r="F15">
            <v>0</v>
          </cell>
        </row>
        <row r="16">
          <cell r="D16">
            <v>3750</v>
          </cell>
          <cell r="F16">
            <v>0</v>
          </cell>
        </row>
      </sheetData>
      <sheetData sheetId="48" refreshError="1">
        <row r="13">
          <cell r="D13">
            <v>94000</v>
          </cell>
          <cell r="F13">
            <v>0</v>
          </cell>
        </row>
        <row r="14">
          <cell r="D14">
            <v>1000</v>
          </cell>
          <cell r="F14">
            <v>0</v>
          </cell>
        </row>
        <row r="15">
          <cell r="D15">
            <v>7000</v>
          </cell>
          <cell r="F15">
            <v>5315</v>
          </cell>
        </row>
        <row r="16">
          <cell r="D16">
            <v>28000</v>
          </cell>
          <cell r="F16">
            <v>12700</v>
          </cell>
        </row>
      </sheetData>
      <sheetData sheetId="49" refreshError="1"/>
      <sheetData sheetId="50" refreshError="1"/>
      <sheetData sheetId="51" refreshError="1">
        <row r="9">
          <cell r="D9">
            <v>59427100</v>
          </cell>
          <cell r="F9">
            <v>26837034.819999989</v>
          </cell>
        </row>
        <row r="10">
          <cell r="D10">
            <v>3864000</v>
          </cell>
          <cell r="F10">
            <v>1957634.4299999997</v>
          </cell>
        </row>
        <row r="11">
          <cell r="D11">
            <v>142500</v>
          </cell>
          <cell r="F11">
            <v>61750</v>
          </cell>
        </row>
        <row r="12">
          <cell r="D12">
            <v>142500</v>
          </cell>
          <cell r="F12">
            <v>61750</v>
          </cell>
        </row>
        <row r="13">
          <cell r="D13">
            <v>966000</v>
          </cell>
          <cell r="F13">
            <v>864000</v>
          </cell>
        </row>
        <row r="14">
          <cell r="D14">
            <v>2898000</v>
          </cell>
          <cell r="F14">
            <v>1106049.8999999999</v>
          </cell>
        </row>
        <row r="15">
          <cell r="D15">
            <v>289800</v>
          </cell>
          <cell r="F15">
            <v>110351.67999999999</v>
          </cell>
        </row>
        <row r="16">
          <cell r="D16">
            <v>12444809</v>
          </cell>
          <cell r="F16">
            <v>5922911.6799999988</v>
          </cell>
        </row>
        <row r="17">
          <cell r="D17">
            <v>1749242</v>
          </cell>
          <cell r="F17">
            <v>654082.72000000009</v>
          </cell>
        </row>
        <row r="18">
          <cell r="D18">
            <v>2564270</v>
          </cell>
          <cell r="F18">
            <v>708173.68000000017</v>
          </cell>
        </row>
        <row r="19">
          <cell r="D19">
            <v>4954879</v>
          </cell>
          <cell r="F19">
            <v>7395</v>
          </cell>
        </row>
        <row r="20">
          <cell r="D20">
            <v>805000</v>
          </cell>
          <cell r="F20">
            <v>0</v>
          </cell>
        </row>
        <row r="21">
          <cell r="D21">
            <v>4954879</v>
          </cell>
          <cell r="F21">
            <v>4352433.5</v>
          </cell>
        </row>
        <row r="22">
          <cell r="D22">
            <v>7133345</v>
          </cell>
          <cell r="F22">
            <v>3221033.7200000007</v>
          </cell>
        </row>
        <row r="23">
          <cell r="D23">
            <v>193200</v>
          </cell>
          <cell r="F23">
            <v>85500</v>
          </cell>
        </row>
        <row r="24">
          <cell r="D24">
            <v>889539</v>
          </cell>
          <cell r="F24">
            <v>351193.2</v>
          </cell>
        </row>
        <row r="25">
          <cell r="D25">
            <v>193200</v>
          </cell>
          <cell r="F25">
            <v>86100</v>
          </cell>
        </row>
        <row r="26">
          <cell r="D26">
            <v>114200</v>
          </cell>
          <cell r="F26">
            <v>26065.26</v>
          </cell>
        </row>
        <row r="27">
          <cell r="D27">
            <v>2790422</v>
          </cell>
          <cell r="F27">
            <v>0</v>
          </cell>
        </row>
        <row r="28">
          <cell r="D28">
            <v>55000</v>
          </cell>
          <cell r="F28">
            <v>25000</v>
          </cell>
        </row>
        <row r="29">
          <cell r="D29">
            <v>1000</v>
          </cell>
          <cell r="F29">
            <v>0</v>
          </cell>
        </row>
        <row r="30">
          <cell r="D30">
            <v>805000</v>
          </cell>
          <cell r="F30">
            <v>0</v>
          </cell>
        </row>
        <row r="31">
          <cell r="D31">
            <v>483000</v>
          </cell>
          <cell r="F31">
            <v>393000</v>
          </cell>
        </row>
        <row r="32">
          <cell r="D32">
            <v>103000</v>
          </cell>
          <cell r="F32">
            <v>6000</v>
          </cell>
        </row>
        <row r="34">
          <cell r="D34">
            <v>300000</v>
          </cell>
          <cell r="F34">
            <v>54377.130000000005</v>
          </cell>
        </row>
        <row r="35">
          <cell r="D35">
            <v>595000</v>
          </cell>
          <cell r="F35">
            <v>140970</v>
          </cell>
        </row>
        <row r="36">
          <cell r="D36">
            <v>200000</v>
          </cell>
          <cell r="F36">
            <v>19000</v>
          </cell>
        </row>
        <row r="37">
          <cell r="D37">
            <v>900000</v>
          </cell>
          <cell r="F37">
            <v>79481.939999999944</v>
          </cell>
        </row>
        <row r="39">
          <cell r="D39">
            <v>250000</v>
          </cell>
          <cell r="F39">
            <v>43629</v>
          </cell>
        </row>
        <row r="40">
          <cell r="D40">
            <v>12000000</v>
          </cell>
          <cell r="F40">
            <v>2058300</v>
          </cell>
        </row>
        <row r="41">
          <cell r="D41">
            <v>4000000</v>
          </cell>
          <cell r="F41">
            <v>962614</v>
          </cell>
        </row>
        <row r="42">
          <cell r="D42">
            <v>14000000</v>
          </cell>
          <cell r="F42">
            <v>2491079.0700000003</v>
          </cell>
        </row>
        <row r="43">
          <cell r="D43">
            <v>1000000</v>
          </cell>
          <cell r="F43">
            <v>170300</v>
          </cell>
        </row>
        <row r="44">
          <cell r="D44">
            <v>250000</v>
          </cell>
          <cell r="F44">
            <v>44542</v>
          </cell>
        </row>
        <row r="45">
          <cell r="D45">
            <v>100000</v>
          </cell>
          <cell r="F45">
            <v>811</v>
          </cell>
        </row>
        <row r="46">
          <cell r="D46">
            <v>200000</v>
          </cell>
          <cell r="F46">
            <v>0</v>
          </cell>
        </row>
        <row r="47">
          <cell r="D47">
            <v>300000</v>
          </cell>
          <cell r="F47">
            <v>0</v>
          </cell>
        </row>
        <row r="48">
          <cell r="D48">
            <v>2000000</v>
          </cell>
          <cell r="F48">
            <v>441169.74000000011</v>
          </cell>
        </row>
        <row r="49">
          <cell r="D49">
            <v>700000</v>
          </cell>
          <cell r="F49">
            <v>126222</v>
          </cell>
        </row>
        <row r="50">
          <cell r="D50">
            <v>600000</v>
          </cell>
          <cell r="F50">
            <v>190059.95</v>
          </cell>
        </row>
        <row r="51">
          <cell r="D51">
            <v>5500000</v>
          </cell>
          <cell r="F51">
            <v>2309349.7699999996</v>
          </cell>
        </row>
        <row r="52">
          <cell r="D52">
            <v>10000</v>
          </cell>
          <cell r="F52">
            <v>0</v>
          </cell>
        </row>
        <row r="53">
          <cell r="D53">
            <v>250000</v>
          </cell>
          <cell r="F53">
            <v>35269.199999999997</v>
          </cell>
        </row>
        <row r="54">
          <cell r="D54">
            <v>500000</v>
          </cell>
          <cell r="F54">
            <v>199977</v>
          </cell>
        </row>
        <row r="55">
          <cell r="D55">
            <v>764400</v>
          </cell>
          <cell r="F55">
            <v>168500</v>
          </cell>
        </row>
        <row r="56">
          <cell r="D56">
            <v>25397440</v>
          </cell>
          <cell r="F56">
            <v>11997248.57</v>
          </cell>
        </row>
        <row r="57">
          <cell r="D57">
            <v>600000</v>
          </cell>
          <cell r="F57">
            <v>195803</v>
          </cell>
        </row>
        <row r="58">
          <cell r="D58">
            <v>100000</v>
          </cell>
          <cell r="F58">
            <v>51730</v>
          </cell>
        </row>
        <row r="60">
          <cell r="D60">
            <v>70000</v>
          </cell>
          <cell r="F60">
            <v>0</v>
          </cell>
        </row>
        <row r="62">
          <cell r="D62">
            <v>100000</v>
          </cell>
          <cell r="F62">
            <v>0</v>
          </cell>
        </row>
        <row r="64">
          <cell r="D64">
            <v>100000</v>
          </cell>
          <cell r="F64">
            <v>0</v>
          </cell>
        </row>
        <row r="66">
          <cell r="D66">
            <v>100000</v>
          </cell>
          <cell r="F66">
            <v>0</v>
          </cell>
        </row>
        <row r="74">
          <cell r="D74">
            <v>100000</v>
          </cell>
          <cell r="F74">
            <v>8500</v>
          </cell>
        </row>
        <row r="75">
          <cell r="D75">
            <v>100000</v>
          </cell>
          <cell r="F75">
            <v>0</v>
          </cell>
        </row>
        <row r="76">
          <cell r="D76">
            <v>1200000</v>
          </cell>
          <cell r="F76">
            <v>186708</v>
          </cell>
        </row>
        <row r="77">
          <cell r="D77">
            <v>210200</v>
          </cell>
          <cell r="F77">
            <v>53974.75</v>
          </cell>
        </row>
        <row r="78">
          <cell r="D78">
            <v>75000</v>
          </cell>
          <cell r="F78">
            <v>18200</v>
          </cell>
        </row>
        <row r="79">
          <cell r="D79">
            <v>10000</v>
          </cell>
          <cell r="F79">
            <v>150</v>
          </cell>
        </row>
        <row r="80">
          <cell r="D80">
            <v>100000</v>
          </cell>
          <cell r="F80">
            <v>0</v>
          </cell>
        </row>
        <row r="81">
          <cell r="D81">
            <v>795000</v>
          </cell>
          <cell r="F81">
            <v>100768.16999999998</v>
          </cell>
        </row>
        <row r="82">
          <cell r="D82">
            <v>700000</v>
          </cell>
          <cell r="F82">
            <v>0</v>
          </cell>
        </row>
        <row r="83">
          <cell r="D83">
            <v>650000</v>
          </cell>
          <cell r="F83">
            <v>97745.75</v>
          </cell>
        </row>
        <row r="84">
          <cell r="D84">
            <v>300000</v>
          </cell>
          <cell r="F84">
            <v>78730</v>
          </cell>
        </row>
        <row r="85">
          <cell r="D85">
            <v>2000000</v>
          </cell>
          <cell r="F85">
            <v>180900</v>
          </cell>
        </row>
        <row r="88">
          <cell r="D88">
            <v>2500000</v>
          </cell>
        </row>
      </sheetData>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O"/>
      <sheetName val="SUMMARY - CMO OMOE"/>
      <sheetName val="CAWA"/>
      <sheetName val="SCCADAC"/>
      <sheetName val="SCCCYA"/>
      <sheetName val="SPORTS"/>
      <sheetName val="PESO"/>
      <sheetName val="TOURISM"/>
      <sheetName val="SCHOLARSHIP FOR STUDENTS"/>
      <sheetName val="SCHOLARSHIP FOR TEACHERS"/>
      <sheetName val="SCIHA"/>
      <sheetName val="PIO"/>
      <sheetName val="CLDO"/>
      <sheetName val="ABC FEDERATION FUND"/>
      <sheetName val="ABC FEDERATION - TANOD"/>
      <sheetName val="ABC FEDERATION - KB"/>
      <sheetName val="ALGERS"/>
      <sheetName val="APPRAISAL COMMITTEE"/>
      <sheetName val="BPLO"/>
      <sheetName val="PLEB"/>
      <sheetName val="BAC"/>
      <sheetName val="ADHOC"/>
      <sheetName val="CODI"/>
      <sheetName val="PEACE AND ORDER FUND"/>
      <sheetName val="ICTC"/>
      <sheetName val="TASK FORCE RIGHT OF WAY"/>
      <sheetName val="LET"/>
      <sheetName val="PPMO"/>
      <sheetName val="TRAFFIC MANAGEMENT AUTHORITY"/>
      <sheetName val="INTERNAL SERVICES OFFICE"/>
      <sheetName val="I4J"/>
      <sheetName val="NEGOSYO CENTER"/>
      <sheetName val="GSD"/>
      <sheetName val="CED - STREETLIGHTING"/>
      <sheetName val="CED - PARKS AND PLAZA"/>
      <sheetName val="CSWD"/>
      <sheetName val="SUMMARY - CSWDO OMOE"/>
      <sheetName val="OSCA"/>
      <sheetName val="OPERATION OF GUIDANCE CENTER"/>
      <sheetName val="IMPLEMENTATION OF MDG FACES"/>
      <sheetName val="4 p's"/>
      <sheetName val="CIACAT-VAWC"/>
      <sheetName val="operation of curfew center"/>
      <sheetName val="NUTRITION COUNCIL"/>
      <sheetName val="COUNTRY PROGRAM FOR CHILDREN"/>
      <sheetName val="PWD"/>
      <sheetName val="OPERATION OF GAD COUNCIL"/>
      <sheetName val="LCPC - SSS"/>
      <sheetName val="8751"/>
      <sheetName val="8753"/>
      <sheetName val="Hospital"/>
      <sheetName val="special purpose"/>
      <sheetName val="CDRRMO"/>
      <sheetName val="for child-friendly governance"/>
    </sheetNames>
    <sheetDataSet>
      <sheetData sheetId="0" refreshError="1">
        <row r="9">
          <cell r="E9">
            <v>27726255.5</v>
          </cell>
        </row>
        <row r="10">
          <cell r="E10">
            <v>3059848.3899999997</v>
          </cell>
        </row>
        <row r="11">
          <cell r="E11">
            <v>114000</v>
          </cell>
        </row>
        <row r="12">
          <cell r="E12">
            <v>57000</v>
          </cell>
        </row>
        <row r="13">
          <cell r="E13">
            <v>774000</v>
          </cell>
        </row>
        <row r="14">
          <cell r="E14">
            <v>44020.42</v>
          </cell>
        </row>
        <row r="15">
          <cell r="E15">
            <v>2348206</v>
          </cell>
        </row>
        <row r="16">
          <cell r="E16">
            <v>650500</v>
          </cell>
        </row>
        <row r="17">
          <cell r="E17">
            <v>2117760</v>
          </cell>
        </row>
        <row r="18">
          <cell r="E18">
            <v>3190616.2399999998</v>
          </cell>
        </row>
        <row r="19">
          <cell r="E19">
            <v>149600</v>
          </cell>
        </row>
        <row r="20">
          <cell r="E20">
            <v>338430.81000000006</v>
          </cell>
        </row>
        <row r="21">
          <cell r="E21">
            <v>148500</v>
          </cell>
        </row>
        <row r="22">
          <cell r="E22">
            <v>173305.73</v>
          </cell>
        </row>
        <row r="23">
          <cell r="E23">
            <v>7558588.8499999996</v>
          </cell>
        </row>
        <row r="24">
          <cell r="E24">
            <v>4810222.7799999993</v>
          </cell>
        </row>
        <row r="25">
          <cell r="E25">
            <v>30000</v>
          </cell>
        </row>
        <row r="26">
          <cell r="E26">
            <v>0</v>
          </cell>
        </row>
        <row r="27">
          <cell r="E27">
            <v>648000</v>
          </cell>
        </row>
        <row r="28">
          <cell r="E28">
            <v>0</v>
          </cell>
        </row>
        <row r="30">
          <cell r="E30">
            <v>576351.69999999995</v>
          </cell>
        </row>
        <row r="31">
          <cell r="E31">
            <v>0</v>
          </cell>
        </row>
        <row r="32">
          <cell r="E32">
            <v>21850</v>
          </cell>
        </row>
        <row r="33">
          <cell r="E33">
            <v>111041.01000000001</v>
          </cell>
        </row>
        <row r="34">
          <cell r="E34">
            <v>18270</v>
          </cell>
        </row>
        <row r="35">
          <cell r="E35">
            <v>827479.16000000027</v>
          </cell>
        </row>
        <row r="36">
          <cell r="E36">
            <v>11990</v>
          </cell>
        </row>
        <row r="37">
          <cell r="E37">
            <v>6103</v>
          </cell>
        </row>
        <row r="38">
          <cell r="E38">
            <v>96513.68</v>
          </cell>
        </row>
        <row r="39">
          <cell r="E39">
            <v>24885.39</v>
          </cell>
        </row>
        <row r="40">
          <cell r="E40">
            <v>16700</v>
          </cell>
        </row>
        <row r="41">
          <cell r="E41">
            <v>8537571.4800000004</v>
          </cell>
        </row>
        <row r="42">
          <cell r="E42">
            <v>0</v>
          </cell>
        </row>
        <row r="43">
          <cell r="E43">
            <v>57600</v>
          </cell>
        </row>
        <row r="44">
          <cell r="E44">
            <v>72413.100000000006</v>
          </cell>
        </row>
        <row r="45">
          <cell r="E45">
            <v>494326.61</v>
          </cell>
        </row>
        <row r="46">
          <cell r="E46">
            <v>466264</v>
          </cell>
        </row>
        <row r="47">
          <cell r="E47">
            <v>0</v>
          </cell>
        </row>
        <row r="48">
          <cell r="E48">
            <v>30487.5</v>
          </cell>
        </row>
        <row r="49">
          <cell r="E49">
            <v>2179463.42</v>
          </cell>
        </row>
        <row r="50">
          <cell r="E50">
            <v>200000</v>
          </cell>
        </row>
        <row r="51">
          <cell r="E51">
            <v>170000</v>
          </cell>
        </row>
        <row r="52">
          <cell r="E52">
            <v>50000</v>
          </cell>
        </row>
        <row r="53">
          <cell r="E53">
            <v>300000</v>
          </cell>
        </row>
        <row r="54">
          <cell r="E54">
            <v>1645450</v>
          </cell>
        </row>
        <row r="55">
          <cell r="E55">
            <v>769267.16999999993</v>
          </cell>
        </row>
        <row r="56">
          <cell r="E56">
            <v>0</v>
          </cell>
        </row>
        <row r="57">
          <cell r="E57">
            <v>4978366.1099999994</v>
          </cell>
        </row>
        <row r="58">
          <cell r="E58">
            <v>150000</v>
          </cell>
        </row>
        <row r="59">
          <cell r="E59">
            <v>272787.25</v>
          </cell>
        </row>
        <row r="60">
          <cell r="E60">
            <v>6000000</v>
          </cell>
        </row>
        <row r="61">
          <cell r="E61">
            <v>17699500</v>
          </cell>
        </row>
        <row r="62">
          <cell r="E62">
            <v>1795930.8399999999</v>
          </cell>
        </row>
        <row r="63">
          <cell r="E63">
            <v>0</v>
          </cell>
        </row>
        <row r="66">
          <cell r="E66">
            <v>1620</v>
          </cell>
        </row>
        <row r="67">
          <cell r="E67">
            <v>4990</v>
          </cell>
        </row>
        <row r="68">
          <cell r="E68">
            <v>4500</v>
          </cell>
        </row>
        <row r="69">
          <cell r="E69">
            <v>5328</v>
          </cell>
        </row>
        <row r="70">
          <cell r="E70">
            <v>70838.710000000006</v>
          </cell>
        </row>
        <row r="71">
          <cell r="E71">
            <v>0</v>
          </cell>
        </row>
        <row r="73">
          <cell r="E73">
            <v>10521</v>
          </cell>
        </row>
        <row r="74">
          <cell r="E74">
            <v>13500</v>
          </cell>
        </row>
        <row r="75">
          <cell r="E75">
            <v>7464.7900000000009</v>
          </cell>
        </row>
        <row r="76">
          <cell r="E76">
            <v>6921.37</v>
          </cell>
        </row>
        <row r="77">
          <cell r="E77">
            <v>72000</v>
          </cell>
        </row>
        <row r="85">
          <cell r="E85">
            <v>5134</v>
          </cell>
        </row>
        <row r="86">
          <cell r="E86">
            <v>7005</v>
          </cell>
        </row>
        <row r="87">
          <cell r="E87">
            <v>0</v>
          </cell>
        </row>
        <row r="88">
          <cell r="E88">
            <v>17095.12</v>
          </cell>
        </row>
        <row r="89">
          <cell r="E89">
            <v>0</v>
          </cell>
        </row>
        <row r="91">
          <cell r="E91">
            <v>277000</v>
          </cell>
        </row>
        <row r="95">
          <cell r="E95">
            <v>1000000</v>
          </cell>
        </row>
      </sheetData>
      <sheetData sheetId="1" refreshError="1"/>
      <sheetData sheetId="2" refreshError="1">
        <row r="12">
          <cell r="E12">
            <v>3731</v>
          </cell>
        </row>
        <row r="13">
          <cell r="E13">
            <v>2900</v>
          </cell>
        </row>
        <row r="14">
          <cell r="E14">
            <v>11092.07</v>
          </cell>
        </row>
        <row r="15">
          <cell r="E15">
            <v>1320</v>
          </cell>
        </row>
        <row r="16">
          <cell r="E16">
            <v>7926.24</v>
          </cell>
        </row>
        <row r="17">
          <cell r="E17">
            <v>288083.58</v>
          </cell>
        </row>
        <row r="18">
          <cell r="E18">
            <v>138269</v>
          </cell>
        </row>
      </sheetData>
      <sheetData sheetId="3" refreshError="1">
        <row r="12">
          <cell r="E12">
            <v>7035</v>
          </cell>
        </row>
        <row r="13">
          <cell r="E13">
            <v>17112</v>
          </cell>
        </row>
        <row r="14">
          <cell r="E14">
            <v>14652.82</v>
          </cell>
        </row>
        <row r="15">
          <cell r="E15">
            <v>36108.19</v>
          </cell>
        </row>
        <row r="16">
          <cell r="E16">
            <v>204013.84</v>
          </cell>
        </row>
        <row r="17">
          <cell r="E17">
            <v>444657.5</v>
          </cell>
        </row>
      </sheetData>
      <sheetData sheetId="4" refreshError="1">
        <row r="12">
          <cell r="E12">
            <v>0</v>
          </cell>
        </row>
        <row r="13">
          <cell r="E13">
            <v>136231.5</v>
          </cell>
        </row>
        <row r="14">
          <cell r="E14">
            <v>14045.880000000001</v>
          </cell>
        </row>
        <row r="15">
          <cell r="E15">
            <v>11601.080000000002</v>
          </cell>
        </row>
        <row r="16">
          <cell r="E16">
            <v>1440</v>
          </cell>
        </row>
        <row r="17">
          <cell r="E17">
            <v>29595.070000000003</v>
          </cell>
        </row>
        <row r="18">
          <cell r="E18">
            <v>0</v>
          </cell>
        </row>
        <row r="19">
          <cell r="E19">
            <v>437474.19000000006</v>
          </cell>
        </row>
        <row r="20">
          <cell r="E20">
            <v>2575.5</v>
          </cell>
        </row>
      </sheetData>
      <sheetData sheetId="5" refreshError="1">
        <row r="12">
          <cell r="E12">
            <v>131224.97999999998</v>
          </cell>
        </row>
        <row r="13">
          <cell r="E13">
            <v>26976.289999999997</v>
          </cell>
        </row>
        <row r="14">
          <cell r="E14">
            <v>58706.1</v>
          </cell>
        </row>
        <row r="15">
          <cell r="E15">
            <v>377295</v>
          </cell>
        </row>
        <row r="16">
          <cell r="E16">
            <v>1440</v>
          </cell>
        </row>
        <row r="17">
          <cell r="E17">
            <v>7265.7199999999993</v>
          </cell>
        </row>
        <row r="18">
          <cell r="E18">
            <v>361725</v>
          </cell>
        </row>
        <row r="19">
          <cell r="E19">
            <v>919630</v>
          </cell>
        </row>
        <row r="20">
          <cell r="E20">
            <v>3662991.34</v>
          </cell>
        </row>
      </sheetData>
      <sheetData sheetId="6" refreshError="1">
        <row r="12">
          <cell r="E12">
            <v>149186.11000000002</v>
          </cell>
        </row>
        <row r="13">
          <cell r="E13">
            <v>1336750</v>
          </cell>
        </row>
        <row r="14">
          <cell r="E14">
            <v>67816.19</v>
          </cell>
        </row>
        <row r="15">
          <cell r="E15">
            <v>60661.27</v>
          </cell>
        </row>
        <row r="16">
          <cell r="E16">
            <v>75950</v>
          </cell>
        </row>
        <row r="17">
          <cell r="E17">
            <v>6330.2</v>
          </cell>
        </row>
        <row r="18">
          <cell r="E18">
            <v>0</v>
          </cell>
        </row>
        <row r="19">
          <cell r="E19">
            <v>44384.05</v>
          </cell>
        </row>
        <row r="20">
          <cell r="E20">
            <v>2098316.75</v>
          </cell>
        </row>
        <row r="21">
          <cell r="E21">
            <v>10000</v>
          </cell>
        </row>
        <row r="22">
          <cell r="E22">
            <v>0</v>
          </cell>
        </row>
        <row r="23">
          <cell r="E23">
            <v>0</v>
          </cell>
        </row>
        <row r="24">
          <cell r="E24">
            <v>53030.5</v>
          </cell>
        </row>
        <row r="26">
          <cell r="E26">
            <v>0</v>
          </cell>
        </row>
      </sheetData>
      <sheetData sheetId="7" refreshError="1"/>
      <sheetData sheetId="8" refreshError="1">
        <row r="12">
          <cell r="E12">
            <v>16345</v>
          </cell>
        </row>
        <row r="13">
          <cell r="E13">
            <v>1323016.27</v>
          </cell>
        </row>
        <row r="14">
          <cell r="E14">
            <v>0</v>
          </cell>
        </row>
        <row r="15">
          <cell r="E15">
            <v>77073.16</v>
          </cell>
        </row>
        <row r="16">
          <cell r="E16">
            <v>0</v>
          </cell>
        </row>
        <row r="17">
          <cell r="E17">
            <v>0</v>
          </cell>
        </row>
      </sheetData>
      <sheetData sheetId="9" refreshError="1">
        <row r="12">
          <cell r="E12">
            <v>411973.37</v>
          </cell>
        </row>
      </sheetData>
      <sheetData sheetId="10" refreshError="1"/>
      <sheetData sheetId="11" refreshError="1">
        <row r="12">
          <cell r="E12">
            <v>7401.24</v>
          </cell>
        </row>
        <row r="13">
          <cell r="E13">
            <v>12637</v>
          </cell>
        </row>
        <row r="14">
          <cell r="E14">
            <v>534000</v>
          </cell>
        </row>
        <row r="15">
          <cell r="E15">
            <v>99000</v>
          </cell>
        </row>
        <row r="16">
          <cell r="E16">
            <v>133389.16999999998</v>
          </cell>
        </row>
        <row r="17">
          <cell r="E17">
            <v>13880</v>
          </cell>
        </row>
        <row r="18">
          <cell r="E18">
            <v>1520</v>
          </cell>
        </row>
      </sheetData>
      <sheetData sheetId="12" refreshError="1"/>
      <sheetData sheetId="13" refreshError="1">
        <row r="11">
          <cell r="E11">
            <v>7981</v>
          </cell>
        </row>
        <row r="12">
          <cell r="E12">
            <v>2437300</v>
          </cell>
        </row>
        <row r="13">
          <cell r="E13">
            <v>6028.1</v>
          </cell>
        </row>
        <row r="14">
          <cell r="E14">
            <v>4590</v>
          </cell>
        </row>
        <row r="15">
          <cell r="E15">
            <v>73762.8</v>
          </cell>
        </row>
        <row r="16">
          <cell r="E16">
            <v>355693.18000000005</v>
          </cell>
        </row>
        <row r="17">
          <cell r="E17">
            <v>24992</v>
          </cell>
        </row>
        <row r="18">
          <cell r="E18">
            <v>13800000</v>
          </cell>
        </row>
        <row r="19">
          <cell r="E19">
            <v>241839</v>
          </cell>
        </row>
      </sheetData>
      <sheetData sheetId="14" refreshError="1">
        <row r="11">
          <cell r="E11">
            <v>0</v>
          </cell>
        </row>
        <row r="12">
          <cell r="E12">
            <v>58057.75</v>
          </cell>
        </row>
        <row r="13">
          <cell r="E13">
            <v>2423000</v>
          </cell>
        </row>
      </sheetData>
      <sheetData sheetId="15" refreshError="1">
        <row r="12">
          <cell r="E12">
            <v>154800</v>
          </cell>
        </row>
        <row r="13">
          <cell r="E13">
            <v>659100</v>
          </cell>
        </row>
      </sheetData>
      <sheetData sheetId="16" refreshError="1"/>
      <sheetData sheetId="17" refreshError="1">
        <row r="12">
          <cell r="E12">
            <v>0</v>
          </cell>
        </row>
        <row r="13">
          <cell r="E13">
            <v>0</v>
          </cell>
        </row>
        <row r="14">
          <cell r="E14">
            <v>8691.619999999999</v>
          </cell>
        </row>
        <row r="15">
          <cell r="E15">
            <v>2197.8000000000002</v>
          </cell>
        </row>
      </sheetData>
      <sheetData sheetId="18" refreshError="1">
        <row r="12">
          <cell r="E12">
            <v>3631.8999999999996</v>
          </cell>
        </row>
        <row r="13">
          <cell r="E13">
            <v>83706.959999999992</v>
          </cell>
        </row>
        <row r="14">
          <cell r="E14">
            <v>15791.220000000001</v>
          </cell>
        </row>
        <row r="15">
          <cell r="E15">
            <v>162965.20000000001</v>
          </cell>
        </row>
        <row r="16">
          <cell r="E16">
            <v>8185.1799999999994</v>
          </cell>
        </row>
        <row r="17">
          <cell r="E17">
            <v>241028.7</v>
          </cell>
        </row>
        <row r="18">
          <cell r="E18">
            <v>13835</v>
          </cell>
        </row>
        <row r="19">
          <cell r="E19">
            <v>3460</v>
          </cell>
        </row>
        <row r="20">
          <cell r="E20">
            <v>7400</v>
          </cell>
        </row>
        <row r="21">
          <cell r="E21">
            <v>46825.2</v>
          </cell>
        </row>
      </sheetData>
      <sheetData sheetId="19" refreshError="1"/>
      <sheetData sheetId="20" refreshError="1"/>
      <sheetData sheetId="21" refreshError="1"/>
      <sheetData sheetId="22" refreshError="1">
        <row r="12">
          <cell r="E12">
            <v>28282.799999999999</v>
          </cell>
        </row>
        <row r="13">
          <cell r="E13">
            <v>3465</v>
          </cell>
        </row>
        <row r="14">
          <cell r="E14">
            <v>0</v>
          </cell>
        </row>
        <row r="15">
          <cell r="E15">
            <v>0</v>
          </cell>
        </row>
      </sheetData>
      <sheetData sheetId="23" refreshError="1">
        <row r="12">
          <cell r="E12">
            <v>0</v>
          </cell>
        </row>
        <row r="13">
          <cell r="E13">
            <v>0</v>
          </cell>
        </row>
        <row r="14">
          <cell r="E14">
            <v>0</v>
          </cell>
        </row>
        <row r="15">
          <cell r="E15">
            <v>0</v>
          </cell>
        </row>
        <row r="16">
          <cell r="E16">
            <v>0</v>
          </cell>
        </row>
        <row r="17">
          <cell r="E17">
            <v>1200000</v>
          </cell>
        </row>
        <row r="18">
          <cell r="E18">
            <v>2333809.2800000003</v>
          </cell>
        </row>
      </sheetData>
      <sheetData sheetId="24" refreshError="1">
        <row r="12">
          <cell r="E12">
            <v>62837.08</v>
          </cell>
        </row>
        <row r="13">
          <cell r="E13">
            <v>6000</v>
          </cell>
        </row>
        <row r="14">
          <cell r="E14">
            <v>46064.979999999996</v>
          </cell>
        </row>
        <row r="15">
          <cell r="E15">
            <v>0</v>
          </cell>
        </row>
        <row r="16">
          <cell r="E16">
            <v>14073.02</v>
          </cell>
        </row>
        <row r="17">
          <cell r="E17">
            <v>14611.769999999999</v>
          </cell>
        </row>
        <row r="18">
          <cell r="E18">
            <v>992807.49</v>
          </cell>
        </row>
        <row r="19">
          <cell r="E19">
            <v>479193.85</v>
          </cell>
        </row>
        <row r="20">
          <cell r="E20">
            <v>8125</v>
          </cell>
        </row>
        <row r="21">
          <cell r="E21">
            <v>0</v>
          </cell>
        </row>
        <row r="22">
          <cell r="E22">
            <v>159500</v>
          </cell>
        </row>
        <row r="23">
          <cell r="E23">
            <v>12003</v>
          </cell>
        </row>
      </sheetData>
      <sheetData sheetId="25" refreshError="1">
        <row r="12">
          <cell r="E12">
            <v>0</v>
          </cell>
        </row>
        <row r="13">
          <cell r="E13">
            <v>0</v>
          </cell>
        </row>
        <row r="14">
          <cell r="E14">
            <v>72520</v>
          </cell>
        </row>
        <row r="15">
          <cell r="E15">
            <v>0</v>
          </cell>
        </row>
      </sheetData>
      <sheetData sheetId="26" refreshError="1">
        <row r="12">
          <cell r="E12">
            <v>990</v>
          </cell>
        </row>
        <row r="13">
          <cell r="E13">
            <v>0</v>
          </cell>
        </row>
        <row r="14">
          <cell r="E14">
            <v>12936.330000000002</v>
          </cell>
        </row>
        <row r="15">
          <cell r="E15">
            <v>13351.87</v>
          </cell>
        </row>
        <row r="16">
          <cell r="E16">
            <v>256161</v>
          </cell>
        </row>
        <row r="17">
          <cell r="E17">
            <v>80322</v>
          </cell>
        </row>
      </sheetData>
      <sheetData sheetId="27" refreshError="1">
        <row r="12">
          <cell r="E12">
            <v>10677.21</v>
          </cell>
        </row>
        <row r="13">
          <cell r="E13">
            <v>27678</v>
          </cell>
        </row>
        <row r="14">
          <cell r="E14">
            <v>595550</v>
          </cell>
        </row>
        <row r="15">
          <cell r="E15">
            <v>149838.9</v>
          </cell>
        </row>
        <row r="16">
          <cell r="E16">
            <v>71145.100000000006</v>
          </cell>
        </row>
        <row r="17">
          <cell r="E17">
            <v>7926.2400000000007</v>
          </cell>
        </row>
        <row r="18">
          <cell r="E18">
            <v>0</v>
          </cell>
        </row>
        <row r="19">
          <cell r="E19">
            <v>0</v>
          </cell>
        </row>
        <row r="20">
          <cell r="E20">
            <v>0</v>
          </cell>
        </row>
        <row r="21">
          <cell r="E21">
            <v>1350396.9700000002</v>
          </cell>
        </row>
        <row r="22">
          <cell r="E22">
            <v>0</v>
          </cell>
        </row>
        <row r="23">
          <cell r="E23">
            <v>0</v>
          </cell>
        </row>
        <row r="24">
          <cell r="E24">
            <v>0</v>
          </cell>
        </row>
        <row r="25">
          <cell r="E25">
            <v>0</v>
          </cell>
        </row>
        <row r="26">
          <cell r="E26">
            <v>84991</v>
          </cell>
        </row>
      </sheetData>
      <sheetData sheetId="28" refreshError="1">
        <row r="12">
          <cell r="E12">
            <v>47742.289999999994</v>
          </cell>
        </row>
        <row r="13">
          <cell r="E13">
            <v>61275</v>
          </cell>
        </row>
        <row r="14">
          <cell r="E14">
            <v>0</v>
          </cell>
        </row>
        <row r="15">
          <cell r="E15">
            <v>0</v>
          </cell>
        </row>
      </sheetData>
      <sheetData sheetId="29" refreshError="1">
        <row r="12">
          <cell r="E12">
            <v>0</v>
          </cell>
        </row>
        <row r="13">
          <cell r="E13">
            <v>0</v>
          </cell>
        </row>
        <row r="14">
          <cell r="E14">
            <v>2377.5</v>
          </cell>
        </row>
        <row r="15">
          <cell r="E15">
            <v>53367.59</v>
          </cell>
        </row>
        <row r="16">
          <cell r="E16">
            <v>0</v>
          </cell>
        </row>
      </sheetData>
      <sheetData sheetId="30" refreshError="1">
        <row r="12">
          <cell r="E12">
            <v>0</v>
          </cell>
        </row>
        <row r="13">
          <cell r="E13">
            <v>0</v>
          </cell>
        </row>
        <row r="14">
          <cell r="E14">
            <v>28920.5</v>
          </cell>
        </row>
        <row r="15">
          <cell r="E15">
            <v>3100.4500000000007</v>
          </cell>
        </row>
        <row r="16">
          <cell r="E16">
            <v>0</v>
          </cell>
        </row>
        <row r="17">
          <cell r="E17">
            <v>5000</v>
          </cell>
        </row>
        <row r="18">
          <cell r="E18">
            <v>0</v>
          </cell>
        </row>
        <row r="19">
          <cell r="E19">
            <v>21170</v>
          </cell>
        </row>
      </sheetData>
      <sheetData sheetId="31" refreshError="1">
        <row r="12">
          <cell r="E12">
            <v>44762.18</v>
          </cell>
        </row>
        <row r="13">
          <cell r="E13">
            <v>22820.5</v>
          </cell>
        </row>
        <row r="14">
          <cell r="E14">
            <v>36790.39</v>
          </cell>
        </row>
        <row r="15">
          <cell r="E15">
            <v>31913.450000000004</v>
          </cell>
        </row>
        <row r="16">
          <cell r="E16">
            <v>0</v>
          </cell>
        </row>
        <row r="17">
          <cell r="E17">
            <v>97775.09</v>
          </cell>
        </row>
        <row r="18">
          <cell r="E18">
            <v>0</v>
          </cell>
        </row>
        <row r="19">
          <cell r="E19">
            <v>392185.5</v>
          </cell>
        </row>
      </sheetData>
      <sheetData sheetId="32" refreshError="1">
        <row r="13">
          <cell r="E13">
            <v>4509686.7799999993</v>
          </cell>
        </row>
        <row r="14">
          <cell r="E14">
            <v>347000</v>
          </cell>
        </row>
        <row r="15">
          <cell r="E15">
            <v>71250</v>
          </cell>
        </row>
        <row r="16">
          <cell r="E16">
            <v>71250</v>
          </cell>
        </row>
        <row r="17">
          <cell r="E17">
            <v>108000</v>
          </cell>
        </row>
        <row r="18">
          <cell r="E18">
            <v>0</v>
          </cell>
        </row>
        <row r="19">
          <cell r="E19">
            <v>455334.1</v>
          </cell>
        </row>
        <row r="20">
          <cell r="E20">
            <v>88500</v>
          </cell>
        </row>
        <row r="21">
          <cell r="E21">
            <v>434491</v>
          </cell>
        </row>
        <row r="22">
          <cell r="E22">
            <v>539862.51</v>
          </cell>
        </row>
        <row r="23">
          <cell r="E23">
            <v>17300</v>
          </cell>
        </row>
        <row r="24">
          <cell r="E24">
            <v>51046.689999999995</v>
          </cell>
        </row>
        <row r="25">
          <cell r="E25">
            <v>17397</v>
          </cell>
        </row>
        <row r="27">
          <cell r="E27">
            <v>1078688.25</v>
          </cell>
        </row>
        <row r="28">
          <cell r="E28">
            <v>10000</v>
          </cell>
        </row>
        <row r="29">
          <cell r="E29">
            <v>0</v>
          </cell>
        </row>
        <row r="30">
          <cell r="E30">
            <v>85000</v>
          </cell>
        </row>
        <row r="32">
          <cell r="E32">
            <v>184049.23</v>
          </cell>
        </row>
        <row r="33">
          <cell r="E33">
            <v>65793</v>
          </cell>
        </row>
        <row r="34">
          <cell r="E34">
            <v>101250</v>
          </cell>
        </row>
        <row r="35">
          <cell r="E35">
            <v>187040.52000000005</v>
          </cell>
        </row>
        <row r="37">
          <cell r="E37">
            <v>1230320.4399999997</v>
          </cell>
        </row>
        <row r="39">
          <cell r="E39">
            <v>2031994.3900000001</v>
          </cell>
        </row>
        <row r="41">
          <cell r="E41">
            <v>320363.36199999996</v>
          </cell>
        </row>
        <row r="43">
          <cell r="E43">
            <v>24667.4</v>
          </cell>
        </row>
        <row r="44">
          <cell r="E44">
            <v>256432</v>
          </cell>
        </row>
        <row r="45">
          <cell r="E45">
            <v>0</v>
          </cell>
        </row>
        <row r="46">
          <cell r="E46">
            <v>30498.27</v>
          </cell>
        </row>
        <row r="47">
          <cell r="E47">
            <v>342106.68000000005</v>
          </cell>
        </row>
        <row r="48">
          <cell r="E48">
            <v>63760</v>
          </cell>
        </row>
        <row r="49">
          <cell r="E49">
            <v>43065</v>
          </cell>
        </row>
        <row r="50">
          <cell r="E50">
            <v>30270</v>
          </cell>
        </row>
        <row r="51">
          <cell r="E51">
            <v>0</v>
          </cell>
        </row>
        <row r="52">
          <cell r="E52">
            <v>0</v>
          </cell>
        </row>
        <row r="53">
          <cell r="E53">
            <v>1422781.74</v>
          </cell>
        </row>
        <row r="54">
          <cell r="E54">
            <v>842643.25</v>
          </cell>
        </row>
        <row r="55">
          <cell r="E55">
            <v>43245</v>
          </cell>
        </row>
        <row r="56">
          <cell r="E56">
            <v>319102.86</v>
          </cell>
        </row>
      </sheetData>
      <sheetData sheetId="33" refreshError="1"/>
      <sheetData sheetId="34" refreshError="1"/>
      <sheetData sheetId="35" refreshError="1"/>
      <sheetData sheetId="36" refreshError="1"/>
      <sheetData sheetId="37" refreshError="1">
        <row r="12">
          <cell r="F12">
            <v>75441.55</v>
          </cell>
        </row>
        <row r="14">
          <cell r="F14">
            <v>17965.5</v>
          </cell>
        </row>
        <row r="15">
          <cell r="F15">
            <v>144190</v>
          </cell>
        </row>
        <row r="16">
          <cell r="F16">
            <v>9268</v>
          </cell>
        </row>
        <row r="17">
          <cell r="F17">
            <v>0</v>
          </cell>
        </row>
        <row r="18">
          <cell r="F18">
            <v>2357.6999999999998</v>
          </cell>
        </row>
        <row r="19">
          <cell r="F19">
            <v>18880.589999999997</v>
          </cell>
        </row>
        <row r="20">
          <cell r="F20">
            <v>7929.6000000000013</v>
          </cell>
        </row>
        <row r="21">
          <cell r="F21">
            <v>430188.83999999997</v>
          </cell>
        </row>
        <row r="23">
          <cell r="F23">
            <v>2868000</v>
          </cell>
        </row>
      </sheetData>
      <sheetData sheetId="38" refreshError="1">
        <row r="13">
          <cell r="F13">
            <v>16901</v>
          </cell>
        </row>
        <row r="14">
          <cell r="F14">
            <v>6703.6900000000005</v>
          </cell>
        </row>
        <row r="15">
          <cell r="F15">
            <v>6894.9999999999982</v>
          </cell>
        </row>
        <row r="16">
          <cell r="F16">
            <v>5787.0999999999995</v>
          </cell>
        </row>
        <row r="17">
          <cell r="F17">
            <v>11891.880000000001</v>
          </cell>
        </row>
        <row r="18">
          <cell r="F18">
            <v>18750</v>
          </cell>
        </row>
      </sheetData>
      <sheetData sheetId="39" refreshError="1">
        <row r="13">
          <cell r="F13">
            <v>11491</v>
          </cell>
        </row>
        <row r="14">
          <cell r="F14">
            <v>40000</v>
          </cell>
        </row>
        <row r="15">
          <cell r="F15">
            <v>71043</v>
          </cell>
        </row>
      </sheetData>
      <sheetData sheetId="40" refreshError="1">
        <row r="13">
          <cell r="F13">
            <v>27552</v>
          </cell>
        </row>
        <row r="14">
          <cell r="F14">
            <v>9999.9500000000007</v>
          </cell>
        </row>
        <row r="15">
          <cell r="F15">
            <v>1359.6</v>
          </cell>
        </row>
        <row r="16">
          <cell r="F16">
            <v>7346.3600000000006</v>
          </cell>
        </row>
        <row r="17">
          <cell r="F17">
            <v>481337.44700000004</v>
          </cell>
        </row>
        <row r="18">
          <cell r="F18">
            <v>49489</v>
          </cell>
        </row>
      </sheetData>
      <sheetData sheetId="41" refreshError="1">
        <row r="13">
          <cell r="F13">
            <v>13088.98</v>
          </cell>
        </row>
        <row r="14">
          <cell r="F14">
            <v>850</v>
          </cell>
        </row>
        <row r="15">
          <cell r="F15">
            <v>0</v>
          </cell>
        </row>
        <row r="16">
          <cell r="F16">
            <v>4518.76</v>
          </cell>
        </row>
        <row r="17">
          <cell r="F17">
            <v>15148</v>
          </cell>
        </row>
      </sheetData>
      <sheetData sheetId="42" refreshError="1">
        <row r="13">
          <cell r="F13">
            <v>0</v>
          </cell>
        </row>
        <row r="14">
          <cell r="F14">
            <v>267285.40999999997</v>
          </cell>
        </row>
        <row r="15">
          <cell r="F15">
            <v>4646.7700000000004</v>
          </cell>
        </row>
        <row r="16">
          <cell r="F16">
            <v>23887.5</v>
          </cell>
        </row>
      </sheetData>
      <sheetData sheetId="43" refreshError="1">
        <row r="12">
          <cell r="F12">
            <v>537515</v>
          </cell>
        </row>
        <row r="14">
          <cell r="F14">
            <v>7756</v>
          </cell>
        </row>
        <row r="15">
          <cell r="F15">
            <v>17370</v>
          </cell>
        </row>
        <row r="16">
          <cell r="F16">
            <v>6406.75</v>
          </cell>
        </row>
        <row r="17">
          <cell r="F17">
            <v>20485</v>
          </cell>
        </row>
        <row r="18">
          <cell r="F18">
            <v>6341.0700000000015</v>
          </cell>
        </row>
        <row r="19">
          <cell r="F19">
            <v>3000</v>
          </cell>
        </row>
      </sheetData>
      <sheetData sheetId="44" refreshError="1">
        <row r="11">
          <cell r="F11">
            <v>2634211.14</v>
          </cell>
        </row>
        <row r="13">
          <cell r="F13">
            <v>59774.460000000006</v>
          </cell>
        </row>
        <row r="14">
          <cell r="F14">
            <v>63300</v>
          </cell>
        </row>
        <row r="15">
          <cell r="F15">
            <v>7980.1899999999987</v>
          </cell>
        </row>
        <row r="16">
          <cell r="F16">
            <v>0</v>
          </cell>
        </row>
        <row r="17">
          <cell r="F17">
            <v>7268.7999999999993</v>
          </cell>
        </row>
        <row r="18">
          <cell r="F18">
            <v>0</v>
          </cell>
        </row>
        <row r="19">
          <cell r="F19">
            <v>1080</v>
          </cell>
        </row>
        <row r="20">
          <cell r="F20">
            <v>650543.97</v>
          </cell>
        </row>
        <row r="22">
          <cell r="F22">
            <v>0</v>
          </cell>
        </row>
        <row r="23">
          <cell r="F23">
            <v>887832.6</v>
          </cell>
        </row>
      </sheetData>
      <sheetData sheetId="45" refreshError="1">
        <row r="13">
          <cell r="F13">
            <v>8673</v>
          </cell>
        </row>
        <row r="14">
          <cell r="F14">
            <v>36030</v>
          </cell>
        </row>
        <row r="15">
          <cell r="F15">
            <v>2000</v>
          </cell>
        </row>
        <row r="16">
          <cell r="F16">
            <v>1407</v>
          </cell>
        </row>
        <row r="17">
          <cell r="F17">
            <v>4199.4000000000005</v>
          </cell>
        </row>
        <row r="18">
          <cell r="F18">
            <v>0</v>
          </cell>
        </row>
        <row r="19">
          <cell r="F19">
            <v>7926.2400000000016</v>
          </cell>
        </row>
        <row r="20">
          <cell r="F20">
            <v>59268.75</v>
          </cell>
        </row>
        <row r="21">
          <cell r="F21">
            <v>39000</v>
          </cell>
        </row>
      </sheetData>
      <sheetData sheetId="46" refreshError="1">
        <row r="13">
          <cell r="F13">
            <v>7174.16</v>
          </cell>
        </row>
        <row r="14">
          <cell r="F14">
            <v>162318.38</v>
          </cell>
        </row>
        <row r="15">
          <cell r="F15">
            <v>3750</v>
          </cell>
        </row>
      </sheetData>
      <sheetData sheetId="47" refreshError="1">
        <row r="13">
          <cell r="F13">
            <v>43500</v>
          </cell>
        </row>
        <row r="14">
          <cell r="F14">
            <v>703.5</v>
          </cell>
        </row>
        <row r="15">
          <cell r="F15">
            <v>0</v>
          </cell>
        </row>
        <row r="16">
          <cell r="F16">
            <v>25725</v>
          </cell>
        </row>
      </sheetData>
      <sheetData sheetId="48" refreshError="1"/>
      <sheetData sheetId="49" refreshError="1"/>
      <sheetData sheetId="50" refreshError="1">
        <row r="9">
          <cell r="F9">
            <v>51195126.290000007</v>
          </cell>
        </row>
        <row r="10">
          <cell r="F10">
            <v>3294638.72</v>
          </cell>
        </row>
        <row r="11">
          <cell r="F11">
            <v>135375</v>
          </cell>
        </row>
        <row r="12">
          <cell r="F12">
            <v>135375</v>
          </cell>
        </row>
        <row r="13">
          <cell r="F13">
            <v>870000</v>
          </cell>
        </row>
        <row r="14">
          <cell r="F14">
            <v>2464332.75</v>
          </cell>
        </row>
        <row r="15">
          <cell r="F15">
            <v>244408.59999999998</v>
          </cell>
        </row>
        <row r="16">
          <cell r="F16">
            <v>9358616.9900000002</v>
          </cell>
        </row>
        <row r="17">
          <cell r="F17">
            <v>1068539.2000000002</v>
          </cell>
        </row>
        <row r="18">
          <cell r="F18">
            <v>4041972.8400000008</v>
          </cell>
        </row>
        <row r="19">
          <cell r="F19">
            <v>4291635.8999999994</v>
          </cell>
        </row>
        <row r="20">
          <cell r="F20">
            <v>687000</v>
          </cell>
        </row>
        <row r="21">
          <cell r="F21">
            <v>4165276</v>
          </cell>
        </row>
        <row r="22">
          <cell r="F22">
            <v>6143666.0199999996</v>
          </cell>
        </row>
        <row r="23">
          <cell r="F23">
            <v>163792.66</v>
          </cell>
        </row>
        <row r="24">
          <cell r="F24">
            <v>526881.88</v>
          </cell>
        </row>
        <row r="25">
          <cell r="F25">
            <v>165300</v>
          </cell>
        </row>
        <row r="26">
          <cell r="F26">
            <v>574945.88000000012</v>
          </cell>
        </row>
        <row r="27">
          <cell r="F27">
            <v>8791974.0999999996</v>
          </cell>
        </row>
        <row r="28">
          <cell r="F28">
            <v>60000</v>
          </cell>
        </row>
        <row r="29">
          <cell r="F29">
            <v>0</v>
          </cell>
        </row>
        <row r="30">
          <cell r="F30">
            <v>680000</v>
          </cell>
        </row>
        <row r="31">
          <cell r="F31">
            <v>19500</v>
          </cell>
        </row>
        <row r="33">
          <cell r="F33">
            <v>177437.20000000007</v>
          </cell>
        </row>
        <row r="34">
          <cell r="F34">
            <v>269680</v>
          </cell>
        </row>
        <row r="35">
          <cell r="F35">
            <v>111440</v>
          </cell>
        </row>
        <row r="36">
          <cell r="F36">
            <v>773217.64999999991</v>
          </cell>
        </row>
        <row r="38">
          <cell r="F38">
            <v>104026</v>
          </cell>
        </row>
        <row r="39">
          <cell r="F39">
            <v>10683730</v>
          </cell>
        </row>
        <row r="40">
          <cell r="F40">
            <v>2982784</v>
          </cell>
        </row>
        <row r="41">
          <cell r="F41">
            <v>15345002.040000001</v>
          </cell>
        </row>
        <row r="42">
          <cell r="F42">
            <v>189560</v>
          </cell>
        </row>
        <row r="43">
          <cell r="F43">
            <v>79668.5</v>
          </cell>
        </row>
        <row r="44">
          <cell r="F44">
            <v>39500</v>
          </cell>
        </row>
        <row r="45">
          <cell r="F45">
            <v>0</v>
          </cell>
        </row>
        <row r="46">
          <cell r="F46">
            <v>45000</v>
          </cell>
        </row>
        <row r="47">
          <cell r="F47">
            <v>1655587.5899999999</v>
          </cell>
        </row>
        <row r="48">
          <cell r="F48">
            <v>199806</v>
          </cell>
        </row>
        <row r="49">
          <cell r="F49">
            <v>563992.60000000009</v>
          </cell>
        </row>
        <row r="50">
          <cell r="F50">
            <v>4926812.41</v>
          </cell>
        </row>
        <row r="51">
          <cell r="F51">
            <v>0</v>
          </cell>
        </row>
        <row r="52">
          <cell r="F52">
            <v>137180.97999999998</v>
          </cell>
        </row>
        <row r="53">
          <cell r="F53">
            <v>56206.58</v>
          </cell>
        </row>
        <row r="54">
          <cell r="F54">
            <v>490700</v>
          </cell>
        </row>
        <row r="55">
          <cell r="F55">
            <v>20076873.669999994</v>
          </cell>
        </row>
        <row r="56">
          <cell r="F56">
            <v>101064</v>
          </cell>
        </row>
        <row r="57">
          <cell r="F57">
            <v>0</v>
          </cell>
        </row>
        <row r="59">
          <cell r="F59">
            <v>0</v>
          </cell>
        </row>
        <row r="61">
          <cell r="F61">
            <v>0</v>
          </cell>
        </row>
        <row r="63">
          <cell r="F63">
            <v>0</v>
          </cell>
        </row>
        <row r="65">
          <cell r="F65">
            <v>25109</v>
          </cell>
        </row>
        <row r="76">
          <cell r="F76">
            <v>39286.6</v>
          </cell>
        </row>
        <row r="77">
          <cell r="F77">
            <v>49850</v>
          </cell>
        </row>
        <row r="78">
          <cell r="F78">
            <v>993608.6</v>
          </cell>
        </row>
        <row r="79">
          <cell r="F79">
            <v>66300</v>
          </cell>
        </row>
        <row r="80">
          <cell r="F80">
            <v>38620</v>
          </cell>
        </row>
        <row r="81">
          <cell r="F81">
            <v>150</v>
          </cell>
        </row>
        <row r="82">
          <cell r="F82">
            <v>0</v>
          </cell>
        </row>
        <row r="83">
          <cell r="F83">
            <v>332748.65000000002</v>
          </cell>
        </row>
        <row r="84">
          <cell r="F84">
            <v>0</v>
          </cell>
        </row>
        <row r="85">
          <cell r="F85">
            <v>573900.75</v>
          </cell>
        </row>
        <row r="86">
          <cell r="F86">
            <v>137363.29999999999</v>
          </cell>
        </row>
        <row r="87">
          <cell r="F87">
            <v>1165875</v>
          </cell>
        </row>
        <row r="89">
          <cell r="F89">
            <v>233600</v>
          </cell>
        </row>
        <row r="90">
          <cell r="F90">
            <v>1129799.5</v>
          </cell>
        </row>
      </sheetData>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5"/>
  <sheetViews>
    <sheetView workbookViewId="0">
      <selection activeCell="J2" sqref="J2:Q55"/>
    </sheetView>
  </sheetViews>
  <sheetFormatPr defaultRowHeight="15"/>
  <sheetData>
    <row r="1" spans="1:62">
      <c r="A1" t="s">
        <v>1848</v>
      </c>
    </row>
    <row r="2" spans="1:62" ht="15" customHeight="1">
      <c r="A2" s="3690" t="s">
        <v>1849</v>
      </c>
      <c r="B2" s="3691"/>
      <c r="C2" s="3691"/>
      <c r="D2" s="3691"/>
      <c r="E2" s="3691"/>
      <c r="F2" s="3691"/>
      <c r="G2" s="3691"/>
      <c r="H2" s="3691"/>
      <c r="J2" s="3692" t="s">
        <v>1850</v>
      </c>
      <c r="K2" s="3692"/>
      <c r="L2" s="3692"/>
      <c r="M2" s="3692"/>
      <c r="N2" s="3692"/>
      <c r="O2" s="3692"/>
      <c r="P2" s="3692"/>
      <c r="Q2" s="3692"/>
      <c r="S2" s="3692" t="s">
        <v>1851</v>
      </c>
      <c r="T2" s="3693"/>
      <c r="U2" s="3693"/>
      <c r="V2" s="3693"/>
      <c r="W2" s="3693"/>
      <c r="X2" s="3693"/>
      <c r="Y2" s="3693"/>
      <c r="Z2" s="3693"/>
      <c r="AB2" s="3692" t="s">
        <v>1852</v>
      </c>
      <c r="AC2" s="3693"/>
      <c r="AD2" s="3693"/>
      <c r="AE2" s="3693"/>
      <c r="AF2" s="3693"/>
      <c r="AG2" s="3693"/>
      <c r="AH2" s="3693"/>
      <c r="AI2" s="3693"/>
      <c r="AJ2" s="3693"/>
      <c r="AK2" s="3692" t="s">
        <v>1853</v>
      </c>
      <c r="AL2" s="3693"/>
      <c r="AM2" s="3693"/>
      <c r="AN2" s="3693"/>
      <c r="AO2" s="3693"/>
      <c r="AP2" s="3693"/>
      <c r="AQ2" s="3693"/>
      <c r="AR2" s="3693"/>
      <c r="AT2" s="3692" t="s">
        <v>1854</v>
      </c>
      <c r="AU2" s="3693"/>
      <c r="AV2" s="3693"/>
      <c r="AW2" s="3693"/>
      <c r="AX2" s="3693"/>
      <c r="AY2" s="3693"/>
      <c r="AZ2" s="3693"/>
      <c r="BA2" s="3693"/>
      <c r="BC2" s="3692" t="s">
        <v>1855</v>
      </c>
      <c r="BD2" s="3693"/>
      <c r="BE2" s="3693"/>
      <c r="BF2" s="3693"/>
      <c r="BG2" s="3693"/>
      <c r="BH2" s="3693"/>
      <c r="BI2" s="3693"/>
      <c r="BJ2" s="3693"/>
    </row>
    <row r="3" spans="1:62">
      <c r="A3" s="3691"/>
      <c r="B3" s="3691"/>
      <c r="C3" s="3691"/>
      <c r="D3" s="3691"/>
      <c r="E3" s="3691"/>
      <c r="F3" s="3691"/>
      <c r="G3" s="3691"/>
      <c r="H3" s="3691"/>
      <c r="J3" s="3692"/>
      <c r="K3" s="3692"/>
      <c r="L3" s="3692"/>
      <c r="M3" s="3692"/>
      <c r="N3" s="3692"/>
      <c r="O3" s="3692"/>
      <c r="P3" s="3692"/>
      <c r="Q3" s="3692"/>
      <c r="S3" s="3693"/>
      <c r="T3" s="3693"/>
      <c r="U3" s="3693"/>
      <c r="V3" s="3693"/>
      <c r="W3" s="3693"/>
      <c r="X3" s="3693"/>
      <c r="Y3" s="3693"/>
      <c r="Z3" s="3693"/>
      <c r="AB3" s="3693"/>
      <c r="AC3" s="3693"/>
      <c r="AD3" s="3693"/>
      <c r="AE3" s="3693"/>
      <c r="AF3" s="3693"/>
      <c r="AG3" s="3693"/>
      <c r="AH3" s="3693"/>
      <c r="AI3" s="3693"/>
      <c r="AJ3" s="3693"/>
      <c r="AK3" s="3693"/>
      <c r="AL3" s="3693"/>
      <c r="AM3" s="3693"/>
      <c r="AN3" s="3693"/>
      <c r="AO3" s="3693"/>
      <c r="AP3" s="3693"/>
      <c r="AQ3" s="3693"/>
      <c r="AR3" s="3693"/>
      <c r="AT3" s="3693"/>
      <c r="AU3" s="3693"/>
      <c r="AV3" s="3693"/>
      <c r="AW3" s="3693"/>
      <c r="AX3" s="3693"/>
      <c r="AY3" s="3693"/>
      <c r="AZ3" s="3693"/>
      <c r="BA3" s="3693"/>
      <c r="BC3" s="3693"/>
      <c r="BD3" s="3693"/>
      <c r="BE3" s="3693"/>
      <c r="BF3" s="3693"/>
      <c r="BG3" s="3693"/>
      <c r="BH3" s="3693"/>
      <c r="BI3" s="3693"/>
      <c r="BJ3" s="3693"/>
    </row>
    <row r="4" spans="1:62">
      <c r="A4" s="3691"/>
      <c r="B4" s="3691"/>
      <c r="C4" s="3691"/>
      <c r="D4" s="3691"/>
      <c r="E4" s="3691"/>
      <c r="F4" s="3691"/>
      <c r="G4" s="3691"/>
      <c r="H4" s="3691"/>
      <c r="J4" s="3692"/>
      <c r="K4" s="3692"/>
      <c r="L4" s="3692"/>
      <c r="M4" s="3692"/>
      <c r="N4" s="3692"/>
      <c r="O4" s="3692"/>
      <c r="P4" s="3692"/>
      <c r="Q4" s="3692"/>
      <c r="S4" s="3693"/>
      <c r="T4" s="3693"/>
      <c r="U4" s="3693"/>
      <c r="V4" s="3693"/>
      <c r="W4" s="3693"/>
      <c r="X4" s="3693"/>
      <c r="Y4" s="3693"/>
      <c r="Z4" s="3693"/>
      <c r="AB4" s="3693"/>
      <c r="AC4" s="3693"/>
      <c r="AD4" s="3693"/>
      <c r="AE4" s="3693"/>
      <c r="AF4" s="3693"/>
      <c r="AG4" s="3693"/>
      <c r="AH4" s="3693"/>
      <c r="AI4" s="3693"/>
      <c r="AJ4" s="3693"/>
      <c r="AK4" s="3693"/>
      <c r="AL4" s="3693"/>
      <c r="AM4" s="3693"/>
      <c r="AN4" s="3693"/>
      <c r="AO4" s="3693"/>
      <c r="AP4" s="3693"/>
      <c r="AQ4" s="3693"/>
      <c r="AR4" s="3693"/>
      <c r="AT4" s="3693"/>
      <c r="AU4" s="3693"/>
      <c r="AV4" s="3693"/>
      <c r="AW4" s="3693"/>
      <c r="AX4" s="3693"/>
      <c r="AY4" s="3693"/>
      <c r="AZ4" s="3693"/>
      <c r="BA4" s="3693"/>
      <c r="BC4" s="3693"/>
      <c r="BD4" s="3693"/>
      <c r="BE4" s="3693"/>
      <c r="BF4" s="3693"/>
      <c r="BG4" s="3693"/>
      <c r="BH4" s="3693"/>
      <c r="BI4" s="3693"/>
      <c r="BJ4" s="3693"/>
    </row>
    <row r="5" spans="1:62">
      <c r="A5" s="3691"/>
      <c r="B5" s="3691"/>
      <c r="C5" s="3691"/>
      <c r="D5" s="3691"/>
      <c r="E5" s="3691"/>
      <c r="F5" s="3691"/>
      <c r="G5" s="3691"/>
      <c r="H5" s="3691"/>
      <c r="J5" s="3692"/>
      <c r="K5" s="3692"/>
      <c r="L5" s="3692"/>
      <c r="M5" s="3692"/>
      <c r="N5" s="3692"/>
      <c r="O5" s="3692"/>
      <c r="P5" s="3692"/>
      <c r="Q5" s="3692"/>
      <c r="S5" s="3693"/>
      <c r="T5" s="3693"/>
      <c r="U5" s="3693"/>
      <c r="V5" s="3693"/>
      <c r="W5" s="3693"/>
      <c r="X5" s="3693"/>
      <c r="Y5" s="3693"/>
      <c r="Z5" s="3693"/>
      <c r="AB5" s="3693"/>
      <c r="AC5" s="3693"/>
      <c r="AD5" s="3693"/>
      <c r="AE5" s="3693"/>
      <c r="AF5" s="3693"/>
      <c r="AG5" s="3693"/>
      <c r="AH5" s="3693"/>
      <c r="AI5" s="3693"/>
      <c r="AJ5" s="3693"/>
      <c r="AK5" s="3693"/>
      <c r="AL5" s="3693"/>
      <c r="AM5" s="3693"/>
      <c r="AN5" s="3693"/>
      <c r="AO5" s="3693"/>
      <c r="AP5" s="3693"/>
      <c r="AQ5" s="3693"/>
      <c r="AR5" s="3693"/>
      <c r="AT5" s="3693"/>
      <c r="AU5" s="3693"/>
      <c r="AV5" s="3693"/>
      <c r="AW5" s="3693"/>
      <c r="AX5" s="3693"/>
      <c r="AY5" s="3693"/>
      <c r="AZ5" s="3693"/>
      <c r="BA5" s="3693"/>
      <c r="BC5" s="3693"/>
      <c r="BD5" s="3693"/>
      <c r="BE5" s="3693"/>
      <c r="BF5" s="3693"/>
      <c r="BG5" s="3693"/>
      <c r="BH5" s="3693"/>
      <c r="BI5" s="3693"/>
      <c r="BJ5" s="3693"/>
    </row>
    <row r="6" spans="1:62">
      <c r="A6" s="3691"/>
      <c r="B6" s="3691"/>
      <c r="C6" s="3691"/>
      <c r="D6" s="3691"/>
      <c r="E6" s="3691"/>
      <c r="F6" s="3691"/>
      <c r="G6" s="3691"/>
      <c r="H6" s="3691"/>
      <c r="J6" s="3692"/>
      <c r="K6" s="3692"/>
      <c r="L6" s="3692"/>
      <c r="M6" s="3692"/>
      <c r="N6" s="3692"/>
      <c r="O6" s="3692"/>
      <c r="P6" s="3692"/>
      <c r="Q6" s="3692"/>
      <c r="S6" s="3693"/>
      <c r="T6" s="3693"/>
      <c r="U6" s="3693"/>
      <c r="V6" s="3693"/>
      <c r="W6" s="3693"/>
      <c r="X6" s="3693"/>
      <c r="Y6" s="3693"/>
      <c r="Z6" s="3693"/>
      <c r="AB6" s="3693"/>
      <c r="AC6" s="3693"/>
      <c r="AD6" s="3693"/>
      <c r="AE6" s="3693"/>
      <c r="AF6" s="3693"/>
      <c r="AG6" s="3693"/>
      <c r="AH6" s="3693"/>
      <c r="AI6" s="3693"/>
      <c r="AJ6" s="3693"/>
      <c r="AK6" s="3693"/>
      <c r="AL6" s="3693"/>
      <c r="AM6" s="3693"/>
      <c r="AN6" s="3693"/>
      <c r="AO6" s="3693"/>
      <c r="AP6" s="3693"/>
      <c r="AQ6" s="3693"/>
      <c r="AR6" s="3693"/>
      <c r="AT6" s="3693"/>
      <c r="AU6" s="3693"/>
      <c r="AV6" s="3693"/>
      <c r="AW6" s="3693"/>
      <c r="AX6" s="3693"/>
      <c r="AY6" s="3693"/>
      <c r="AZ6" s="3693"/>
      <c r="BA6" s="3693"/>
      <c r="BC6" s="3693"/>
      <c r="BD6" s="3693"/>
      <c r="BE6" s="3693"/>
      <c r="BF6" s="3693"/>
      <c r="BG6" s="3693"/>
      <c r="BH6" s="3693"/>
      <c r="BI6" s="3693"/>
      <c r="BJ6" s="3693"/>
    </row>
    <row r="7" spans="1:62">
      <c r="A7" s="3691"/>
      <c r="B7" s="3691"/>
      <c r="C7" s="3691"/>
      <c r="D7" s="3691"/>
      <c r="E7" s="3691"/>
      <c r="F7" s="3691"/>
      <c r="G7" s="3691"/>
      <c r="H7" s="3691"/>
      <c r="J7" s="3692"/>
      <c r="K7" s="3692"/>
      <c r="L7" s="3692"/>
      <c r="M7" s="3692"/>
      <c r="N7" s="3692"/>
      <c r="O7" s="3692"/>
      <c r="P7" s="3692"/>
      <c r="Q7" s="3692"/>
      <c r="S7" s="3693"/>
      <c r="T7" s="3693"/>
      <c r="U7" s="3693"/>
      <c r="V7" s="3693"/>
      <c r="W7" s="3693"/>
      <c r="X7" s="3693"/>
      <c r="Y7" s="3693"/>
      <c r="Z7" s="3693"/>
      <c r="AB7" s="3693"/>
      <c r="AC7" s="3693"/>
      <c r="AD7" s="3693"/>
      <c r="AE7" s="3693"/>
      <c r="AF7" s="3693"/>
      <c r="AG7" s="3693"/>
      <c r="AH7" s="3693"/>
      <c r="AI7" s="3693"/>
      <c r="AJ7" s="3693"/>
      <c r="AK7" s="3693"/>
      <c r="AL7" s="3693"/>
      <c r="AM7" s="3693"/>
      <c r="AN7" s="3693"/>
      <c r="AO7" s="3693"/>
      <c r="AP7" s="3693"/>
      <c r="AQ7" s="3693"/>
      <c r="AR7" s="3693"/>
      <c r="AT7" s="3693"/>
      <c r="AU7" s="3693"/>
      <c r="AV7" s="3693"/>
      <c r="AW7" s="3693"/>
      <c r="AX7" s="3693"/>
      <c r="AY7" s="3693"/>
      <c r="AZ7" s="3693"/>
      <c r="BA7" s="3693"/>
      <c r="BC7" s="3693"/>
      <c r="BD7" s="3693"/>
      <c r="BE7" s="3693"/>
      <c r="BF7" s="3693"/>
      <c r="BG7" s="3693"/>
      <c r="BH7" s="3693"/>
      <c r="BI7" s="3693"/>
      <c r="BJ7" s="3693"/>
    </row>
    <row r="8" spans="1:62">
      <c r="A8" s="3691"/>
      <c r="B8" s="3691"/>
      <c r="C8" s="3691"/>
      <c r="D8" s="3691"/>
      <c r="E8" s="3691"/>
      <c r="F8" s="3691"/>
      <c r="G8" s="3691"/>
      <c r="H8" s="3691"/>
      <c r="J8" s="3692"/>
      <c r="K8" s="3692"/>
      <c r="L8" s="3692"/>
      <c r="M8" s="3692"/>
      <c r="N8" s="3692"/>
      <c r="O8" s="3692"/>
      <c r="P8" s="3692"/>
      <c r="Q8" s="3692"/>
      <c r="S8" s="3693"/>
      <c r="T8" s="3693"/>
      <c r="U8" s="3693"/>
      <c r="V8" s="3693"/>
      <c r="W8" s="3693"/>
      <c r="X8" s="3693"/>
      <c r="Y8" s="3693"/>
      <c r="Z8" s="3693"/>
      <c r="AB8" s="3693"/>
      <c r="AC8" s="3693"/>
      <c r="AD8" s="3693"/>
      <c r="AE8" s="3693"/>
      <c r="AF8" s="3693"/>
      <c r="AG8" s="3693"/>
      <c r="AH8" s="3693"/>
      <c r="AI8" s="3693"/>
      <c r="AJ8" s="3693"/>
      <c r="AK8" s="3693"/>
      <c r="AL8" s="3693"/>
      <c r="AM8" s="3693"/>
      <c r="AN8" s="3693"/>
      <c r="AO8" s="3693"/>
      <c r="AP8" s="3693"/>
      <c r="AQ8" s="3693"/>
      <c r="AR8" s="3693"/>
      <c r="AT8" s="3693"/>
      <c r="AU8" s="3693"/>
      <c r="AV8" s="3693"/>
      <c r="AW8" s="3693"/>
      <c r="AX8" s="3693"/>
      <c r="AY8" s="3693"/>
      <c r="AZ8" s="3693"/>
      <c r="BA8" s="3693"/>
      <c r="BC8" s="3693"/>
      <c r="BD8" s="3693"/>
      <c r="BE8" s="3693"/>
      <c r="BF8" s="3693"/>
      <c r="BG8" s="3693"/>
      <c r="BH8" s="3693"/>
      <c r="BI8" s="3693"/>
      <c r="BJ8" s="3693"/>
    </row>
    <row r="9" spans="1:62">
      <c r="A9" s="3691"/>
      <c r="B9" s="3691"/>
      <c r="C9" s="3691"/>
      <c r="D9" s="3691"/>
      <c r="E9" s="3691"/>
      <c r="F9" s="3691"/>
      <c r="G9" s="3691"/>
      <c r="H9" s="3691"/>
      <c r="J9" s="3692"/>
      <c r="K9" s="3692"/>
      <c r="L9" s="3692"/>
      <c r="M9" s="3692"/>
      <c r="N9" s="3692"/>
      <c r="O9" s="3692"/>
      <c r="P9" s="3692"/>
      <c r="Q9" s="3692"/>
      <c r="S9" s="3693"/>
      <c r="T9" s="3693"/>
      <c r="U9" s="3693"/>
      <c r="V9" s="3693"/>
      <c r="W9" s="3693"/>
      <c r="X9" s="3693"/>
      <c r="Y9" s="3693"/>
      <c r="Z9" s="3693"/>
      <c r="AB9" s="3693"/>
      <c r="AC9" s="3693"/>
      <c r="AD9" s="3693"/>
      <c r="AE9" s="3693"/>
      <c r="AF9" s="3693"/>
      <c r="AG9" s="3693"/>
      <c r="AH9" s="3693"/>
      <c r="AI9" s="3693"/>
      <c r="AJ9" s="3693"/>
      <c r="AK9" s="3693"/>
      <c r="AL9" s="3693"/>
      <c r="AM9" s="3693"/>
      <c r="AN9" s="3693"/>
      <c r="AO9" s="3693"/>
      <c r="AP9" s="3693"/>
      <c r="AQ9" s="3693"/>
      <c r="AR9" s="3693"/>
      <c r="AT9" s="3693"/>
      <c r="AU9" s="3693"/>
      <c r="AV9" s="3693"/>
      <c r="AW9" s="3693"/>
      <c r="AX9" s="3693"/>
      <c r="AY9" s="3693"/>
      <c r="AZ9" s="3693"/>
      <c r="BA9" s="3693"/>
      <c r="BC9" s="3693"/>
      <c r="BD9" s="3693"/>
      <c r="BE9" s="3693"/>
      <c r="BF9" s="3693"/>
      <c r="BG9" s="3693"/>
      <c r="BH9" s="3693"/>
      <c r="BI9" s="3693"/>
      <c r="BJ9" s="3693"/>
    </row>
    <row r="10" spans="1:62">
      <c r="A10" s="3691"/>
      <c r="B10" s="3691"/>
      <c r="C10" s="3691"/>
      <c r="D10" s="3691"/>
      <c r="E10" s="3691"/>
      <c r="F10" s="3691"/>
      <c r="G10" s="3691"/>
      <c r="H10" s="3691"/>
      <c r="J10" s="3692"/>
      <c r="K10" s="3692"/>
      <c r="L10" s="3692"/>
      <c r="M10" s="3692"/>
      <c r="N10" s="3692"/>
      <c r="O10" s="3692"/>
      <c r="P10" s="3692"/>
      <c r="Q10" s="3692"/>
      <c r="S10" s="3693"/>
      <c r="T10" s="3693"/>
      <c r="U10" s="3693"/>
      <c r="V10" s="3693"/>
      <c r="W10" s="3693"/>
      <c r="X10" s="3693"/>
      <c r="Y10" s="3693"/>
      <c r="Z10" s="3693"/>
      <c r="AB10" s="3693"/>
      <c r="AC10" s="3693"/>
      <c r="AD10" s="3693"/>
      <c r="AE10" s="3693"/>
      <c r="AF10" s="3693"/>
      <c r="AG10" s="3693"/>
      <c r="AH10" s="3693"/>
      <c r="AI10" s="3693"/>
      <c r="AJ10" s="3693"/>
      <c r="AK10" s="3693"/>
      <c r="AL10" s="3693"/>
      <c r="AM10" s="3693"/>
      <c r="AN10" s="3693"/>
      <c r="AO10" s="3693"/>
      <c r="AP10" s="3693"/>
      <c r="AQ10" s="3693"/>
      <c r="AR10" s="3693"/>
      <c r="AT10" s="3693"/>
      <c r="AU10" s="3693"/>
      <c r="AV10" s="3693"/>
      <c r="AW10" s="3693"/>
      <c r="AX10" s="3693"/>
      <c r="AY10" s="3693"/>
      <c r="AZ10" s="3693"/>
      <c r="BA10" s="3693"/>
      <c r="BC10" s="3693"/>
      <c r="BD10" s="3693"/>
      <c r="BE10" s="3693"/>
      <c r="BF10" s="3693"/>
      <c r="BG10" s="3693"/>
      <c r="BH10" s="3693"/>
      <c r="BI10" s="3693"/>
      <c r="BJ10" s="3693"/>
    </row>
    <row r="11" spans="1:62">
      <c r="A11" s="3691"/>
      <c r="B11" s="3691"/>
      <c r="C11" s="3691"/>
      <c r="D11" s="3691"/>
      <c r="E11" s="3691"/>
      <c r="F11" s="3691"/>
      <c r="G11" s="3691"/>
      <c r="H11" s="3691"/>
      <c r="J11" s="3692"/>
      <c r="K11" s="3692"/>
      <c r="L11" s="3692"/>
      <c r="M11" s="3692"/>
      <c r="N11" s="3692"/>
      <c r="O11" s="3692"/>
      <c r="P11" s="3692"/>
      <c r="Q11" s="3692"/>
      <c r="S11" s="3693"/>
      <c r="T11" s="3693"/>
      <c r="U11" s="3693"/>
      <c r="V11" s="3693"/>
      <c r="W11" s="3693"/>
      <c r="X11" s="3693"/>
      <c r="Y11" s="3693"/>
      <c r="Z11" s="3693"/>
      <c r="AB11" s="3693"/>
      <c r="AC11" s="3693"/>
      <c r="AD11" s="3693"/>
      <c r="AE11" s="3693"/>
      <c r="AF11" s="3693"/>
      <c r="AG11" s="3693"/>
      <c r="AH11" s="3693"/>
      <c r="AI11" s="3693"/>
      <c r="AJ11" s="3693"/>
      <c r="AK11" s="3693"/>
      <c r="AL11" s="3693"/>
      <c r="AM11" s="3693"/>
      <c r="AN11" s="3693"/>
      <c r="AO11" s="3693"/>
      <c r="AP11" s="3693"/>
      <c r="AQ11" s="3693"/>
      <c r="AR11" s="3693"/>
      <c r="AT11" s="3693"/>
      <c r="AU11" s="3693"/>
      <c r="AV11" s="3693"/>
      <c r="AW11" s="3693"/>
      <c r="AX11" s="3693"/>
      <c r="AY11" s="3693"/>
      <c r="AZ11" s="3693"/>
      <c r="BA11" s="3693"/>
      <c r="BC11" s="3693"/>
      <c r="BD11" s="3693"/>
      <c r="BE11" s="3693"/>
      <c r="BF11" s="3693"/>
      <c r="BG11" s="3693"/>
      <c r="BH11" s="3693"/>
      <c r="BI11" s="3693"/>
      <c r="BJ11" s="3693"/>
    </row>
    <row r="12" spans="1:62">
      <c r="A12" s="3691"/>
      <c r="B12" s="3691"/>
      <c r="C12" s="3691"/>
      <c r="D12" s="3691"/>
      <c r="E12" s="3691"/>
      <c r="F12" s="3691"/>
      <c r="G12" s="3691"/>
      <c r="H12" s="3691"/>
      <c r="J12" s="3692"/>
      <c r="K12" s="3692"/>
      <c r="L12" s="3692"/>
      <c r="M12" s="3692"/>
      <c r="N12" s="3692"/>
      <c r="O12" s="3692"/>
      <c r="P12" s="3692"/>
      <c r="Q12" s="3692"/>
      <c r="S12" s="3693"/>
      <c r="T12" s="3693"/>
      <c r="U12" s="3693"/>
      <c r="V12" s="3693"/>
      <c r="W12" s="3693"/>
      <c r="X12" s="3693"/>
      <c r="Y12" s="3693"/>
      <c r="Z12" s="3693"/>
      <c r="AB12" s="3693"/>
      <c r="AC12" s="3693"/>
      <c r="AD12" s="3693"/>
      <c r="AE12" s="3693"/>
      <c r="AF12" s="3693"/>
      <c r="AG12" s="3693"/>
      <c r="AH12" s="3693"/>
      <c r="AI12" s="3693"/>
      <c r="AJ12" s="3693"/>
      <c r="AK12" s="3693"/>
      <c r="AL12" s="3693"/>
      <c r="AM12" s="3693"/>
      <c r="AN12" s="3693"/>
      <c r="AO12" s="3693"/>
      <c r="AP12" s="3693"/>
      <c r="AQ12" s="3693"/>
      <c r="AR12" s="3693"/>
      <c r="AT12" s="3693"/>
      <c r="AU12" s="3693"/>
      <c r="AV12" s="3693"/>
      <c r="AW12" s="3693"/>
      <c r="AX12" s="3693"/>
      <c r="AY12" s="3693"/>
      <c r="AZ12" s="3693"/>
      <c r="BA12" s="3693"/>
      <c r="BC12" s="3693"/>
      <c r="BD12" s="3693"/>
      <c r="BE12" s="3693"/>
      <c r="BF12" s="3693"/>
      <c r="BG12" s="3693"/>
      <c r="BH12" s="3693"/>
      <c r="BI12" s="3693"/>
      <c r="BJ12" s="3693"/>
    </row>
    <row r="13" spans="1:62">
      <c r="A13" s="3691"/>
      <c r="B13" s="3691"/>
      <c r="C13" s="3691"/>
      <c r="D13" s="3691"/>
      <c r="E13" s="3691"/>
      <c r="F13" s="3691"/>
      <c r="G13" s="3691"/>
      <c r="H13" s="3691"/>
      <c r="J13" s="3692"/>
      <c r="K13" s="3692"/>
      <c r="L13" s="3692"/>
      <c r="M13" s="3692"/>
      <c r="N13" s="3692"/>
      <c r="O13" s="3692"/>
      <c r="P13" s="3692"/>
      <c r="Q13" s="3692"/>
      <c r="S13" s="3693"/>
      <c r="T13" s="3693"/>
      <c r="U13" s="3693"/>
      <c r="V13" s="3693"/>
      <c r="W13" s="3693"/>
      <c r="X13" s="3693"/>
      <c r="Y13" s="3693"/>
      <c r="Z13" s="3693"/>
      <c r="AB13" s="3693"/>
      <c r="AC13" s="3693"/>
      <c r="AD13" s="3693"/>
      <c r="AE13" s="3693"/>
      <c r="AF13" s="3693"/>
      <c r="AG13" s="3693"/>
      <c r="AH13" s="3693"/>
      <c r="AI13" s="3693"/>
      <c r="AJ13" s="3693"/>
      <c r="AK13" s="3693"/>
      <c r="AL13" s="3693"/>
      <c r="AM13" s="3693"/>
      <c r="AN13" s="3693"/>
      <c r="AO13" s="3693"/>
      <c r="AP13" s="3693"/>
      <c r="AQ13" s="3693"/>
      <c r="AR13" s="3693"/>
      <c r="AT13" s="3693"/>
      <c r="AU13" s="3693"/>
      <c r="AV13" s="3693"/>
      <c r="AW13" s="3693"/>
      <c r="AX13" s="3693"/>
      <c r="AY13" s="3693"/>
      <c r="AZ13" s="3693"/>
      <c r="BA13" s="3693"/>
      <c r="BC13" s="3693"/>
      <c r="BD13" s="3693"/>
      <c r="BE13" s="3693"/>
      <c r="BF13" s="3693"/>
      <c r="BG13" s="3693"/>
      <c r="BH13" s="3693"/>
      <c r="BI13" s="3693"/>
      <c r="BJ13" s="3693"/>
    </row>
    <row r="14" spans="1:62">
      <c r="A14" s="3691"/>
      <c r="B14" s="3691"/>
      <c r="C14" s="3691"/>
      <c r="D14" s="3691"/>
      <c r="E14" s="3691"/>
      <c r="F14" s="3691"/>
      <c r="G14" s="3691"/>
      <c r="H14" s="3691"/>
      <c r="J14" s="3692"/>
      <c r="K14" s="3692"/>
      <c r="L14" s="3692"/>
      <c r="M14" s="3692"/>
      <c r="N14" s="3692"/>
      <c r="O14" s="3692"/>
      <c r="P14" s="3692"/>
      <c r="Q14" s="3692"/>
      <c r="S14" s="3693"/>
      <c r="T14" s="3693"/>
      <c r="U14" s="3693"/>
      <c r="V14" s="3693"/>
      <c r="W14" s="3693"/>
      <c r="X14" s="3693"/>
      <c r="Y14" s="3693"/>
      <c r="Z14" s="3693"/>
      <c r="AB14" s="3693"/>
      <c r="AC14" s="3693"/>
      <c r="AD14" s="3693"/>
      <c r="AE14" s="3693"/>
      <c r="AF14" s="3693"/>
      <c r="AG14" s="3693"/>
      <c r="AH14" s="3693"/>
      <c r="AI14" s="3693"/>
      <c r="AJ14" s="3693"/>
      <c r="AK14" s="3693"/>
      <c r="AL14" s="3693"/>
      <c r="AM14" s="3693"/>
      <c r="AN14" s="3693"/>
      <c r="AO14" s="3693"/>
      <c r="AP14" s="3693"/>
      <c r="AQ14" s="3693"/>
      <c r="AR14" s="3693"/>
      <c r="AT14" s="3693"/>
      <c r="AU14" s="3693"/>
      <c r="AV14" s="3693"/>
      <c r="AW14" s="3693"/>
      <c r="AX14" s="3693"/>
      <c r="AY14" s="3693"/>
      <c r="AZ14" s="3693"/>
      <c r="BA14" s="3693"/>
      <c r="BC14" s="3693"/>
      <c r="BD14" s="3693"/>
      <c r="BE14" s="3693"/>
      <c r="BF14" s="3693"/>
      <c r="BG14" s="3693"/>
      <c r="BH14" s="3693"/>
      <c r="BI14" s="3693"/>
      <c r="BJ14" s="3693"/>
    </row>
    <row r="15" spans="1:62">
      <c r="A15" s="3691"/>
      <c r="B15" s="3691"/>
      <c r="C15" s="3691"/>
      <c r="D15" s="3691"/>
      <c r="E15" s="3691"/>
      <c r="F15" s="3691"/>
      <c r="G15" s="3691"/>
      <c r="H15" s="3691"/>
      <c r="J15" s="3692"/>
      <c r="K15" s="3692"/>
      <c r="L15" s="3692"/>
      <c r="M15" s="3692"/>
      <c r="N15" s="3692"/>
      <c r="O15" s="3692"/>
      <c r="P15" s="3692"/>
      <c r="Q15" s="3692"/>
      <c r="S15" s="3693"/>
      <c r="T15" s="3693"/>
      <c r="U15" s="3693"/>
      <c r="V15" s="3693"/>
      <c r="W15" s="3693"/>
      <c r="X15" s="3693"/>
      <c r="Y15" s="3693"/>
      <c r="Z15" s="3693"/>
      <c r="AB15" s="3693"/>
      <c r="AC15" s="3693"/>
      <c r="AD15" s="3693"/>
      <c r="AE15" s="3693"/>
      <c r="AF15" s="3693"/>
      <c r="AG15" s="3693"/>
      <c r="AH15" s="3693"/>
      <c r="AI15" s="3693"/>
      <c r="AJ15" s="3693"/>
      <c r="AK15" s="3693"/>
      <c r="AL15" s="3693"/>
      <c r="AM15" s="3693"/>
      <c r="AN15" s="3693"/>
      <c r="AO15" s="3693"/>
      <c r="AP15" s="3693"/>
      <c r="AQ15" s="3693"/>
      <c r="AR15" s="3693"/>
      <c r="AT15" s="3693"/>
      <c r="AU15" s="3693"/>
      <c r="AV15" s="3693"/>
      <c r="AW15" s="3693"/>
      <c r="AX15" s="3693"/>
      <c r="AY15" s="3693"/>
      <c r="AZ15" s="3693"/>
      <c r="BA15" s="3693"/>
      <c r="BC15" s="3693"/>
      <c r="BD15" s="3693"/>
      <c r="BE15" s="3693"/>
      <c r="BF15" s="3693"/>
      <c r="BG15" s="3693"/>
      <c r="BH15" s="3693"/>
      <c r="BI15" s="3693"/>
      <c r="BJ15" s="3693"/>
    </row>
    <row r="16" spans="1:62">
      <c r="A16" s="3691"/>
      <c r="B16" s="3691"/>
      <c r="C16" s="3691"/>
      <c r="D16" s="3691"/>
      <c r="E16" s="3691"/>
      <c r="F16" s="3691"/>
      <c r="G16" s="3691"/>
      <c r="H16" s="3691"/>
      <c r="J16" s="3692"/>
      <c r="K16" s="3692"/>
      <c r="L16" s="3692"/>
      <c r="M16" s="3692"/>
      <c r="N16" s="3692"/>
      <c r="O16" s="3692"/>
      <c r="P16" s="3692"/>
      <c r="Q16" s="3692"/>
      <c r="S16" s="3693"/>
      <c r="T16" s="3693"/>
      <c r="U16" s="3693"/>
      <c r="V16" s="3693"/>
      <c r="W16" s="3693"/>
      <c r="X16" s="3693"/>
      <c r="Y16" s="3693"/>
      <c r="Z16" s="3693"/>
      <c r="AB16" s="3693"/>
      <c r="AC16" s="3693"/>
      <c r="AD16" s="3693"/>
      <c r="AE16" s="3693"/>
      <c r="AF16" s="3693"/>
      <c r="AG16" s="3693"/>
      <c r="AH16" s="3693"/>
      <c r="AI16" s="3693"/>
      <c r="AJ16" s="3693"/>
      <c r="AK16" s="3693"/>
      <c r="AL16" s="3693"/>
      <c r="AM16" s="3693"/>
      <c r="AN16" s="3693"/>
      <c r="AO16" s="3693"/>
      <c r="AP16" s="3693"/>
      <c r="AQ16" s="3693"/>
      <c r="AR16" s="3693"/>
      <c r="AT16" s="3693"/>
      <c r="AU16" s="3693"/>
      <c r="AV16" s="3693"/>
      <c r="AW16" s="3693"/>
      <c r="AX16" s="3693"/>
      <c r="AY16" s="3693"/>
      <c r="AZ16" s="3693"/>
      <c r="BA16" s="3693"/>
      <c r="BC16" s="3693"/>
      <c r="BD16" s="3693"/>
      <c r="BE16" s="3693"/>
      <c r="BF16" s="3693"/>
      <c r="BG16" s="3693"/>
      <c r="BH16" s="3693"/>
      <c r="BI16" s="3693"/>
      <c r="BJ16" s="3693"/>
    </row>
    <row r="17" spans="1:62">
      <c r="A17" s="3691"/>
      <c r="B17" s="3691"/>
      <c r="C17" s="3691"/>
      <c r="D17" s="3691"/>
      <c r="E17" s="3691"/>
      <c r="F17" s="3691"/>
      <c r="G17" s="3691"/>
      <c r="H17" s="3691"/>
      <c r="J17" s="3692"/>
      <c r="K17" s="3692"/>
      <c r="L17" s="3692"/>
      <c r="M17" s="3692"/>
      <c r="N17" s="3692"/>
      <c r="O17" s="3692"/>
      <c r="P17" s="3692"/>
      <c r="Q17" s="3692"/>
      <c r="S17" s="3693"/>
      <c r="T17" s="3693"/>
      <c r="U17" s="3693"/>
      <c r="V17" s="3693"/>
      <c r="W17" s="3693"/>
      <c r="X17" s="3693"/>
      <c r="Y17" s="3693"/>
      <c r="Z17" s="3693"/>
      <c r="AB17" s="3693"/>
      <c r="AC17" s="3693"/>
      <c r="AD17" s="3693"/>
      <c r="AE17" s="3693"/>
      <c r="AF17" s="3693"/>
      <c r="AG17" s="3693"/>
      <c r="AH17" s="3693"/>
      <c r="AI17" s="3693"/>
      <c r="AJ17" s="3693"/>
      <c r="AK17" s="3693"/>
      <c r="AL17" s="3693"/>
      <c r="AM17" s="3693"/>
      <c r="AN17" s="3693"/>
      <c r="AO17" s="3693"/>
      <c r="AP17" s="3693"/>
      <c r="AQ17" s="3693"/>
      <c r="AR17" s="3693"/>
      <c r="AT17" s="3693"/>
      <c r="AU17" s="3693"/>
      <c r="AV17" s="3693"/>
      <c r="AW17" s="3693"/>
      <c r="AX17" s="3693"/>
      <c r="AY17" s="3693"/>
      <c r="AZ17" s="3693"/>
      <c r="BA17" s="3693"/>
      <c r="BC17" s="3693"/>
      <c r="BD17" s="3693"/>
      <c r="BE17" s="3693"/>
      <c r="BF17" s="3693"/>
      <c r="BG17" s="3693"/>
      <c r="BH17" s="3693"/>
      <c r="BI17" s="3693"/>
      <c r="BJ17" s="3693"/>
    </row>
    <row r="18" spans="1:62">
      <c r="A18" s="3691"/>
      <c r="B18" s="3691"/>
      <c r="C18" s="3691"/>
      <c r="D18" s="3691"/>
      <c r="E18" s="3691"/>
      <c r="F18" s="3691"/>
      <c r="G18" s="3691"/>
      <c r="H18" s="3691"/>
      <c r="J18" s="3692"/>
      <c r="K18" s="3692"/>
      <c r="L18" s="3692"/>
      <c r="M18" s="3692"/>
      <c r="N18" s="3692"/>
      <c r="O18" s="3692"/>
      <c r="P18" s="3692"/>
      <c r="Q18" s="3692"/>
      <c r="S18" s="3693"/>
      <c r="T18" s="3693"/>
      <c r="U18" s="3693"/>
      <c r="V18" s="3693"/>
      <c r="W18" s="3693"/>
      <c r="X18" s="3693"/>
      <c r="Y18" s="3693"/>
      <c r="Z18" s="3693"/>
      <c r="AB18" s="3693"/>
      <c r="AC18" s="3693"/>
      <c r="AD18" s="3693"/>
      <c r="AE18" s="3693"/>
      <c r="AF18" s="3693"/>
      <c r="AG18" s="3693"/>
      <c r="AH18" s="3693"/>
      <c r="AI18" s="3693"/>
      <c r="AJ18" s="3693"/>
      <c r="AK18" s="3693"/>
      <c r="AL18" s="3693"/>
      <c r="AM18" s="3693"/>
      <c r="AN18" s="3693"/>
      <c r="AO18" s="3693"/>
      <c r="AP18" s="3693"/>
      <c r="AQ18" s="3693"/>
      <c r="AR18" s="3693"/>
      <c r="AT18" s="3693"/>
      <c r="AU18" s="3693"/>
      <c r="AV18" s="3693"/>
      <c r="AW18" s="3693"/>
      <c r="AX18" s="3693"/>
      <c r="AY18" s="3693"/>
      <c r="AZ18" s="3693"/>
      <c r="BA18" s="3693"/>
      <c r="BC18" s="3693"/>
      <c r="BD18" s="3693"/>
      <c r="BE18" s="3693"/>
      <c r="BF18" s="3693"/>
      <c r="BG18" s="3693"/>
      <c r="BH18" s="3693"/>
      <c r="BI18" s="3693"/>
      <c r="BJ18" s="3693"/>
    </row>
    <row r="19" spans="1:62">
      <c r="A19" s="3691"/>
      <c r="B19" s="3691"/>
      <c r="C19" s="3691"/>
      <c r="D19" s="3691"/>
      <c r="E19" s="3691"/>
      <c r="F19" s="3691"/>
      <c r="G19" s="3691"/>
      <c r="H19" s="3691"/>
      <c r="J19" s="3692"/>
      <c r="K19" s="3692"/>
      <c r="L19" s="3692"/>
      <c r="M19" s="3692"/>
      <c r="N19" s="3692"/>
      <c r="O19" s="3692"/>
      <c r="P19" s="3692"/>
      <c r="Q19" s="3692"/>
      <c r="S19" s="3693"/>
      <c r="T19" s="3693"/>
      <c r="U19" s="3693"/>
      <c r="V19" s="3693"/>
      <c r="W19" s="3693"/>
      <c r="X19" s="3693"/>
      <c r="Y19" s="3693"/>
      <c r="Z19" s="3693"/>
      <c r="AB19" s="3693"/>
      <c r="AC19" s="3693"/>
      <c r="AD19" s="3693"/>
      <c r="AE19" s="3693"/>
      <c r="AF19" s="3693"/>
      <c r="AG19" s="3693"/>
      <c r="AH19" s="3693"/>
      <c r="AI19" s="3693"/>
      <c r="AJ19" s="3693"/>
      <c r="AK19" s="3693"/>
      <c r="AL19" s="3693"/>
      <c r="AM19" s="3693"/>
      <c r="AN19" s="3693"/>
      <c r="AO19" s="3693"/>
      <c r="AP19" s="3693"/>
      <c r="AQ19" s="3693"/>
      <c r="AR19" s="3693"/>
      <c r="AT19" s="3693"/>
      <c r="AU19" s="3693"/>
      <c r="AV19" s="3693"/>
      <c r="AW19" s="3693"/>
      <c r="AX19" s="3693"/>
      <c r="AY19" s="3693"/>
      <c r="AZ19" s="3693"/>
      <c r="BA19" s="3693"/>
      <c r="BC19" s="3693"/>
      <c r="BD19" s="3693"/>
      <c r="BE19" s="3693"/>
      <c r="BF19" s="3693"/>
      <c r="BG19" s="3693"/>
      <c r="BH19" s="3693"/>
      <c r="BI19" s="3693"/>
      <c r="BJ19" s="3693"/>
    </row>
    <row r="20" spans="1:62">
      <c r="A20" s="3691"/>
      <c r="B20" s="3691"/>
      <c r="C20" s="3691"/>
      <c r="D20" s="3691"/>
      <c r="E20" s="3691"/>
      <c r="F20" s="3691"/>
      <c r="G20" s="3691"/>
      <c r="H20" s="3691"/>
      <c r="J20" s="3692"/>
      <c r="K20" s="3692"/>
      <c r="L20" s="3692"/>
      <c r="M20" s="3692"/>
      <c r="N20" s="3692"/>
      <c r="O20" s="3692"/>
      <c r="P20" s="3692"/>
      <c r="Q20" s="3692"/>
      <c r="S20" s="3693"/>
      <c r="T20" s="3693"/>
      <c r="U20" s="3693"/>
      <c r="V20" s="3693"/>
      <c r="W20" s="3693"/>
      <c r="X20" s="3693"/>
      <c r="Y20" s="3693"/>
      <c r="Z20" s="3693"/>
      <c r="AB20" s="3693"/>
      <c r="AC20" s="3693"/>
      <c r="AD20" s="3693"/>
      <c r="AE20" s="3693"/>
      <c r="AF20" s="3693"/>
      <c r="AG20" s="3693"/>
      <c r="AH20" s="3693"/>
      <c r="AI20" s="3693"/>
      <c r="AJ20" s="3693"/>
      <c r="AK20" s="3693"/>
      <c r="AL20" s="3693"/>
      <c r="AM20" s="3693"/>
      <c r="AN20" s="3693"/>
      <c r="AO20" s="3693"/>
      <c r="AP20" s="3693"/>
      <c r="AQ20" s="3693"/>
      <c r="AR20" s="3693"/>
      <c r="AT20" s="3693"/>
      <c r="AU20" s="3693"/>
      <c r="AV20" s="3693"/>
      <c r="AW20" s="3693"/>
      <c r="AX20" s="3693"/>
      <c r="AY20" s="3693"/>
      <c r="AZ20" s="3693"/>
      <c r="BA20" s="3693"/>
      <c r="BC20" s="3693"/>
      <c r="BD20" s="3693"/>
      <c r="BE20" s="3693"/>
      <c r="BF20" s="3693"/>
      <c r="BG20" s="3693"/>
      <c r="BH20" s="3693"/>
      <c r="BI20" s="3693"/>
      <c r="BJ20" s="3693"/>
    </row>
    <row r="21" spans="1:62">
      <c r="A21" s="3691"/>
      <c r="B21" s="3691"/>
      <c r="C21" s="3691"/>
      <c r="D21" s="3691"/>
      <c r="E21" s="3691"/>
      <c r="F21" s="3691"/>
      <c r="G21" s="3691"/>
      <c r="H21" s="3691"/>
      <c r="J21" s="3692"/>
      <c r="K21" s="3692"/>
      <c r="L21" s="3692"/>
      <c r="M21" s="3692"/>
      <c r="N21" s="3692"/>
      <c r="O21" s="3692"/>
      <c r="P21" s="3692"/>
      <c r="Q21" s="3692"/>
      <c r="S21" s="3693"/>
      <c r="T21" s="3693"/>
      <c r="U21" s="3693"/>
      <c r="V21" s="3693"/>
      <c r="W21" s="3693"/>
      <c r="X21" s="3693"/>
      <c r="Y21" s="3693"/>
      <c r="Z21" s="3693"/>
      <c r="AB21" s="3693"/>
      <c r="AC21" s="3693"/>
      <c r="AD21" s="3693"/>
      <c r="AE21" s="3693"/>
      <c r="AF21" s="3693"/>
      <c r="AG21" s="3693"/>
      <c r="AH21" s="3693"/>
      <c r="AI21" s="3693"/>
      <c r="AJ21" s="3693"/>
      <c r="AK21" s="3693"/>
      <c r="AL21" s="3693"/>
      <c r="AM21" s="3693"/>
      <c r="AN21" s="3693"/>
      <c r="AO21" s="3693"/>
      <c r="AP21" s="3693"/>
      <c r="AQ21" s="3693"/>
      <c r="AR21" s="3693"/>
      <c r="AT21" s="3693"/>
      <c r="AU21" s="3693"/>
      <c r="AV21" s="3693"/>
      <c r="AW21" s="3693"/>
      <c r="AX21" s="3693"/>
      <c r="AY21" s="3693"/>
      <c r="AZ21" s="3693"/>
      <c r="BA21" s="3693"/>
      <c r="BC21" s="3693"/>
      <c r="BD21" s="3693"/>
      <c r="BE21" s="3693"/>
      <c r="BF21" s="3693"/>
      <c r="BG21" s="3693"/>
      <c r="BH21" s="3693"/>
      <c r="BI21" s="3693"/>
      <c r="BJ21" s="3693"/>
    </row>
    <row r="22" spans="1:62">
      <c r="A22" s="3691"/>
      <c r="B22" s="3691"/>
      <c r="C22" s="3691"/>
      <c r="D22" s="3691"/>
      <c r="E22" s="3691"/>
      <c r="F22" s="3691"/>
      <c r="G22" s="3691"/>
      <c r="H22" s="3691"/>
      <c r="J22" s="3692"/>
      <c r="K22" s="3692"/>
      <c r="L22" s="3692"/>
      <c r="M22" s="3692"/>
      <c r="N22" s="3692"/>
      <c r="O22" s="3692"/>
      <c r="P22" s="3692"/>
      <c r="Q22" s="3692"/>
      <c r="S22" s="3693"/>
      <c r="T22" s="3693"/>
      <c r="U22" s="3693"/>
      <c r="V22" s="3693"/>
      <c r="W22" s="3693"/>
      <c r="X22" s="3693"/>
      <c r="Y22" s="3693"/>
      <c r="Z22" s="3693"/>
      <c r="AB22" s="3693"/>
      <c r="AC22" s="3693"/>
      <c r="AD22" s="3693"/>
      <c r="AE22" s="3693"/>
      <c r="AF22" s="3693"/>
      <c r="AG22" s="3693"/>
      <c r="AH22" s="3693"/>
      <c r="AI22" s="3693"/>
      <c r="AJ22" s="3693"/>
      <c r="AK22" s="3693"/>
      <c r="AL22" s="3693"/>
      <c r="AM22" s="3693"/>
      <c r="AN22" s="3693"/>
      <c r="AO22" s="3693"/>
      <c r="AP22" s="3693"/>
      <c r="AQ22" s="3693"/>
      <c r="AR22" s="3693"/>
      <c r="AT22" s="3693"/>
      <c r="AU22" s="3693"/>
      <c r="AV22" s="3693"/>
      <c r="AW22" s="3693"/>
      <c r="AX22" s="3693"/>
      <c r="AY22" s="3693"/>
      <c r="AZ22" s="3693"/>
      <c r="BA22" s="3693"/>
      <c r="BC22" s="3693"/>
      <c r="BD22" s="3693"/>
      <c r="BE22" s="3693"/>
      <c r="BF22" s="3693"/>
      <c r="BG22" s="3693"/>
      <c r="BH22" s="3693"/>
      <c r="BI22" s="3693"/>
      <c r="BJ22" s="3693"/>
    </row>
    <row r="23" spans="1:62">
      <c r="A23" s="3691"/>
      <c r="B23" s="3691"/>
      <c r="C23" s="3691"/>
      <c r="D23" s="3691"/>
      <c r="E23" s="3691"/>
      <c r="F23" s="3691"/>
      <c r="G23" s="3691"/>
      <c r="H23" s="3691"/>
      <c r="J23" s="3692"/>
      <c r="K23" s="3692"/>
      <c r="L23" s="3692"/>
      <c r="M23" s="3692"/>
      <c r="N23" s="3692"/>
      <c r="O23" s="3692"/>
      <c r="P23" s="3692"/>
      <c r="Q23" s="3692"/>
      <c r="S23" s="3693"/>
      <c r="T23" s="3693"/>
      <c r="U23" s="3693"/>
      <c r="V23" s="3693"/>
      <c r="W23" s="3693"/>
      <c r="X23" s="3693"/>
      <c r="Y23" s="3693"/>
      <c r="Z23" s="3693"/>
      <c r="AB23" s="3693"/>
      <c r="AC23" s="3693"/>
      <c r="AD23" s="3693"/>
      <c r="AE23" s="3693"/>
      <c r="AF23" s="3693"/>
      <c r="AG23" s="3693"/>
      <c r="AH23" s="3693"/>
      <c r="AI23" s="3693"/>
      <c r="AJ23" s="3693"/>
      <c r="AK23" s="3693"/>
      <c r="AL23" s="3693"/>
      <c r="AM23" s="3693"/>
      <c r="AN23" s="3693"/>
      <c r="AO23" s="3693"/>
      <c r="AP23" s="3693"/>
      <c r="AQ23" s="3693"/>
      <c r="AR23" s="3693"/>
      <c r="AT23" s="3693"/>
      <c r="AU23" s="3693"/>
      <c r="AV23" s="3693"/>
      <c r="AW23" s="3693"/>
      <c r="AX23" s="3693"/>
      <c r="AY23" s="3693"/>
      <c r="AZ23" s="3693"/>
      <c r="BA23" s="3693"/>
      <c r="BC23" s="3693"/>
      <c r="BD23" s="3693"/>
      <c r="BE23" s="3693"/>
      <c r="BF23" s="3693"/>
      <c r="BG23" s="3693"/>
      <c r="BH23" s="3693"/>
      <c r="BI23" s="3693"/>
      <c r="BJ23" s="3693"/>
    </row>
    <row r="24" spans="1:62">
      <c r="A24" s="3691"/>
      <c r="B24" s="3691"/>
      <c r="C24" s="3691"/>
      <c r="D24" s="3691"/>
      <c r="E24" s="3691"/>
      <c r="F24" s="3691"/>
      <c r="G24" s="3691"/>
      <c r="H24" s="3691"/>
      <c r="J24" s="3692"/>
      <c r="K24" s="3692"/>
      <c r="L24" s="3692"/>
      <c r="M24" s="3692"/>
      <c r="N24" s="3692"/>
      <c r="O24" s="3692"/>
      <c r="P24" s="3692"/>
      <c r="Q24" s="3692"/>
      <c r="S24" s="3693"/>
      <c r="T24" s="3693"/>
      <c r="U24" s="3693"/>
      <c r="V24" s="3693"/>
      <c r="W24" s="3693"/>
      <c r="X24" s="3693"/>
      <c r="Y24" s="3693"/>
      <c r="Z24" s="3693"/>
      <c r="AB24" s="3693"/>
      <c r="AC24" s="3693"/>
      <c r="AD24" s="3693"/>
      <c r="AE24" s="3693"/>
      <c r="AF24" s="3693"/>
      <c r="AG24" s="3693"/>
      <c r="AH24" s="3693"/>
      <c r="AI24" s="3693"/>
      <c r="AJ24" s="3693"/>
      <c r="AK24" s="3693"/>
      <c r="AL24" s="3693"/>
      <c r="AM24" s="3693"/>
      <c r="AN24" s="3693"/>
      <c r="AO24" s="3693"/>
      <c r="AP24" s="3693"/>
      <c r="AQ24" s="3693"/>
      <c r="AR24" s="3693"/>
      <c r="AT24" s="3693"/>
      <c r="AU24" s="3693"/>
      <c r="AV24" s="3693"/>
      <c r="AW24" s="3693"/>
      <c r="AX24" s="3693"/>
      <c r="AY24" s="3693"/>
      <c r="AZ24" s="3693"/>
      <c r="BA24" s="3693"/>
      <c r="BC24" s="3693"/>
      <c r="BD24" s="3693"/>
      <c r="BE24" s="3693"/>
      <c r="BF24" s="3693"/>
      <c r="BG24" s="3693"/>
      <c r="BH24" s="3693"/>
      <c r="BI24" s="3693"/>
      <c r="BJ24" s="3693"/>
    </row>
    <row r="25" spans="1:62">
      <c r="A25" s="3691"/>
      <c r="B25" s="3691"/>
      <c r="C25" s="3691"/>
      <c r="D25" s="3691"/>
      <c r="E25" s="3691"/>
      <c r="F25" s="3691"/>
      <c r="G25" s="3691"/>
      <c r="H25" s="3691"/>
      <c r="J25" s="3692"/>
      <c r="K25" s="3692"/>
      <c r="L25" s="3692"/>
      <c r="M25" s="3692"/>
      <c r="N25" s="3692"/>
      <c r="O25" s="3692"/>
      <c r="P25" s="3692"/>
      <c r="Q25" s="3692"/>
      <c r="S25" s="3693"/>
      <c r="T25" s="3693"/>
      <c r="U25" s="3693"/>
      <c r="V25" s="3693"/>
      <c r="W25" s="3693"/>
      <c r="X25" s="3693"/>
      <c r="Y25" s="3693"/>
      <c r="Z25" s="3693"/>
      <c r="AB25" s="3693"/>
      <c r="AC25" s="3693"/>
      <c r="AD25" s="3693"/>
      <c r="AE25" s="3693"/>
      <c r="AF25" s="3693"/>
      <c r="AG25" s="3693"/>
      <c r="AH25" s="3693"/>
      <c r="AI25" s="3693"/>
      <c r="AJ25" s="3693"/>
      <c r="AK25" s="3693"/>
      <c r="AL25" s="3693"/>
      <c r="AM25" s="3693"/>
      <c r="AN25" s="3693"/>
      <c r="AO25" s="3693"/>
      <c r="AP25" s="3693"/>
      <c r="AQ25" s="3693"/>
      <c r="AR25" s="3693"/>
      <c r="AT25" s="3693"/>
      <c r="AU25" s="3693"/>
      <c r="AV25" s="3693"/>
      <c r="AW25" s="3693"/>
      <c r="AX25" s="3693"/>
      <c r="AY25" s="3693"/>
      <c r="AZ25" s="3693"/>
      <c r="BA25" s="3693"/>
      <c r="BC25" s="3693"/>
      <c r="BD25" s="3693"/>
      <c r="BE25" s="3693"/>
      <c r="BF25" s="3693"/>
      <c r="BG25" s="3693"/>
      <c r="BH25" s="3693"/>
      <c r="BI25" s="3693"/>
      <c r="BJ25" s="3693"/>
    </row>
    <row r="26" spans="1:62">
      <c r="A26" s="3691"/>
      <c r="B26" s="3691"/>
      <c r="C26" s="3691"/>
      <c r="D26" s="3691"/>
      <c r="E26" s="3691"/>
      <c r="F26" s="3691"/>
      <c r="G26" s="3691"/>
      <c r="H26" s="3691"/>
      <c r="J26" s="3692"/>
      <c r="K26" s="3692"/>
      <c r="L26" s="3692"/>
      <c r="M26" s="3692"/>
      <c r="N26" s="3692"/>
      <c r="O26" s="3692"/>
      <c r="P26" s="3692"/>
      <c r="Q26" s="3692"/>
      <c r="S26" s="3693"/>
      <c r="T26" s="3693"/>
      <c r="U26" s="3693"/>
      <c r="V26" s="3693"/>
      <c r="W26" s="3693"/>
      <c r="X26" s="3693"/>
      <c r="Y26" s="3693"/>
      <c r="Z26" s="3693"/>
      <c r="AB26" s="3693"/>
      <c r="AC26" s="3693"/>
      <c r="AD26" s="3693"/>
      <c r="AE26" s="3693"/>
      <c r="AF26" s="3693"/>
      <c r="AG26" s="3693"/>
      <c r="AH26" s="3693"/>
      <c r="AI26" s="3693"/>
      <c r="AJ26" s="3693"/>
      <c r="AK26" s="3693"/>
      <c r="AL26" s="3693"/>
      <c r="AM26" s="3693"/>
      <c r="AN26" s="3693"/>
      <c r="AO26" s="3693"/>
      <c r="AP26" s="3693"/>
      <c r="AQ26" s="3693"/>
      <c r="AR26" s="3693"/>
      <c r="AT26" s="3693"/>
      <c r="AU26" s="3693"/>
      <c r="AV26" s="3693"/>
      <c r="AW26" s="3693"/>
      <c r="AX26" s="3693"/>
      <c r="AY26" s="3693"/>
      <c r="AZ26" s="3693"/>
      <c r="BA26" s="3693"/>
      <c r="BC26" s="3693"/>
      <c r="BD26" s="3693"/>
      <c r="BE26" s="3693"/>
      <c r="BF26" s="3693"/>
      <c r="BG26" s="3693"/>
      <c r="BH26" s="3693"/>
      <c r="BI26" s="3693"/>
      <c r="BJ26" s="3693"/>
    </row>
    <row r="27" spans="1:62">
      <c r="A27" s="3691"/>
      <c r="B27" s="3691"/>
      <c r="C27" s="3691"/>
      <c r="D27" s="3691"/>
      <c r="E27" s="3691"/>
      <c r="F27" s="3691"/>
      <c r="G27" s="3691"/>
      <c r="H27" s="3691"/>
      <c r="J27" s="3692"/>
      <c r="K27" s="3692"/>
      <c r="L27" s="3692"/>
      <c r="M27" s="3692"/>
      <c r="N27" s="3692"/>
      <c r="O27" s="3692"/>
      <c r="P27" s="3692"/>
      <c r="Q27" s="3692"/>
      <c r="S27" s="3693"/>
      <c r="T27" s="3693"/>
      <c r="U27" s="3693"/>
      <c r="V27" s="3693"/>
      <c r="W27" s="3693"/>
      <c r="X27" s="3693"/>
      <c r="Y27" s="3693"/>
      <c r="Z27" s="3693"/>
      <c r="AB27" s="3693"/>
      <c r="AC27" s="3693"/>
      <c r="AD27" s="3693"/>
      <c r="AE27" s="3693"/>
      <c r="AF27" s="3693"/>
      <c r="AG27" s="3693"/>
      <c r="AH27" s="3693"/>
      <c r="AI27" s="3693"/>
      <c r="AJ27" s="3693"/>
      <c r="AK27" s="3693"/>
      <c r="AL27" s="3693"/>
      <c r="AM27" s="3693"/>
      <c r="AN27" s="3693"/>
      <c r="AO27" s="3693"/>
      <c r="AP27" s="3693"/>
      <c r="AQ27" s="3693"/>
      <c r="AR27" s="3693"/>
      <c r="AT27" s="3693"/>
      <c r="AU27" s="3693"/>
      <c r="AV27" s="3693"/>
      <c r="AW27" s="3693"/>
      <c r="AX27" s="3693"/>
      <c r="AY27" s="3693"/>
      <c r="AZ27" s="3693"/>
      <c r="BA27" s="3693"/>
      <c r="BC27" s="3693"/>
      <c r="BD27" s="3693"/>
      <c r="BE27" s="3693"/>
      <c r="BF27" s="3693"/>
      <c r="BG27" s="3693"/>
      <c r="BH27" s="3693"/>
      <c r="BI27" s="3693"/>
      <c r="BJ27" s="3693"/>
    </row>
    <row r="28" spans="1:62">
      <c r="A28" s="3691"/>
      <c r="B28" s="3691"/>
      <c r="C28" s="3691"/>
      <c r="D28" s="3691"/>
      <c r="E28" s="3691"/>
      <c r="F28" s="3691"/>
      <c r="G28" s="3691"/>
      <c r="H28" s="3691"/>
      <c r="J28" s="3692"/>
      <c r="K28" s="3692"/>
      <c r="L28" s="3692"/>
      <c r="M28" s="3692"/>
      <c r="N28" s="3692"/>
      <c r="O28" s="3692"/>
      <c r="P28" s="3692"/>
      <c r="Q28" s="3692"/>
      <c r="S28" s="3693"/>
      <c r="T28" s="3693"/>
      <c r="U28" s="3693"/>
      <c r="V28" s="3693"/>
      <c r="W28" s="3693"/>
      <c r="X28" s="3693"/>
      <c r="Y28" s="3693"/>
      <c r="Z28" s="3693"/>
      <c r="AB28" s="3693"/>
      <c r="AC28" s="3693"/>
      <c r="AD28" s="3693"/>
      <c r="AE28" s="3693"/>
      <c r="AF28" s="3693"/>
      <c r="AG28" s="3693"/>
      <c r="AH28" s="3693"/>
      <c r="AI28" s="3693"/>
      <c r="AJ28" s="3693"/>
      <c r="AK28" s="3693"/>
      <c r="AL28" s="3693"/>
      <c r="AM28" s="3693"/>
      <c r="AN28" s="3693"/>
      <c r="AO28" s="3693"/>
      <c r="AP28" s="3693"/>
      <c r="AQ28" s="3693"/>
      <c r="AR28" s="3693"/>
      <c r="AT28" s="3693"/>
      <c r="AU28" s="3693"/>
      <c r="AV28" s="3693"/>
      <c r="AW28" s="3693"/>
      <c r="AX28" s="3693"/>
      <c r="AY28" s="3693"/>
      <c r="AZ28" s="3693"/>
      <c r="BA28" s="3693"/>
      <c r="BC28" s="3693"/>
      <c r="BD28" s="3693"/>
      <c r="BE28" s="3693"/>
      <c r="BF28" s="3693"/>
      <c r="BG28" s="3693"/>
      <c r="BH28" s="3693"/>
      <c r="BI28" s="3693"/>
      <c r="BJ28" s="3693"/>
    </row>
    <row r="29" spans="1:62">
      <c r="A29" s="3691"/>
      <c r="B29" s="3691"/>
      <c r="C29" s="3691"/>
      <c r="D29" s="3691"/>
      <c r="E29" s="3691"/>
      <c r="F29" s="3691"/>
      <c r="G29" s="3691"/>
      <c r="H29" s="3691"/>
      <c r="J29" s="3692"/>
      <c r="K29" s="3692"/>
      <c r="L29" s="3692"/>
      <c r="M29" s="3692"/>
      <c r="N29" s="3692"/>
      <c r="O29" s="3692"/>
      <c r="P29" s="3692"/>
      <c r="Q29" s="3692"/>
      <c r="S29" s="3693"/>
      <c r="T29" s="3693"/>
      <c r="U29" s="3693"/>
      <c r="V29" s="3693"/>
      <c r="W29" s="3693"/>
      <c r="X29" s="3693"/>
      <c r="Y29" s="3693"/>
      <c r="Z29" s="3693"/>
      <c r="AB29" s="3693"/>
      <c r="AC29" s="3693"/>
      <c r="AD29" s="3693"/>
      <c r="AE29" s="3693"/>
      <c r="AF29" s="3693"/>
      <c r="AG29" s="3693"/>
      <c r="AH29" s="3693"/>
      <c r="AI29" s="3693"/>
      <c r="AJ29" s="3693"/>
      <c r="AK29" s="3693"/>
      <c r="AL29" s="3693"/>
      <c r="AM29" s="3693"/>
      <c r="AN29" s="3693"/>
      <c r="AO29" s="3693"/>
      <c r="AP29" s="3693"/>
      <c r="AQ29" s="3693"/>
      <c r="AR29" s="3693"/>
      <c r="AT29" s="3693"/>
      <c r="AU29" s="3693"/>
      <c r="AV29" s="3693"/>
      <c r="AW29" s="3693"/>
      <c r="AX29" s="3693"/>
      <c r="AY29" s="3693"/>
      <c r="AZ29" s="3693"/>
      <c r="BA29" s="3693"/>
      <c r="BC29" s="3693"/>
      <c r="BD29" s="3693"/>
      <c r="BE29" s="3693"/>
      <c r="BF29" s="3693"/>
      <c r="BG29" s="3693"/>
      <c r="BH29" s="3693"/>
      <c r="BI29" s="3693"/>
      <c r="BJ29" s="3693"/>
    </row>
    <row r="30" spans="1:62">
      <c r="A30" s="3691"/>
      <c r="B30" s="3691"/>
      <c r="C30" s="3691"/>
      <c r="D30" s="3691"/>
      <c r="E30" s="3691"/>
      <c r="F30" s="3691"/>
      <c r="G30" s="3691"/>
      <c r="H30" s="3691"/>
      <c r="J30" s="3692"/>
      <c r="K30" s="3692"/>
      <c r="L30" s="3692"/>
      <c r="M30" s="3692"/>
      <c r="N30" s="3692"/>
      <c r="O30" s="3692"/>
      <c r="P30" s="3692"/>
      <c r="Q30" s="3692"/>
      <c r="S30" s="3693"/>
      <c r="T30" s="3693"/>
      <c r="U30" s="3693"/>
      <c r="V30" s="3693"/>
      <c r="W30" s="3693"/>
      <c r="X30" s="3693"/>
      <c r="Y30" s="3693"/>
      <c r="Z30" s="3693"/>
      <c r="AB30" s="3693"/>
      <c r="AC30" s="3693"/>
      <c r="AD30" s="3693"/>
      <c r="AE30" s="3693"/>
      <c r="AF30" s="3693"/>
      <c r="AG30" s="3693"/>
      <c r="AH30" s="3693"/>
      <c r="AI30" s="3693"/>
      <c r="AJ30" s="3693"/>
      <c r="AK30" s="3693"/>
      <c r="AL30" s="3693"/>
      <c r="AM30" s="3693"/>
      <c r="AN30" s="3693"/>
      <c r="AO30" s="3693"/>
      <c r="AP30" s="3693"/>
      <c r="AQ30" s="3693"/>
      <c r="AR30" s="3693"/>
      <c r="AT30" s="3693"/>
      <c r="AU30" s="3693"/>
      <c r="AV30" s="3693"/>
      <c r="AW30" s="3693"/>
      <c r="AX30" s="3693"/>
      <c r="AY30" s="3693"/>
      <c r="AZ30" s="3693"/>
      <c r="BA30" s="3693"/>
      <c r="BC30" s="3693"/>
      <c r="BD30" s="3693"/>
      <c r="BE30" s="3693"/>
      <c r="BF30" s="3693"/>
      <c r="BG30" s="3693"/>
      <c r="BH30" s="3693"/>
      <c r="BI30" s="3693"/>
      <c r="BJ30" s="3693"/>
    </row>
    <row r="31" spans="1:62">
      <c r="A31" s="3691"/>
      <c r="B31" s="3691"/>
      <c r="C31" s="3691"/>
      <c r="D31" s="3691"/>
      <c r="E31" s="3691"/>
      <c r="F31" s="3691"/>
      <c r="G31" s="3691"/>
      <c r="H31" s="3691"/>
      <c r="J31" s="3692"/>
      <c r="K31" s="3692"/>
      <c r="L31" s="3692"/>
      <c r="M31" s="3692"/>
      <c r="N31" s="3692"/>
      <c r="O31" s="3692"/>
      <c r="P31" s="3692"/>
      <c r="Q31" s="3692"/>
      <c r="S31" s="3693"/>
      <c r="T31" s="3693"/>
      <c r="U31" s="3693"/>
      <c r="V31" s="3693"/>
      <c r="W31" s="3693"/>
      <c r="X31" s="3693"/>
      <c r="Y31" s="3693"/>
      <c r="Z31" s="3693"/>
      <c r="AB31" s="3693"/>
      <c r="AC31" s="3693"/>
      <c r="AD31" s="3693"/>
      <c r="AE31" s="3693"/>
      <c r="AF31" s="3693"/>
      <c r="AG31" s="3693"/>
      <c r="AH31" s="3693"/>
      <c r="AI31" s="3693"/>
      <c r="AJ31" s="3693"/>
      <c r="AK31" s="3693"/>
      <c r="AL31" s="3693"/>
      <c r="AM31" s="3693"/>
      <c r="AN31" s="3693"/>
      <c r="AO31" s="3693"/>
      <c r="AP31" s="3693"/>
      <c r="AQ31" s="3693"/>
      <c r="AR31" s="3693"/>
      <c r="AT31" s="3693"/>
      <c r="AU31" s="3693"/>
      <c r="AV31" s="3693"/>
      <c r="AW31" s="3693"/>
      <c r="AX31" s="3693"/>
      <c r="AY31" s="3693"/>
      <c r="AZ31" s="3693"/>
      <c r="BA31" s="3693"/>
      <c r="BC31" s="3693"/>
      <c r="BD31" s="3693"/>
      <c r="BE31" s="3693"/>
      <c r="BF31" s="3693"/>
      <c r="BG31" s="3693"/>
      <c r="BH31" s="3693"/>
      <c r="BI31" s="3693"/>
      <c r="BJ31" s="3693"/>
    </row>
    <row r="32" spans="1:62">
      <c r="A32" s="3691"/>
      <c r="B32" s="3691"/>
      <c r="C32" s="3691"/>
      <c r="D32" s="3691"/>
      <c r="E32" s="3691"/>
      <c r="F32" s="3691"/>
      <c r="G32" s="3691"/>
      <c r="H32" s="3691"/>
      <c r="J32" s="3692"/>
      <c r="K32" s="3692"/>
      <c r="L32" s="3692"/>
      <c r="M32" s="3692"/>
      <c r="N32" s="3692"/>
      <c r="O32" s="3692"/>
      <c r="P32" s="3692"/>
      <c r="Q32" s="3692"/>
      <c r="S32" s="3693"/>
      <c r="T32" s="3693"/>
      <c r="U32" s="3693"/>
      <c r="V32" s="3693"/>
      <c r="W32" s="3693"/>
      <c r="X32" s="3693"/>
      <c r="Y32" s="3693"/>
      <c r="Z32" s="3693"/>
      <c r="AB32" s="3693"/>
      <c r="AC32" s="3693"/>
      <c r="AD32" s="3693"/>
      <c r="AE32" s="3693"/>
      <c r="AF32" s="3693"/>
      <c r="AG32" s="3693"/>
      <c r="AH32" s="3693"/>
      <c r="AI32" s="3693"/>
      <c r="AJ32" s="3693"/>
      <c r="AK32" s="3693"/>
      <c r="AL32" s="3693"/>
      <c r="AM32" s="3693"/>
      <c r="AN32" s="3693"/>
      <c r="AO32" s="3693"/>
      <c r="AP32" s="3693"/>
      <c r="AQ32" s="3693"/>
      <c r="AR32" s="3693"/>
      <c r="AT32" s="3693"/>
      <c r="AU32" s="3693"/>
      <c r="AV32" s="3693"/>
      <c r="AW32" s="3693"/>
      <c r="AX32" s="3693"/>
      <c r="AY32" s="3693"/>
      <c r="AZ32" s="3693"/>
      <c r="BA32" s="3693"/>
      <c r="BC32" s="3693"/>
      <c r="BD32" s="3693"/>
      <c r="BE32" s="3693"/>
      <c r="BF32" s="3693"/>
      <c r="BG32" s="3693"/>
      <c r="BH32" s="3693"/>
      <c r="BI32" s="3693"/>
      <c r="BJ32" s="3693"/>
    </row>
    <row r="33" spans="1:62">
      <c r="A33" s="3691"/>
      <c r="B33" s="3691"/>
      <c r="C33" s="3691"/>
      <c r="D33" s="3691"/>
      <c r="E33" s="3691"/>
      <c r="F33" s="3691"/>
      <c r="G33" s="3691"/>
      <c r="H33" s="3691"/>
      <c r="J33" s="3692"/>
      <c r="K33" s="3692"/>
      <c r="L33" s="3692"/>
      <c r="M33" s="3692"/>
      <c r="N33" s="3692"/>
      <c r="O33" s="3692"/>
      <c r="P33" s="3692"/>
      <c r="Q33" s="3692"/>
      <c r="S33" s="3693"/>
      <c r="T33" s="3693"/>
      <c r="U33" s="3693"/>
      <c r="V33" s="3693"/>
      <c r="W33" s="3693"/>
      <c r="X33" s="3693"/>
      <c r="Y33" s="3693"/>
      <c r="Z33" s="3693"/>
      <c r="AB33" s="3693"/>
      <c r="AC33" s="3693"/>
      <c r="AD33" s="3693"/>
      <c r="AE33" s="3693"/>
      <c r="AF33" s="3693"/>
      <c r="AG33" s="3693"/>
      <c r="AH33" s="3693"/>
      <c r="AI33" s="3693"/>
      <c r="AJ33" s="3693"/>
      <c r="AK33" s="3693"/>
      <c r="AL33" s="3693"/>
      <c r="AM33" s="3693"/>
      <c r="AN33" s="3693"/>
      <c r="AO33" s="3693"/>
      <c r="AP33" s="3693"/>
      <c r="AQ33" s="3693"/>
      <c r="AR33" s="3693"/>
      <c r="AT33" s="3693"/>
      <c r="AU33" s="3693"/>
      <c r="AV33" s="3693"/>
      <c r="AW33" s="3693"/>
      <c r="AX33" s="3693"/>
      <c r="AY33" s="3693"/>
      <c r="AZ33" s="3693"/>
      <c r="BA33" s="3693"/>
      <c r="BC33" s="3693"/>
      <c r="BD33" s="3693"/>
      <c r="BE33" s="3693"/>
      <c r="BF33" s="3693"/>
      <c r="BG33" s="3693"/>
      <c r="BH33" s="3693"/>
      <c r="BI33" s="3693"/>
      <c r="BJ33" s="3693"/>
    </row>
    <row r="34" spans="1:62">
      <c r="A34" s="3691"/>
      <c r="B34" s="3691"/>
      <c r="C34" s="3691"/>
      <c r="D34" s="3691"/>
      <c r="E34" s="3691"/>
      <c r="F34" s="3691"/>
      <c r="G34" s="3691"/>
      <c r="H34" s="3691"/>
      <c r="J34" s="3692"/>
      <c r="K34" s="3692"/>
      <c r="L34" s="3692"/>
      <c r="M34" s="3692"/>
      <c r="N34" s="3692"/>
      <c r="O34" s="3692"/>
      <c r="P34" s="3692"/>
      <c r="Q34" s="3692"/>
      <c r="S34" s="3693"/>
      <c r="T34" s="3693"/>
      <c r="U34" s="3693"/>
      <c r="V34" s="3693"/>
      <c r="W34" s="3693"/>
      <c r="X34" s="3693"/>
      <c r="Y34" s="3693"/>
      <c r="Z34" s="3693"/>
      <c r="AB34" s="3693"/>
      <c r="AC34" s="3693"/>
      <c r="AD34" s="3693"/>
      <c r="AE34" s="3693"/>
      <c r="AF34" s="3693"/>
      <c r="AG34" s="3693"/>
      <c r="AH34" s="3693"/>
      <c r="AI34" s="3693"/>
      <c r="AJ34" s="3693"/>
      <c r="AK34" s="3693"/>
      <c r="AL34" s="3693"/>
      <c r="AM34" s="3693"/>
      <c r="AN34" s="3693"/>
      <c r="AO34" s="3693"/>
      <c r="AP34" s="3693"/>
      <c r="AQ34" s="3693"/>
      <c r="AR34" s="3693"/>
      <c r="AT34" s="3693"/>
      <c r="AU34" s="3693"/>
      <c r="AV34" s="3693"/>
      <c r="AW34" s="3693"/>
      <c r="AX34" s="3693"/>
      <c r="AY34" s="3693"/>
      <c r="AZ34" s="3693"/>
      <c r="BA34" s="3693"/>
      <c r="BC34" s="3693"/>
      <c r="BD34" s="3693"/>
      <c r="BE34" s="3693"/>
      <c r="BF34" s="3693"/>
      <c r="BG34" s="3693"/>
      <c r="BH34" s="3693"/>
      <c r="BI34" s="3693"/>
      <c r="BJ34" s="3693"/>
    </row>
    <row r="35" spans="1:62">
      <c r="A35" s="3691"/>
      <c r="B35" s="3691"/>
      <c r="C35" s="3691"/>
      <c r="D35" s="3691"/>
      <c r="E35" s="3691"/>
      <c r="F35" s="3691"/>
      <c r="G35" s="3691"/>
      <c r="H35" s="3691"/>
      <c r="J35" s="3692"/>
      <c r="K35" s="3692"/>
      <c r="L35" s="3692"/>
      <c r="M35" s="3692"/>
      <c r="N35" s="3692"/>
      <c r="O35" s="3692"/>
      <c r="P35" s="3692"/>
      <c r="Q35" s="3692"/>
      <c r="S35" s="3693"/>
      <c r="T35" s="3693"/>
      <c r="U35" s="3693"/>
      <c r="V35" s="3693"/>
      <c r="W35" s="3693"/>
      <c r="X35" s="3693"/>
      <c r="Y35" s="3693"/>
      <c r="Z35" s="3693"/>
      <c r="AB35" s="3693"/>
      <c r="AC35" s="3693"/>
      <c r="AD35" s="3693"/>
      <c r="AE35" s="3693"/>
      <c r="AF35" s="3693"/>
      <c r="AG35" s="3693"/>
      <c r="AH35" s="3693"/>
      <c r="AI35" s="3693"/>
      <c r="AJ35" s="3693"/>
      <c r="AK35" s="3693"/>
      <c r="AL35" s="3693"/>
      <c r="AM35" s="3693"/>
      <c r="AN35" s="3693"/>
      <c r="AO35" s="3693"/>
      <c r="AP35" s="3693"/>
      <c r="AQ35" s="3693"/>
      <c r="AR35" s="3693"/>
      <c r="AT35" s="3693"/>
      <c r="AU35" s="3693"/>
      <c r="AV35" s="3693"/>
      <c r="AW35" s="3693"/>
      <c r="AX35" s="3693"/>
      <c r="AY35" s="3693"/>
      <c r="AZ35" s="3693"/>
      <c r="BA35" s="3693"/>
      <c r="BC35" s="3693"/>
      <c r="BD35" s="3693"/>
      <c r="BE35" s="3693"/>
      <c r="BF35" s="3693"/>
      <c r="BG35" s="3693"/>
      <c r="BH35" s="3693"/>
      <c r="BI35" s="3693"/>
      <c r="BJ35" s="3693"/>
    </row>
    <row r="36" spans="1:62">
      <c r="A36" s="3691"/>
      <c r="B36" s="3691"/>
      <c r="C36" s="3691"/>
      <c r="D36" s="3691"/>
      <c r="E36" s="3691"/>
      <c r="F36" s="3691"/>
      <c r="G36" s="3691"/>
      <c r="H36" s="3691"/>
      <c r="J36" s="3692"/>
      <c r="K36" s="3692"/>
      <c r="L36" s="3692"/>
      <c r="M36" s="3692"/>
      <c r="N36" s="3692"/>
      <c r="O36" s="3692"/>
      <c r="P36" s="3692"/>
      <c r="Q36" s="3692"/>
      <c r="S36" s="3693"/>
      <c r="T36" s="3693"/>
      <c r="U36" s="3693"/>
      <c r="V36" s="3693"/>
      <c r="W36" s="3693"/>
      <c r="X36" s="3693"/>
      <c r="Y36" s="3693"/>
      <c r="Z36" s="3693"/>
      <c r="AB36" s="3693"/>
      <c r="AC36" s="3693"/>
      <c r="AD36" s="3693"/>
      <c r="AE36" s="3693"/>
      <c r="AF36" s="3693"/>
      <c r="AG36" s="3693"/>
      <c r="AH36" s="3693"/>
      <c r="AI36" s="3693"/>
      <c r="AJ36" s="3693"/>
      <c r="AK36" s="3693"/>
      <c r="AL36" s="3693"/>
      <c r="AM36" s="3693"/>
      <c r="AN36" s="3693"/>
      <c r="AO36" s="3693"/>
      <c r="AP36" s="3693"/>
      <c r="AQ36" s="3693"/>
      <c r="AR36" s="3693"/>
      <c r="AT36" s="3693"/>
      <c r="AU36" s="3693"/>
      <c r="AV36" s="3693"/>
      <c r="AW36" s="3693"/>
      <c r="AX36" s="3693"/>
      <c r="AY36" s="3693"/>
      <c r="AZ36" s="3693"/>
      <c r="BA36" s="3693"/>
      <c r="BC36" s="3693"/>
      <c r="BD36" s="3693"/>
      <c r="BE36" s="3693"/>
      <c r="BF36" s="3693"/>
      <c r="BG36" s="3693"/>
      <c r="BH36" s="3693"/>
      <c r="BI36" s="3693"/>
      <c r="BJ36" s="3693"/>
    </row>
    <row r="37" spans="1:62">
      <c r="A37" s="3691"/>
      <c r="B37" s="3691"/>
      <c r="C37" s="3691"/>
      <c r="D37" s="3691"/>
      <c r="E37" s="3691"/>
      <c r="F37" s="3691"/>
      <c r="G37" s="3691"/>
      <c r="H37" s="3691"/>
      <c r="J37" s="3692"/>
      <c r="K37" s="3692"/>
      <c r="L37" s="3692"/>
      <c r="M37" s="3692"/>
      <c r="N37" s="3692"/>
      <c r="O37" s="3692"/>
      <c r="P37" s="3692"/>
      <c r="Q37" s="3692"/>
      <c r="S37" s="3693"/>
      <c r="T37" s="3693"/>
      <c r="U37" s="3693"/>
      <c r="V37" s="3693"/>
      <c r="W37" s="3693"/>
      <c r="X37" s="3693"/>
      <c r="Y37" s="3693"/>
      <c r="Z37" s="3693"/>
      <c r="AB37" s="3693"/>
      <c r="AC37" s="3693"/>
      <c r="AD37" s="3693"/>
      <c r="AE37" s="3693"/>
      <c r="AF37" s="3693"/>
      <c r="AG37" s="3693"/>
      <c r="AH37" s="3693"/>
      <c r="AI37" s="3693"/>
      <c r="AJ37" s="3693"/>
      <c r="AK37" s="3693"/>
      <c r="AL37" s="3693"/>
      <c r="AM37" s="3693"/>
      <c r="AN37" s="3693"/>
      <c r="AO37" s="3693"/>
      <c r="AP37" s="3693"/>
      <c r="AQ37" s="3693"/>
      <c r="AR37" s="3693"/>
      <c r="AT37" s="3693"/>
      <c r="AU37" s="3693"/>
      <c r="AV37" s="3693"/>
      <c r="AW37" s="3693"/>
      <c r="AX37" s="3693"/>
      <c r="AY37" s="3693"/>
      <c r="AZ37" s="3693"/>
      <c r="BA37" s="3693"/>
      <c r="BC37" s="3693"/>
      <c r="BD37" s="3693"/>
      <c r="BE37" s="3693"/>
      <c r="BF37" s="3693"/>
      <c r="BG37" s="3693"/>
      <c r="BH37" s="3693"/>
      <c r="BI37" s="3693"/>
      <c r="BJ37" s="3693"/>
    </row>
    <row r="38" spans="1:62">
      <c r="A38" s="3691"/>
      <c r="B38" s="3691"/>
      <c r="C38" s="3691"/>
      <c r="D38" s="3691"/>
      <c r="E38" s="3691"/>
      <c r="F38" s="3691"/>
      <c r="G38" s="3691"/>
      <c r="H38" s="3691"/>
      <c r="J38" s="3692"/>
      <c r="K38" s="3692"/>
      <c r="L38" s="3692"/>
      <c r="M38" s="3692"/>
      <c r="N38" s="3692"/>
      <c r="O38" s="3692"/>
      <c r="P38" s="3692"/>
      <c r="Q38" s="3692"/>
      <c r="S38" s="3693"/>
      <c r="T38" s="3693"/>
      <c r="U38" s="3693"/>
      <c r="V38" s="3693"/>
      <c r="W38" s="3693"/>
      <c r="X38" s="3693"/>
      <c r="Y38" s="3693"/>
      <c r="Z38" s="3693"/>
      <c r="AB38" s="3693"/>
      <c r="AC38" s="3693"/>
      <c r="AD38" s="3693"/>
      <c r="AE38" s="3693"/>
      <c r="AF38" s="3693"/>
      <c r="AG38" s="3693"/>
      <c r="AH38" s="3693"/>
      <c r="AI38" s="3693"/>
      <c r="AJ38" s="3693"/>
      <c r="AK38" s="3693"/>
      <c r="AL38" s="3693"/>
      <c r="AM38" s="3693"/>
      <c r="AN38" s="3693"/>
      <c r="AO38" s="3693"/>
      <c r="AP38" s="3693"/>
      <c r="AQ38" s="3693"/>
      <c r="AR38" s="3693"/>
      <c r="AT38" s="3693"/>
      <c r="AU38" s="3693"/>
      <c r="AV38" s="3693"/>
      <c r="AW38" s="3693"/>
      <c r="AX38" s="3693"/>
      <c r="AY38" s="3693"/>
      <c r="AZ38" s="3693"/>
      <c r="BA38" s="3693"/>
      <c r="BC38" s="3693"/>
      <c r="BD38" s="3693"/>
      <c r="BE38" s="3693"/>
      <c r="BF38" s="3693"/>
      <c r="BG38" s="3693"/>
      <c r="BH38" s="3693"/>
      <c r="BI38" s="3693"/>
      <c r="BJ38" s="3693"/>
    </row>
    <row r="39" spans="1:62">
      <c r="A39" s="3691"/>
      <c r="B39" s="3691"/>
      <c r="C39" s="3691"/>
      <c r="D39" s="3691"/>
      <c r="E39" s="3691"/>
      <c r="F39" s="3691"/>
      <c r="G39" s="3691"/>
      <c r="H39" s="3691"/>
      <c r="J39" s="3692"/>
      <c r="K39" s="3692"/>
      <c r="L39" s="3692"/>
      <c r="M39" s="3692"/>
      <c r="N39" s="3692"/>
      <c r="O39" s="3692"/>
      <c r="P39" s="3692"/>
      <c r="Q39" s="3692"/>
      <c r="S39" s="3693"/>
      <c r="T39" s="3693"/>
      <c r="U39" s="3693"/>
      <c r="V39" s="3693"/>
      <c r="W39" s="3693"/>
      <c r="X39" s="3693"/>
      <c r="Y39" s="3693"/>
      <c r="Z39" s="3693"/>
      <c r="AB39" s="3693"/>
      <c r="AC39" s="3693"/>
      <c r="AD39" s="3693"/>
      <c r="AE39" s="3693"/>
      <c r="AF39" s="3693"/>
      <c r="AG39" s="3693"/>
      <c r="AH39" s="3693"/>
      <c r="AI39" s="3693"/>
      <c r="AJ39" s="3693"/>
      <c r="AK39" s="3693"/>
      <c r="AL39" s="3693"/>
      <c r="AM39" s="3693"/>
      <c r="AN39" s="3693"/>
      <c r="AO39" s="3693"/>
      <c r="AP39" s="3693"/>
      <c r="AQ39" s="3693"/>
      <c r="AR39" s="3693"/>
      <c r="AT39" s="3693"/>
      <c r="AU39" s="3693"/>
      <c r="AV39" s="3693"/>
      <c r="AW39" s="3693"/>
      <c r="AX39" s="3693"/>
      <c r="AY39" s="3693"/>
      <c r="AZ39" s="3693"/>
      <c r="BA39" s="3693"/>
      <c r="BC39" s="3693"/>
      <c r="BD39" s="3693"/>
      <c r="BE39" s="3693"/>
      <c r="BF39" s="3693"/>
      <c r="BG39" s="3693"/>
      <c r="BH39" s="3693"/>
      <c r="BI39" s="3693"/>
      <c r="BJ39" s="3693"/>
    </row>
    <row r="40" spans="1:62">
      <c r="A40" s="3691"/>
      <c r="B40" s="3691"/>
      <c r="C40" s="3691"/>
      <c r="D40" s="3691"/>
      <c r="E40" s="3691"/>
      <c r="F40" s="3691"/>
      <c r="G40" s="3691"/>
      <c r="H40" s="3691"/>
      <c r="J40" s="3692"/>
      <c r="K40" s="3692"/>
      <c r="L40" s="3692"/>
      <c r="M40" s="3692"/>
      <c r="N40" s="3692"/>
      <c r="O40" s="3692"/>
      <c r="P40" s="3692"/>
      <c r="Q40" s="3692"/>
      <c r="S40" s="3693"/>
      <c r="T40" s="3693"/>
      <c r="U40" s="3693"/>
      <c r="V40" s="3693"/>
      <c r="W40" s="3693"/>
      <c r="X40" s="3693"/>
      <c r="Y40" s="3693"/>
      <c r="Z40" s="3693"/>
      <c r="AB40" s="3693"/>
      <c r="AC40" s="3693"/>
      <c r="AD40" s="3693"/>
      <c r="AE40" s="3693"/>
      <c r="AF40" s="3693"/>
      <c r="AG40" s="3693"/>
      <c r="AH40" s="3693"/>
      <c r="AI40" s="3693"/>
      <c r="AJ40" s="3693"/>
      <c r="AK40" s="3693"/>
      <c r="AL40" s="3693"/>
      <c r="AM40" s="3693"/>
      <c r="AN40" s="3693"/>
      <c r="AO40" s="3693"/>
      <c r="AP40" s="3693"/>
      <c r="AQ40" s="3693"/>
      <c r="AR40" s="3693"/>
      <c r="AT40" s="3693"/>
      <c r="AU40" s="3693"/>
      <c r="AV40" s="3693"/>
      <c r="AW40" s="3693"/>
      <c r="AX40" s="3693"/>
      <c r="AY40" s="3693"/>
      <c r="AZ40" s="3693"/>
      <c r="BA40" s="3693"/>
      <c r="BC40" s="3693"/>
      <c r="BD40" s="3693"/>
      <c r="BE40" s="3693"/>
      <c r="BF40" s="3693"/>
      <c r="BG40" s="3693"/>
      <c r="BH40" s="3693"/>
      <c r="BI40" s="3693"/>
      <c r="BJ40" s="3693"/>
    </row>
    <row r="41" spans="1:62">
      <c r="A41" s="3691"/>
      <c r="B41" s="3691"/>
      <c r="C41" s="3691"/>
      <c r="D41" s="3691"/>
      <c r="E41" s="3691"/>
      <c r="F41" s="3691"/>
      <c r="G41" s="3691"/>
      <c r="H41" s="3691"/>
      <c r="J41" s="3692"/>
      <c r="K41" s="3692"/>
      <c r="L41" s="3692"/>
      <c r="M41" s="3692"/>
      <c r="N41" s="3692"/>
      <c r="O41" s="3692"/>
      <c r="P41" s="3692"/>
      <c r="Q41" s="3692"/>
      <c r="S41" s="3693"/>
      <c r="T41" s="3693"/>
      <c r="U41" s="3693"/>
      <c r="V41" s="3693"/>
      <c r="W41" s="3693"/>
      <c r="X41" s="3693"/>
      <c r="Y41" s="3693"/>
      <c r="Z41" s="3693"/>
      <c r="AB41" s="3693"/>
      <c r="AC41" s="3693"/>
      <c r="AD41" s="3693"/>
      <c r="AE41" s="3693"/>
      <c r="AF41" s="3693"/>
      <c r="AG41" s="3693"/>
      <c r="AH41" s="3693"/>
      <c r="AI41" s="3693"/>
      <c r="AJ41" s="3693"/>
      <c r="AK41" s="3693"/>
      <c r="AL41" s="3693"/>
      <c r="AM41" s="3693"/>
      <c r="AN41" s="3693"/>
      <c r="AO41" s="3693"/>
      <c r="AP41" s="3693"/>
      <c r="AQ41" s="3693"/>
      <c r="AR41" s="3693"/>
      <c r="AT41" s="3693"/>
      <c r="AU41" s="3693"/>
      <c r="AV41" s="3693"/>
      <c r="AW41" s="3693"/>
      <c r="AX41" s="3693"/>
      <c r="AY41" s="3693"/>
      <c r="AZ41" s="3693"/>
      <c r="BA41" s="3693"/>
      <c r="BC41" s="3693"/>
      <c r="BD41" s="3693"/>
      <c r="BE41" s="3693"/>
      <c r="BF41" s="3693"/>
      <c r="BG41" s="3693"/>
      <c r="BH41" s="3693"/>
      <c r="BI41" s="3693"/>
      <c r="BJ41" s="3693"/>
    </row>
    <row r="42" spans="1:62">
      <c r="A42" s="3691"/>
      <c r="B42" s="3691"/>
      <c r="C42" s="3691"/>
      <c r="D42" s="3691"/>
      <c r="E42" s="3691"/>
      <c r="F42" s="3691"/>
      <c r="G42" s="3691"/>
      <c r="H42" s="3691"/>
      <c r="J42" s="3692"/>
      <c r="K42" s="3692"/>
      <c r="L42" s="3692"/>
      <c r="M42" s="3692"/>
      <c r="N42" s="3692"/>
      <c r="O42" s="3692"/>
      <c r="P42" s="3692"/>
      <c r="Q42" s="3692"/>
      <c r="S42" s="3693"/>
      <c r="T42" s="3693"/>
      <c r="U42" s="3693"/>
      <c r="V42" s="3693"/>
      <c r="W42" s="3693"/>
      <c r="X42" s="3693"/>
      <c r="Y42" s="3693"/>
      <c r="Z42" s="3693"/>
      <c r="AB42" s="3693"/>
      <c r="AC42" s="3693"/>
      <c r="AD42" s="3693"/>
      <c r="AE42" s="3693"/>
      <c r="AF42" s="3693"/>
      <c r="AG42" s="3693"/>
      <c r="AH42" s="3693"/>
      <c r="AI42" s="3693"/>
      <c r="AJ42" s="3693"/>
      <c r="AK42" s="3693"/>
      <c r="AL42" s="3693"/>
      <c r="AM42" s="3693"/>
      <c r="AN42" s="3693"/>
      <c r="AO42" s="3693"/>
      <c r="AP42" s="3693"/>
      <c r="AQ42" s="3693"/>
      <c r="AR42" s="3693"/>
      <c r="AT42" s="3693"/>
      <c r="AU42" s="3693"/>
      <c r="AV42" s="3693"/>
      <c r="AW42" s="3693"/>
      <c r="AX42" s="3693"/>
      <c r="AY42" s="3693"/>
      <c r="AZ42" s="3693"/>
      <c r="BA42" s="3693"/>
      <c r="BC42" s="3693"/>
      <c r="BD42" s="3693"/>
      <c r="BE42" s="3693"/>
      <c r="BF42" s="3693"/>
      <c r="BG42" s="3693"/>
      <c r="BH42" s="3693"/>
      <c r="BI42" s="3693"/>
      <c r="BJ42" s="3693"/>
    </row>
    <row r="43" spans="1:62">
      <c r="A43" s="3691"/>
      <c r="B43" s="3691"/>
      <c r="C43" s="3691"/>
      <c r="D43" s="3691"/>
      <c r="E43" s="3691"/>
      <c r="F43" s="3691"/>
      <c r="G43" s="3691"/>
      <c r="H43" s="3691"/>
      <c r="J43" s="3692"/>
      <c r="K43" s="3692"/>
      <c r="L43" s="3692"/>
      <c r="M43" s="3692"/>
      <c r="N43" s="3692"/>
      <c r="O43" s="3692"/>
      <c r="P43" s="3692"/>
      <c r="Q43" s="3692"/>
      <c r="S43" s="3693"/>
      <c r="T43" s="3693"/>
      <c r="U43" s="3693"/>
      <c r="V43" s="3693"/>
      <c r="W43" s="3693"/>
      <c r="X43" s="3693"/>
      <c r="Y43" s="3693"/>
      <c r="Z43" s="3693"/>
      <c r="AB43" s="3693"/>
      <c r="AC43" s="3693"/>
      <c r="AD43" s="3693"/>
      <c r="AE43" s="3693"/>
      <c r="AF43" s="3693"/>
      <c r="AG43" s="3693"/>
      <c r="AH43" s="3693"/>
      <c r="AI43" s="3693"/>
      <c r="AJ43" s="3693"/>
      <c r="AK43" s="3693"/>
      <c r="AL43" s="3693"/>
      <c r="AM43" s="3693"/>
      <c r="AN43" s="3693"/>
      <c r="AO43" s="3693"/>
      <c r="AP43" s="3693"/>
      <c r="AQ43" s="3693"/>
      <c r="AR43" s="3693"/>
      <c r="AT43" s="3693"/>
      <c r="AU43" s="3693"/>
      <c r="AV43" s="3693"/>
      <c r="AW43" s="3693"/>
      <c r="AX43" s="3693"/>
      <c r="AY43" s="3693"/>
      <c r="AZ43" s="3693"/>
      <c r="BA43" s="3693"/>
      <c r="BC43" s="3693"/>
      <c r="BD43" s="3693"/>
      <c r="BE43" s="3693"/>
      <c r="BF43" s="3693"/>
      <c r="BG43" s="3693"/>
      <c r="BH43" s="3693"/>
      <c r="BI43" s="3693"/>
      <c r="BJ43" s="3693"/>
    </row>
    <row r="44" spans="1:62">
      <c r="A44" s="3691"/>
      <c r="B44" s="3691"/>
      <c r="C44" s="3691"/>
      <c r="D44" s="3691"/>
      <c r="E44" s="3691"/>
      <c r="F44" s="3691"/>
      <c r="G44" s="3691"/>
      <c r="H44" s="3691"/>
      <c r="J44" s="3692"/>
      <c r="K44" s="3692"/>
      <c r="L44" s="3692"/>
      <c r="M44" s="3692"/>
      <c r="N44" s="3692"/>
      <c r="O44" s="3692"/>
      <c r="P44" s="3692"/>
      <c r="Q44" s="3692"/>
      <c r="S44" s="3693"/>
      <c r="T44" s="3693"/>
      <c r="U44" s="3693"/>
      <c r="V44" s="3693"/>
      <c r="W44" s="3693"/>
      <c r="X44" s="3693"/>
      <c r="Y44" s="3693"/>
      <c r="Z44" s="3693"/>
      <c r="AB44" s="3693"/>
      <c r="AC44" s="3693"/>
      <c r="AD44" s="3693"/>
      <c r="AE44" s="3693"/>
      <c r="AF44" s="3693"/>
      <c r="AG44" s="3693"/>
      <c r="AH44" s="3693"/>
      <c r="AI44" s="3693"/>
      <c r="AJ44" s="3693"/>
      <c r="AK44" s="3693"/>
      <c r="AL44" s="3693"/>
      <c r="AM44" s="3693"/>
      <c r="AN44" s="3693"/>
      <c r="AO44" s="3693"/>
      <c r="AP44" s="3693"/>
      <c r="AQ44" s="3693"/>
      <c r="AR44" s="3693"/>
      <c r="AT44" s="3693"/>
      <c r="AU44" s="3693"/>
      <c r="AV44" s="3693"/>
      <c r="AW44" s="3693"/>
      <c r="AX44" s="3693"/>
      <c r="AY44" s="3693"/>
      <c r="AZ44" s="3693"/>
      <c r="BA44" s="3693"/>
      <c r="BC44" s="3693"/>
      <c r="BD44" s="3693"/>
      <c r="BE44" s="3693"/>
      <c r="BF44" s="3693"/>
      <c r="BG44" s="3693"/>
      <c r="BH44" s="3693"/>
      <c r="BI44" s="3693"/>
      <c r="BJ44" s="3693"/>
    </row>
    <row r="45" spans="1:62">
      <c r="A45" s="3691"/>
      <c r="B45" s="3691"/>
      <c r="C45" s="3691"/>
      <c r="D45" s="3691"/>
      <c r="E45" s="3691"/>
      <c r="F45" s="3691"/>
      <c r="G45" s="3691"/>
      <c r="H45" s="3691"/>
      <c r="J45" s="3692"/>
      <c r="K45" s="3692"/>
      <c r="L45" s="3692"/>
      <c r="M45" s="3692"/>
      <c r="N45" s="3692"/>
      <c r="O45" s="3692"/>
      <c r="P45" s="3692"/>
      <c r="Q45" s="3692"/>
      <c r="S45" s="3693"/>
      <c r="T45" s="3693"/>
      <c r="U45" s="3693"/>
      <c r="V45" s="3693"/>
      <c r="W45" s="3693"/>
      <c r="X45" s="3693"/>
      <c r="Y45" s="3693"/>
      <c r="Z45" s="3693"/>
      <c r="AB45" s="3693"/>
      <c r="AC45" s="3693"/>
      <c r="AD45" s="3693"/>
      <c r="AE45" s="3693"/>
      <c r="AF45" s="3693"/>
      <c r="AG45" s="3693"/>
      <c r="AH45" s="3693"/>
      <c r="AI45" s="3693"/>
      <c r="AJ45" s="3693"/>
      <c r="AK45" s="3693"/>
      <c r="AL45" s="3693"/>
      <c r="AM45" s="3693"/>
      <c r="AN45" s="3693"/>
      <c r="AO45" s="3693"/>
      <c r="AP45" s="3693"/>
      <c r="AQ45" s="3693"/>
      <c r="AR45" s="3693"/>
      <c r="AT45" s="3693"/>
      <c r="AU45" s="3693"/>
      <c r="AV45" s="3693"/>
      <c r="AW45" s="3693"/>
      <c r="AX45" s="3693"/>
      <c r="AY45" s="3693"/>
      <c r="AZ45" s="3693"/>
      <c r="BA45" s="3693"/>
      <c r="BC45" s="3693"/>
      <c r="BD45" s="3693"/>
      <c r="BE45" s="3693"/>
      <c r="BF45" s="3693"/>
      <c r="BG45" s="3693"/>
      <c r="BH45" s="3693"/>
      <c r="BI45" s="3693"/>
      <c r="BJ45" s="3693"/>
    </row>
    <row r="46" spans="1:62">
      <c r="A46" s="3691"/>
      <c r="B46" s="3691"/>
      <c r="C46" s="3691"/>
      <c r="D46" s="3691"/>
      <c r="E46" s="3691"/>
      <c r="F46" s="3691"/>
      <c r="G46" s="3691"/>
      <c r="H46" s="3691"/>
      <c r="J46" s="3692"/>
      <c r="K46" s="3692"/>
      <c r="L46" s="3692"/>
      <c r="M46" s="3692"/>
      <c r="N46" s="3692"/>
      <c r="O46" s="3692"/>
      <c r="P46" s="3692"/>
      <c r="Q46" s="3692"/>
      <c r="S46" s="3693"/>
      <c r="T46" s="3693"/>
      <c r="U46" s="3693"/>
      <c r="V46" s="3693"/>
      <c r="W46" s="3693"/>
      <c r="X46" s="3693"/>
      <c r="Y46" s="3693"/>
      <c r="Z46" s="3693"/>
      <c r="AB46" s="3693"/>
      <c r="AC46" s="3693"/>
      <c r="AD46" s="3693"/>
      <c r="AE46" s="3693"/>
      <c r="AF46" s="3693"/>
      <c r="AG46" s="3693"/>
      <c r="AH46" s="3693"/>
      <c r="AI46" s="3693"/>
      <c r="AJ46" s="3693"/>
      <c r="AK46" s="3693"/>
      <c r="AL46" s="3693"/>
      <c r="AM46" s="3693"/>
      <c r="AN46" s="3693"/>
      <c r="AO46" s="3693"/>
      <c r="AP46" s="3693"/>
      <c r="AQ46" s="3693"/>
      <c r="AR46" s="3693"/>
      <c r="AT46" s="3693"/>
      <c r="AU46" s="3693"/>
      <c r="AV46" s="3693"/>
      <c r="AW46" s="3693"/>
      <c r="AX46" s="3693"/>
      <c r="AY46" s="3693"/>
      <c r="AZ46" s="3693"/>
      <c r="BA46" s="3693"/>
      <c r="BC46" s="3693"/>
      <c r="BD46" s="3693"/>
      <c r="BE46" s="3693"/>
      <c r="BF46" s="3693"/>
      <c r="BG46" s="3693"/>
      <c r="BH46" s="3693"/>
      <c r="BI46" s="3693"/>
      <c r="BJ46" s="3693"/>
    </row>
    <row r="47" spans="1:62">
      <c r="A47" s="3691"/>
      <c r="B47" s="3691"/>
      <c r="C47" s="3691"/>
      <c r="D47" s="3691"/>
      <c r="E47" s="3691"/>
      <c r="F47" s="3691"/>
      <c r="G47" s="3691"/>
      <c r="H47" s="3691"/>
      <c r="J47" s="3692"/>
      <c r="K47" s="3692"/>
      <c r="L47" s="3692"/>
      <c r="M47" s="3692"/>
      <c r="N47" s="3692"/>
      <c r="O47" s="3692"/>
      <c r="P47" s="3692"/>
      <c r="Q47" s="3692"/>
      <c r="S47" s="3693"/>
      <c r="T47" s="3693"/>
      <c r="U47" s="3693"/>
      <c r="V47" s="3693"/>
      <c r="W47" s="3693"/>
      <c r="X47" s="3693"/>
      <c r="Y47" s="3693"/>
      <c r="Z47" s="3693"/>
      <c r="AB47" s="3693"/>
      <c r="AC47" s="3693"/>
      <c r="AD47" s="3693"/>
      <c r="AE47" s="3693"/>
      <c r="AF47" s="3693"/>
      <c r="AG47" s="3693"/>
      <c r="AH47" s="3693"/>
      <c r="AI47" s="3693"/>
      <c r="AJ47" s="3693"/>
      <c r="AK47" s="3693"/>
      <c r="AL47" s="3693"/>
      <c r="AM47" s="3693"/>
      <c r="AN47" s="3693"/>
      <c r="AO47" s="3693"/>
      <c r="AP47" s="3693"/>
      <c r="AQ47" s="3693"/>
      <c r="AR47" s="3693"/>
      <c r="AT47" s="3693"/>
      <c r="AU47" s="3693"/>
      <c r="AV47" s="3693"/>
      <c r="AW47" s="3693"/>
      <c r="AX47" s="3693"/>
      <c r="AY47" s="3693"/>
      <c r="AZ47" s="3693"/>
      <c r="BA47" s="3693"/>
      <c r="BC47" s="3693"/>
      <c r="BD47" s="3693"/>
      <c r="BE47" s="3693"/>
      <c r="BF47" s="3693"/>
      <c r="BG47" s="3693"/>
      <c r="BH47" s="3693"/>
      <c r="BI47" s="3693"/>
      <c r="BJ47" s="3693"/>
    </row>
    <row r="48" spans="1:62">
      <c r="A48" s="3691"/>
      <c r="B48" s="3691"/>
      <c r="C48" s="3691"/>
      <c r="D48" s="3691"/>
      <c r="E48" s="3691"/>
      <c r="F48" s="3691"/>
      <c r="G48" s="3691"/>
      <c r="H48" s="3691"/>
      <c r="J48" s="3692"/>
      <c r="K48" s="3692"/>
      <c r="L48" s="3692"/>
      <c r="M48" s="3692"/>
      <c r="N48" s="3692"/>
      <c r="O48" s="3692"/>
      <c r="P48" s="3692"/>
      <c r="Q48" s="3692"/>
      <c r="S48" s="3693"/>
      <c r="T48" s="3693"/>
      <c r="U48" s="3693"/>
      <c r="V48" s="3693"/>
      <c r="W48" s="3693"/>
      <c r="X48" s="3693"/>
      <c r="Y48" s="3693"/>
      <c r="Z48" s="3693"/>
      <c r="AB48" s="3693"/>
      <c r="AC48" s="3693"/>
      <c r="AD48" s="3693"/>
      <c r="AE48" s="3693"/>
      <c r="AF48" s="3693"/>
      <c r="AG48" s="3693"/>
      <c r="AH48" s="3693"/>
      <c r="AI48" s="3693"/>
      <c r="AJ48" s="3693"/>
      <c r="AK48" s="3693"/>
      <c r="AL48" s="3693"/>
      <c r="AM48" s="3693"/>
      <c r="AN48" s="3693"/>
      <c r="AO48" s="3693"/>
      <c r="AP48" s="3693"/>
      <c r="AQ48" s="3693"/>
      <c r="AR48" s="3693"/>
      <c r="AT48" s="3693"/>
      <c r="AU48" s="3693"/>
      <c r="AV48" s="3693"/>
      <c r="AW48" s="3693"/>
      <c r="AX48" s="3693"/>
      <c r="AY48" s="3693"/>
      <c r="AZ48" s="3693"/>
      <c r="BA48" s="3693"/>
      <c r="BC48" s="3693"/>
      <c r="BD48" s="3693"/>
      <c r="BE48" s="3693"/>
      <c r="BF48" s="3693"/>
      <c r="BG48" s="3693"/>
      <c r="BH48" s="3693"/>
      <c r="BI48" s="3693"/>
      <c r="BJ48" s="3693"/>
    </row>
    <row r="49" spans="1:62">
      <c r="A49" s="3691"/>
      <c r="B49" s="3691"/>
      <c r="C49" s="3691"/>
      <c r="D49" s="3691"/>
      <c r="E49" s="3691"/>
      <c r="F49" s="3691"/>
      <c r="G49" s="3691"/>
      <c r="H49" s="3691"/>
      <c r="J49" s="3692"/>
      <c r="K49" s="3692"/>
      <c r="L49" s="3692"/>
      <c r="M49" s="3692"/>
      <c r="N49" s="3692"/>
      <c r="O49" s="3692"/>
      <c r="P49" s="3692"/>
      <c r="Q49" s="3692"/>
      <c r="S49" s="3693"/>
      <c r="T49" s="3693"/>
      <c r="U49" s="3693"/>
      <c r="V49" s="3693"/>
      <c r="W49" s="3693"/>
      <c r="X49" s="3693"/>
      <c r="Y49" s="3693"/>
      <c r="Z49" s="3693"/>
      <c r="AB49" s="3693"/>
      <c r="AC49" s="3693"/>
      <c r="AD49" s="3693"/>
      <c r="AE49" s="3693"/>
      <c r="AF49" s="3693"/>
      <c r="AG49" s="3693"/>
      <c r="AH49" s="3693"/>
      <c r="AI49" s="3693"/>
      <c r="AJ49" s="3693"/>
      <c r="AK49" s="3693"/>
      <c r="AL49" s="3693"/>
      <c r="AM49" s="3693"/>
      <c r="AN49" s="3693"/>
      <c r="AO49" s="3693"/>
      <c r="AP49" s="3693"/>
      <c r="AQ49" s="3693"/>
      <c r="AR49" s="3693"/>
      <c r="AT49" s="3693"/>
      <c r="AU49" s="3693"/>
      <c r="AV49" s="3693"/>
      <c r="AW49" s="3693"/>
      <c r="AX49" s="3693"/>
      <c r="AY49" s="3693"/>
      <c r="AZ49" s="3693"/>
      <c r="BA49" s="3693"/>
      <c r="BC49" s="3693"/>
      <c r="BD49" s="3693"/>
      <c r="BE49" s="3693"/>
      <c r="BF49" s="3693"/>
      <c r="BG49" s="3693"/>
      <c r="BH49" s="3693"/>
      <c r="BI49" s="3693"/>
      <c r="BJ49" s="3693"/>
    </row>
    <row r="50" spans="1:62">
      <c r="A50" s="3691"/>
      <c r="B50" s="3691"/>
      <c r="C50" s="3691"/>
      <c r="D50" s="3691"/>
      <c r="E50" s="3691"/>
      <c r="F50" s="3691"/>
      <c r="G50" s="3691"/>
      <c r="H50" s="3691"/>
      <c r="J50" s="3692"/>
      <c r="K50" s="3692"/>
      <c r="L50" s="3692"/>
      <c r="M50" s="3692"/>
      <c r="N50" s="3692"/>
      <c r="O50" s="3692"/>
      <c r="P50" s="3692"/>
      <c r="Q50" s="3692"/>
      <c r="S50" s="3693"/>
      <c r="T50" s="3693"/>
      <c r="U50" s="3693"/>
      <c r="V50" s="3693"/>
      <c r="W50" s="3693"/>
      <c r="X50" s="3693"/>
      <c r="Y50" s="3693"/>
      <c r="Z50" s="3693"/>
      <c r="AB50" s="3693"/>
      <c r="AC50" s="3693"/>
      <c r="AD50" s="3693"/>
      <c r="AE50" s="3693"/>
      <c r="AF50" s="3693"/>
      <c r="AG50" s="3693"/>
      <c r="AH50" s="3693"/>
      <c r="AI50" s="3693"/>
      <c r="AJ50" s="3693"/>
      <c r="AK50" s="3693"/>
      <c r="AL50" s="3693"/>
      <c r="AM50" s="3693"/>
      <c r="AN50" s="3693"/>
      <c r="AO50" s="3693"/>
      <c r="AP50" s="3693"/>
      <c r="AQ50" s="3693"/>
      <c r="AR50" s="3693"/>
      <c r="AT50" s="3693"/>
      <c r="AU50" s="3693"/>
      <c r="AV50" s="3693"/>
      <c r="AW50" s="3693"/>
      <c r="AX50" s="3693"/>
      <c r="AY50" s="3693"/>
      <c r="AZ50" s="3693"/>
      <c r="BA50" s="3693"/>
      <c r="BC50" s="3693"/>
      <c r="BD50" s="3693"/>
      <c r="BE50" s="3693"/>
      <c r="BF50" s="3693"/>
      <c r="BG50" s="3693"/>
      <c r="BH50" s="3693"/>
      <c r="BI50" s="3693"/>
      <c r="BJ50" s="3693"/>
    </row>
    <row r="51" spans="1:62">
      <c r="A51" s="3691"/>
      <c r="B51" s="3691"/>
      <c r="C51" s="3691"/>
      <c r="D51" s="3691"/>
      <c r="E51" s="3691"/>
      <c r="F51" s="3691"/>
      <c r="G51" s="3691"/>
      <c r="H51" s="3691"/>
      <c r="J51" s="3692"/>
      <c r="K51" s="3692"/>
      <c r="L51" s="3692"/>
      <c r="M51" s="3692"/>
      <c r="N51" s="3692"/>
      <c r="O51" s="3692"/>
      <c r="P51" s="3692"/>
      <c r="Q51" s="3692"/>
      <c r="S51" s="3693"/>
      <c r="T51" s="3693"/>
      <c r="U51" s="3693"/>
      <c r="V51" s="3693"/>
      <c r="W51" s="3693"/>
      <c r="X51" s="3693"/>
      <c r="Y51" s="3693"/>
      <c r="Z51" s="3693"/>
      <c r="AB51" s="3693"/>
      <c r="AC51" s="3693"/>
      <c r="AD51" s="3693"/>
      <c r="AE51" s="3693"/>
      <c r="AF51" s="3693"/>
      <c r="AG51" s="3693"/>
      <c r="AH51" s="3693"/>
      <c r="AI51" s="3693"/>
      <c r="AJ51" s="3693"/>
      <c r="AK51" s="3693"/>
      <c r="AL51" s="3693"/>
      <c r="AM51" s="3693"/>
      <c r="AN51" s="3693"/>
      <c r="AO51" s="3693"/>
      <c r="AP51" s="3693"/>
      <c r="AQ51" s="3693"/>
      <c r="AR51" s="3693"/>
      <c r="AT51" s="3693"/>
      <c r="AU51" s="3693"/>
      <c r="AV51" s="3693"/>
      <c r="AW51" s="3693"/>
      <c r="AX51" s="3693"/>
      <c r="AY51" s="3693"/>
      <c r="AZ51" s="3693"/>
      <c r="BA51" s="3693"/>
      <c r="BC51" s="3693"/>
      <c r="BD51" s="3693"/>
      <c r="BE51" s="3693"/>
      <c r="BF51" s="3693"/>
      <c r="BG51" s="3693"/>
      <c r="BH51" s="3693"/>
      <c r="BI51" s="3693"/>
      <c r="BJ51" s="3693"/>
    </row>
    <row r="52" spans="1:62">
      <c r="A52" s="3691"/>
      <c r="B52" s="3691"/>
      <c r="C52" s="3691"/>
      <c r="D52" s="3691"/>
      <c r="E52" s="3691"/>
      <c r="F52" s="3691"/>
      <c r="G52" s="3691"/>
      <c r="H52" s="3691"/>
      <c r="J52" s="3692"/>
      <c r="K52" s="3692"/>
      <c r="L52" s="3692"/>
      <c r="M52" s="3692"/>
      <c r="N52" s="3692"/>
      <c r="O52" s="3692"/>
      <c r="P52" s="3692"/>
      <c r="Q52" s="3692"/>
      <c r="S52" s="3693"/>
      <c r="T52" s="3693"/>
      <c r="U52" s="3693"/>
      <c r="V52" s="3693"/>
      <c r="W52" s="3693"/>
      <c r="X52" s="3693"/>
      <c r="Y52" s="3693"/>
      <c r="Z52" s="3693"/>
      <c r="AB52" s="3693"/>
      <c r="AC52" s="3693"/>
      <c r="AD52" s="3693"/>
      <c r="AE52" s="3693"/>
      <c r="AF52" s="3693"/>
      <c r="AG52" s="3693"/>
      <c r="AH52" s="3693"/>
      <c r="AI52" s="3693"/>
      <c r="AJ52" s="3693"/>
      <c r="AK52" s="3693"/>
      <c r="AL52" s="3693"/>
      <c r="AM52" s="3693"/>
      <c r="AN52" s="3693"/>
      <c r="AO52" s="3693"/>
      <c r="AP52" s="3693"/>
      <c r="AQ52" s="3693"/>
      <c r="AR52" s="3693"/>
      <c r="AT52" s="3693"/>
      <c r="AU52" s="3693"/>
      <c r="AV52" s="3693"/>
      <c r="AW52" s="3693"/>
      <c r="AX52" s="3693"/>
      <c r="AY52" s="3693"/>
      <c r="AZ52" s="3693"/>
      <c r="BA52" s="3693"/>
      <c r="BC52" s="3693"/>
      <c r="BD52" s="3693"/>
      <c r="BE52" s="3693"/>
      <c r="BF52" s="3693"/>
      <c r="BG52" s="3693"/>
      <c r="BH52" s="3693"/>
      <c r="BI52" s="3693"/>
      <c r="BJ52" s="3693"/>
    </row>
    <row r="53" spans="1:62">
      <c r="J53" s="3692"/>
      <c r="K53" s="3692"/>
      <c r="L53" s="3692"/>
      <c r="M53" s="3692"/>
      <c r="N53" s="3692"/>
      <c r="O53" s="3692"/>
      <c r="P53" s="3692"/>
      <c r="Q53" s="3692"/>
      <c r="S53" s="3693"/>
      <c r="T53" s="3693"/>
      <c r="U53" s="3693"/>
      <c r="V53" s="3693"/>
      <c r="W53" s="3693"/>
      <c r="X53" s="3693"/>
      <c r="Y53" s="3693"/>
      <c r="Z53" s="3693"/>
      <c r="AB53" s="3693"/>
      <c r="AC53" s="3693"/>
      <c r="AD53" s="3693"/>
      <c r="AE53" s="3693"/>
      <c r="AF53" s="3693"/>
      <c r="AG53" s="3693"/>
      <c r="AH53" s="3693"/>
      <c r="AI53" s="3693"/>
      <c r="AJ53" s="3693"/>
      <c r="AT53" s="3693"/>
      <c r="AU53" s="3693"/>
      <c r="AV53" s="3693"/>
      <c r="AW53" s="3693"/>
      <c r="AX53" s="3693"/>
      <c r="AY53" s="3693"/>
      <c r="AZ53" s="3693"/>
      <c r="BA53" s="3693"/>
      <c r="BC53" s="3693"/>
      <c r="BD53" s="3693"/>
      <c r="BE53" s="3693"/>
      <c r="BF53" s="3693"/>
      <c r="BG53" s="3693"/>
      <c r="BH53" s="3693"/>
      <c r="BI53" s="3693"/>
      <c r="BJ53" s="3693"/>
    </row>
    <row r="54" spans="1:62">
      <c r="J54" s="3692"/>
      <c r="K54" s="3692"/>
      <c r="L54" s="3692"/>
      <c r="M54" s="3692"/>
      <c r="N54" s="3692"/>
      <c r="O54" s="3692"/>
      <c r="P54" s="3692"/>
      <c r="Q54" s="3692"/>
      <c r="S54" s="3693"/>
      <c r="T54" s="3693"/>
      <c r="U54" s="3693"/>
      <c r="V54" s="3693"/>
      <c r="W54" s="3693"/>
      <c r="X54" s="3693"/>
      <c r="Y54" s="3693"/>
      <c r="Z54" s="3693"/>
    </row>
    <row r="55" spans="1:62">
      <c r="J55" s="3692"/>
      <c r="K55" s="3692"/>
      <c r="L55" s="3692"/>
      <c r="M55" s="3692"/>
      <c r="N55" s="3692"/>
      <c r="O55" s="3692"/>
      <c r="P55" s="3692"/>
      <c r="Q55" s="3692"/>
      <c r="S55" s="3693"/>
      <c r="T55" s="3693"/>
      <c r="U55" s="3693"/>
      <c r="V55" s="3693"/>
      <c r="W55" s="3693"/>
      <c r="X55" s="3693"/>
      <c r="Y55" s="3693"/>
      <c r="Z55" s="3693"/>
    </row>
  </sheetData>
  <mergeCells count="7">
    <mergeCell ref="BC2:BJ53"/>
    <mergeCell ref="A2:H52"/>
    <mergeCell ref="J2:Q55"/>
    <mergeCell ref="S2:Z55"/>
    <mergeCell ref="AB2:AJ53"/>
    <mergeCell ref="AK2:AR52"/>
    <mergeCell ref="AT2:BA5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36"/>
  <sheetViews>
    <sheetView showGridLines="0" showOutlineSymbols="0" topLeftCell="A13" workbookViewId="0">
      <selection activeCell="F25" sqref="F25"/>
    </sheetView>
  </sheetViews>
  <sheetFormatPr defaultColWidth="12.5703125" defaultRowHeight="13.5" outlineLevelRow="2" outlineLevelCol="2"/>
  <cols>
    <col min="1" max="1" width="1.85546875" style="238" customWidth="1"/>
    <col min="2" max="2" width="38.5703125" style="238" customWidth="1"/>
    <col min="3" max="3" width="12.42578125" style="238" customWidth="1"/>
    <col min="4" max="4" width="8.7109375" style="238" customWidth="1"/>
    <col min="5" max="5" width="8.7109375" style="461" customWidth="1"/>
    <col min="6" max="6" width="9.28515625" style="460" customWidth="1"/>
    <col min="7" max="7" width="8.5703125" style="460" customWidth="1"/>
    <col min="8" max="8" width="9.85546875" style="460"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c r="A1" s="329" t="s">
        <v>99</v>
      </c>
      <c r="E1" s="487"/>
      <c r="G1" s="486"/>
      <c r="H1" s="486"/>
    </row>
    <row r="2" spans="1:8" ht="14.25" customHeight="1">
      <c r="A2" s="326" t="s">
        <v>221</v>
      </c>
      <c r="E2" s="485"/>
      <c r="G2" s="484"/>
      <c r="H2" s="484"/>
    </row>
    <row r="3" spans="1:8" ht="14.25" customHeight="1">
      <c r="E3" s="485"/>
      <c r="G3" s="484"/>
      <c r="H3" s="484"/>
    </row>
    <row r="4" spans="1:8" ht="14.25" customHeight="1">
      <c r="E4" s="485"/>
      <c r="G4" s="484"/>
      <c r="H4" s="484"/>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483"/>
      <c r="F7" s="482"/>
      <c r="G7" s="482"/>
      <c r="H7" s="482"/>
    </row>
    <row r="8" spans="1:8" ht="14.25" customHeight="1">
      <c r="A8" s="359"/>
      <c r="B8" s="359"/>
      <c r="C8" s="359"/>
      <c r="D8" s="359"/>
      <c r="E8" s="483"/>
      <c r="F8" s="482"/>
      <c r="G8" s="482"/>
      <c r="H8" s="482"/>
    </row>
    <row r="9" spans="1:8" ht="14.25" customHeight="1">
      <c r="A9" s="317" t="s">
        <v>218</v>
      </c>
      <c r="B9" s="317"/>
    </row>
    <row r="10" spans="1:8" ht="14.25" customHeight="1">
      <c r="A10" s="316" t="s">
        <v>273</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481"/>
      <c r="F16" s="480"/>
      <c r="G16" s="480"/>
      <c r="H16" s="479"/>
    </row>
    <row r="17" spans="1:9" s="237" customFormat="1" ht="20.100000000000001" customHeight="1" outlineLevel="1">
      <c r="A17" s="294" t="s">
        <v>46</v>
      </c>
      <c r="B17" s="293"/>
      <c r="C17" s="292"/>
      <c r="D17" s="477">
        <f>SUM(D18:D18)</f>
        <v>411973.37</v>
      </c>
      <c r="E17" s="478">
        <f>SUM(E18:E18)</f>
        <v>117200.67</v>
      </c>
      <c r="F17" s="477">
        <f>SUM(F18:F18)</f>
        <v>402799.33</v>
      </c>
      <c r="G17" s="477">
        <f>SUM(G18:G18)</f>
        <v>520000</v>
      </c>
      <c r="H17" s="477">
        <f>SUM(H18:H18)</f>
        <v>520000</v>
      </c>
    </row>
    <row r="18" spans="1:9" s="268" customFormat="1" ht="18" customHeight="1" outlineLevel="1">
      <c r="A18" s="282" t="s">
        <v>271</v>
      </c>
      <c r="B18" s="276"/>
      <c r="C18" s="289" t="s">
        <v>270</v>
      </c>
      <c r="D18" s="492">
        <f>'[8]SCHOLARSHIP FOR TEACHERS'!$E$12</f>
        <v>411973.37</v>
      </c>
      <c r="E18" s="491">
        <f>'[7]SCHOLARSHIP FOR TEACHERS'!$E$12</f>
        <v>117200.67</v>
      </c>
      <c r="F18" s="471">
        <f>G18-E18</f>
        <v>402799.33</v>
      </c>
      <c r="G18" s="490">
        <f>'[7]SCHOLARSHIP FOR TEACHERS'!$C$12</f>
        <v>520000</v>
      </c>
      <c r="H18" s="489">
        <v>520000</v>
      </c>
      <c r="I18" s="358"/>
    </row>
    <row r="19" spans="1:9" ht="20.100000000000001" customHeight="1" outlineLevel="2" thickBot="1">
      <c r="A19" s="266" t="s">
        <v>8</v>
      </c>
      <c r="B19" s="264"/>
      <c r="C19" s="265"/>
      <c r="D19" s="468">
        <f>SUM(D18:D18)</f>
        <v>411973.37</v>
      </c>
      <c r="E19" s="467">
        <f>SUM(E18:E18)</f>
        <v>117200.67</v>
      </c>
      <c r="F19" s="468">
        <f>SUM(F18:F18)</f>
        <v>402799.33</v>
      </c>
      <c r="G19" s="468">
        <f>SUM(G18:G18)</f>
        <v>520000</v>
      </c>
      <c r="H19" s="467">
        <f>SUM(H18:H18)</f>
        <v>520000</v>
      </c>
    </row>
    <row r="20" spans="1:9" ht="20.100000000000001" customHeight="1" outlineLevel="2" thickTop="1">
      <c r="A20" s="259"/>
      <c r="B20" s="259"/>
      <c r="C20" s="261"/>
      <c r="D20" s="259"/>
      <c r="E20" s="466"/>
      <c r="F20" s="465"/>
      <c r="G20" s="465"/>
      <c r="H20" s="488"/>
    </row>
    <row r="21" spans="1:9" s="247" customFormat="1" ht="14.25" customHeight="1">
      <c r="A21" s="253" t="s">
        <v>203</v>
      </c>
      <c r="B21" s="249"/>
      <c r="C21" s="249" t="s">
        <v>6</v>
      </c>
      <c r="D21" s="249"/>
      <c r="E21" s="252"/>
      <c r="F21" s="253" t="s">
        <v>5</v>
      </c>
      <c r="G21" s="249"/>
      <c r="H21" s="464"/>
    </row>
    <row r="22" spans="1:9" s="247" customFormat="1" ht="14.25" customHeight="1">
      <c r="A22" s="253"/>
      <c r="B22" s="249"/>
      <c r="C22" s="249"/>
      <c r="D22" s="249"/>
      <c r="E22" s="252"/>
      <c r="F22" s="253"/>
      <c r="G22" s="249"/>
      <c r="H22" s="464"/>
    </row>
    <row r="23" spans="1:9" s="247" customFormat="1" ht="14.25" customHeight="1">
      <c r="A23" s="253"/>
      <c r="B23" s="249"/>
      <c r="C23" s="249"/>
      <c r="D23" s="249"/>
      <c r="E23" s="252"/>
      <c r="F23" s="253"/>
      <c r="G23" s="249"/>
      <c r="H23" s="464"/>
    </row>
    <row r="24" spans="1:9" s="247" customFormat="1" ht="14.25" customHeight="1">
      <c r="A24" s="257" t="s">
        <v>1868</v>
      </c>
      <c r="B24" s="254"/>
      <c r="C24" s="256" t="s">
        <v>1857</v>
      </c>
      <c r="D24" s="249"/>
      <c r="E24" s="449"/>
      <c r="F24" s="255" t="s">
        <v>1858</v>
      </c>
      <c r="G24" s="249"/>
      <c r="H24" s="464"/>
    </row>
    <row r="25" spans="1:9" s="247" customFormat="1" ht="14.25" customHeight="1">
      <c r="A25" s="249" t="s">
        <v>268</v>
      </c>
      <c r="B25" s="254"/>
      <c r="C25" s="252" t="s">
        <v>200</v>
      </c>
      <c r="D25" s="249"/>
      <c r="E25" s="448"/>
      <c r="F25" s="250" t="s">
        <v>199</v>
      </c>
      <c r="G25" s="249"/>
      <c r="H25" s="464"/>
    </row>
    <row r="26" spans="1:9" s="240" customFormat="1">
      <c r="A26" s="245"/>
      <c r="B26" s="246"/>
      <c r="C26" s="245"/>
      <c r="D26" s="243"/>
      <c r="E26" s="463"/>
      <c r="F26" s="462"/>
      <c r="G26" s="462"/>
      <c r="H26" s="462"/>
      <c r="I26" s="331"/>
    </row>
    <row r="27" spans="1:9" s="240" customFormat="1">
      <c r="A27" s="245"/>
      <c r="B27" s="246"/>
      <c r="C27" s="245"/>
      <c r="D27" s="243"/>
      <c r="E27" s="463"/>
      <c r="F27" s="462"/>
      <c r="G27" s="462"/>
      <c r="H27" s="462"/>
      <c r="I27" s="331"/>
    </row>
    <row r="28" spans="1:9" s="240" customFormat="1">
      <c r="A28" s="245"/>
      <c r="B28" s="246"/>
      <c r="C28" s="245"/>
      <c r="D28" s="243"/>
      <c r="E28" s="463"/>
      <c r="F28" s="462"/>
      <c r="G28" s="462"/>
      <c r="H28" s="462"/>
      <c r="I28" s="331"/>
    </row>
    <row r="29" spans="1:9" s="240" customFormat="1">
      <c r="A29" s="245"/>
      <c r="B29" s="246"/>
      <c r="C29" s="245"/>
      <c r="D29" s="243"/>
      <c r="E29" s="463"/>
      <c r="F29" s="462"/>
      <c r="G29" s="462"/>
      <c r="H29" s="462"/>
      <c r="I29" s="331"/>
    </row>
    <row r="30" spans="1:9" s="240" customFormat="1">
      <c r="A30" s="245"/>
      <c r="B30" s="246"/>
      <c r="C30" s="245"/>
      <c r="D30" s="243"/>
      <c r="E30" s="463"/>
      <c r="F30" s="462"/>
      <c r="G30" s="462"/>
      <c r="H30" s="462"/>
      <c r="I30" s="331"/>
    </row>
    <row r="31" spans="1:9" s="240" customFormat="1">
      <c r="A31" s="245"/>
      <c r="B31" s="246"/>
      <c r="C31" s="245"/>
      <c r="D31" s="243"/>
      <c r="E31" s="463"/>
      <c r="F31" s="462"/>
      <c r="G31" s="462"/>
      <c r="H31" s="462"/>
      <c r="I31" s="331"/>
    </row>
    <row r="32" spans="1:9" s="240" customFormat="1">
      <c r="A32" s="245"/>
      <c r="B32" s="246"/>
      <c r="C32" s="245"/>
      <c r="D32" s="243"/>
      <c r="E32" s="463"/>
      <c r="F32" s="462"/>
      <c r="G32" s="462"/>
      <c r="H32" s="462"/>
      <c r="I32" s="331"/>
    </row>
    <row r="33" spans="1:9" s="240" customFormat="1">
      <c r="A33" s="245"/>
      <c r="B33" s="246"/>
      <c r="C33" s="245"/>
      <c r="D33" s="243"/>
      <c r="E33" s="463"/>
      <c r="F33" s="462"/>
      <c r="G33" s="462"/>
      <c r="H33" s="462"/>
      <c r="I33" s="331"/>
    </row>
    <row r="34" spans="1:9" s="240" customFormat="1">
      <c r="A34" s="245"/>
      <c r="B34" s="246"/>
      <c r="C34" s="245"/>
      <c r="D34" s="243"/>
      <c r="E34" s="463"/>
      <c r="F34" s="462"/>
      <c r="G34" s="462"/>
      <c r="H34" s="462"/>
      <c r="I34" s="331"/>
    </row>
    <row r="35" spans="1:9" s="240" customFormat="1">
      <c r="A35" s="245"/>
      <c r="B35" s="246"/>
      <c r="C35" s="245"/>
      <c r="D35" s="243"/>
      <c r="E35" s="463"/>
      <c r="F35" s="462"/>
      <c r="G35" s="462"/>
      <c r="H35" s="462"/>
      <c r="I35" s="331"/>
    </row>
    <row r="36" spans="1:9" s="240" customFormat="1">
      <c r="A36" s="245"/>
      <c r="B36" s="246"/>
      <c r="C36" s="245"/>
      <c r="D36" s="243"/>
      <c r="E36" s="463"/>
      <c r="F36" s="462"/>
      <c r="G36" s="462"/>
      <c r="H36" s="462"/>
      <c r="I36" s="331"/>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outlinePr summaryBelow="0"/>
  </sheetPr>
  <dimension ref="A1:ES33"/>
  <sheetViews>
    <sheetView showGridLines="0" showOutlineSymbols="0" topLeftCell="A19" workbookViewId="0">
      <selection activeCell="G36" sqref="G36"/>
    </sheetView>
  </sheetViews>
  <sheetFormatPr defaultColWidth="12.5703125" defaultRowHeight="15.75" outlineLevelRow="1" outlineLevelCol="2"/>
  <cols>
    <col min="1" max="1" width="1.85546875" style="1459" customWidth="1"/>
    <col min="2" max="2" width="33.42578125" style="1459" customWidth="1"/>
    <col min="3" max="3" width="10.7109375" style="1459" customWidth="1"/>
    <col min="4" max="4" width="9.42578125" style="1459" customWidth="1"/>
    <col min="5" max="8" width="10.7109375" style="1459" customWidth="1"/>
    <col min="9" max="9" width="14.140625" style="1459" customWidth="1"/>
    <col min="10" max="48" width="12.5703125" style="1459"/>
    <col min="49" max="53" width="12.5703125" style="1459" outlineLevel="1"/>
    <col min="54" max="59" width="12.5703125" style="1459" outlineLevel="2"/>
    <col min="60" max="62" width="12.5703125" style="1459" outlineLevel="1"/>
    <col min="63" max="82" width="12.5703125" style="1459"/>
    <col min="83" max="86" width="12.5703125" style="1459" outlineLevel="1"/>
    <col min="87" max="134" width="12.5703125" style="1459"/>
    <col min="135" max="140" width="12.5703125" style="1459" outlineLevel="1"/>
    <col min="141" max="146" width="12.5703125" style="1459" outlineLevel="2"/>
    <col min="147" max="149" width="12.5703125" style="1459" outlineLevel="1"/>
    <col min="150" max="16384" width="12.5703125" style="1459"/>
  </cols>
  <sheetData>
    <row r="1" spans="1:8">
      <c r="A1" s="2561" t="s">
        <v>99</v>
      </c>
      <c r="B1" s="1490"/>
      <c r="C1" s="1490"/>
      <c r="E1" s="2561"/>
      <c r="H1" s="2561"/>
    </row>
    <row r="2" spans="1:8" ht="14.25" customHeight="1">
      <c r="A2" s="2560" t="s">
        <v>221</v>
      </c>
      <c r="B2" s="1490"/>
      <c r="C2" s="1490"/>
      <c r="E2" s="2560"/>
      <c r="H2" s="2560"/>
    </row>
    <row r="3" spans="1:8" ht="14.25" customHeight="1">
      <c r="A3" s="1490"/>
      <c r="B3" s="1490"/>
      <c r="C3" s="1490"/>
      <c r="E3" s="2560"/>
      <c r="F3" s="2560"/>
      <c r="H3" s="2560"/>
    </row>
    <row r="4" spans="1:8" ht="14.25" customHeight="1">
      <c r="A4" s="2559" t="s">
        <v>220</v>
      </c>
      <c r="B4" s="2559"/>
      <c r="C4" s="2559"/>
      <c r="D4" s="2559"/>
      <c r="E4" s="2559"/>
      <c r="F4" s="2559"/>
      <c r="G4" s="2559"/>
      <c r="H4" s="2559"/>
    </row>
    <row r="5" spans="1:8" ht="12" customHeight="1">
      <c r="A5" s="2558" t="s">
        <v>1127</v>
      </c>
      <c r="B5" s="2557"/>
      <c r="C5" s="2557"/>
      <c r="D5" s="2557"/>
      <c r="E5" s="2557"/>
      <c r="F5" s="2557"/>
      <c r="G5" s="2557"/>
      <c r="H5" s="2557"/>
    </row>
    <row r="6" spans="1:8" ht="21" customHeight="1">
      <c r="A6" s="2556"/>
      <c r="B6" s="2556"/>
      <c r="C6" s="2556"/>
      <c r="D6" s="2556"/>
      <c r="E6" s="2556"/>
      <c r="F6" s="2556"/>
      <c r="G6" s="2556"/>
      <c r="H6" s="2556"/>
    </row>
    <row r="7" spans="1:8" ht="14.25" customHeight="1">
      <c r="A7" s="2555" t="s">
        <v>1544</v>
      </c>
      <c r="B7" s="2552"/>
      <c r="D7" s="1490"/>
      <c r="E7" s="1490"/>
      <c r="F7" s="1490"/>
      <c r="G7" s="1490"/>
      <c r="H7" s="1490"/>
    </row>
    <row r="8" spans="1:8" ht="14.25" customHeight="1">
      <c r="A8" s="2553"/>
      <c r="B8" s="2554" t="s">
        <v>1543</v>
      </c>
      <c r="D8" s="1490"/>
      <c r="E8" s="1490"/>
      <c r="F8" s="1490"/>
      <c r="G8" s="1490"/>
      <c r="H8" s="1490"/>
    </row>
    <row r="9" spans="1:8" ht="15.75" customHeight="1">
      <c r="A9" s="2553"/>
      <c r="B9" s="2552"/>
      <c r="D9" s="1490"/>
      <c r="E9" s="1490"/>
      <c r="F9" s="1490"/>
      <c r="G9" s="1490"/>
      <c r="H9" s="1490"/>
    </row>
    <row r="10" spans="1:8" ht="14.25" customHeight="1">
      <c r="A10" s="2551" t="s">
        <v>143</v>
      </c>
      <c r="B10" s="2550"/>
      <c r="C10" s="1511" t="s">
        <v>92</v>
      </c>
      <c r="D10" s="1511" t="s">
        <v>91</v>
      </c>
      <c r="E10" s="1515" t="s">
        <v>93</v>
      </c>
      <c r="F10" s="1514"/>
      <c r="G10" s="1513"/>
      <c r="H10" s="1512" t="s">
        <v>87</v>
      </c>
    </row>
    <row r="11" spans="1:8" ht="14.25" customHeight="1">
      <c r="A11" s="2549"/>
      <c r="B11" s="2548"/>
      <c r="C11" s="2547" t="s">
        <v>86</v>
      </c>
      <c r="D11" s="1506" t="s">
        <v>228</v>
      </c>
      <c r="E11" s="2238" t="s">
        <v>1004</v>
      </c>
      <c r="F11" s="2238" t="s">
        <v>1003</v>
      </c>
      <c r="G11" s="1506" t="s">
        <v>88</v>
      </c>
      <c r="H11" s="1506">
        <v>2021</v>
      </c>
    </row>
    <row r="12" spans="1:8" ht="14.25" customHeight="1">
      <c r="A12" s="2546"/>
      <c r="B12" s="2545"/>
      <c r="C12" s="2544"/>
      <c r="D12" s="1500" t="s">
        <v>84</v>
      </c>
      <c r="E12" s="1500" t="s">
        <v>84</v>
      </c>
      <c r="F12" s="1500" t="s">
        <v>142</v>
      </c>
      <c r="G12" s="1501"/>
      <c r="H12" s="1500" t="s">
        <v>83</v>
      </c>
    </row>
    <row r="13" spans="1:8" ht="20.100000000000001" customHeight="1">
      <c r="A13" s="2543" t="s">
        <v>213</v>
      </c>
      <c r="B13" s="2542"/>
      <c r="C13" s="1497"/>
      <c r="D13" s="1497"/>
      <c r="E13" s="1497"/>
      <c r="F13" s="2541"/>
      <c r="G13" s="2541"/>
      <c r="H13" s="2541"/>
    </row>
    <row r="14" spans="1:8" ht="20.100000000000001" customHeight="1">
      <c r="A14" s="2540" t="s">
        <v>46</v>
      </c>
      <c r="B14" s="2539"/>
      <c r="C14" s="2538"/>
      <c r="D14" s="2213">
        <f>SUM(D15:D26)</f>
        <v>0</v>
      </c>
      <c r="E14" s="2213">
        <f>SUM(E15:E26)</f>
        <v>9600</v>
      </c>
      <c r="F14" s="2213">
        <f>SUM(F15:F26)</f>
        <v>196920</v>
      </c>
      <c r="G14" s="2213">
        <f>SUM(G15:G26)</f>
        <v>206520</v>
      </c>
      <c r="H14" s="2213">
        <f>SUM(H15:H26)</f>
        <v>175000</v>
      </c>
    </row>
    <row r="15" spans="1:8" ht="17.100000000000001" customHeight="1" outlineLevel="1">
      <c r="A15" s="2537" t="s">
        <v>1226</v>
      </c>
      <c r="B15" s="2202"/>
      <c r="C15" s="1552" t="s">
        <v>131</v>
      </c>
      <c r="D15" s="1550">
        <v>0</v>
      </c>
      <c r="E15" s="2527">
        <v>0</v>
      </c>
      <c r="F15" s="1536">
        <f>SUM(G15-E15)</f>
        <v>30000</v>
      </c>
      <c r="G15" s="1483">
        <v>30000</v>
      </c>
      <c r="H15" s="1491">
        <v>0</v>
      </c>
    </row>
    <row r="16" spans="1:8" ht="17.100000000000001" customHeight="1" outlineLevel="1">
      <c r="A16" s="2203" t="s">
        <v>24</v>
      </c>
      <c r="B16" s="2202"/>
      <c r="C16" s="2536" t="s">
        <v>23</v>
      </c>
      <c r="D16" s="1550">
        <v>0</v>
      </c>
      <c r="E16" s="2527">
        <v>9600</v>
      </c>
      <c r="F16" s="1536">
        <f>SUM(G16-E16)</f>
        <v>163200</v>
      </c>
      <c r="G16" s="1483">
        <v>172800</v>
      </c>
      <c r="H16" s="1491">
        <v>172800</v>
      </c>
    </row>
    <row r="17" spans="1:11" ht="17.100000000000001" customHeight="1" outlineLevel="1">
      <c r="A17" s="2203" t="s">
        <v>10</v>
      </c>
      <c r="B17" s="2202"/>
      <c r="C17" s="2534" t="s">
        <v>9</v>
      </c>
      <c r="D17" s="1550">
        <v>0</v>
      </c>
      <c r="E17" s="2527">
        <v>0</v>
      </c>
      <c r="F17" s="1536">
        <f>SUM(G17-E17)</f>
        <v>3720</v>
      </c>
      <c r="G17" s="1483">
        <v>3720</v>
      </c>
      <c r="H17" s="1491">
        <v>2200</v>
      </c>
      <c r="I17" s="2535" t="s">
        <v>1542</v>
      </c>
    </row>
    <row r="18" spans="1:11" ht="17.100000000000001" customHeight="1" outlineLevel="1">
      <c r="A18" s="2203"/>
      <c r="B18" s="2202"/>
      <c r="C18" s="2536"/>
      <c r="D18" s="1550"/>
      <c r="E18" s="2527"/>
      <c r="F18" s="1536"/>
      <c r="G18" s="1483"/>
      <c r="H18" s="1491"/>
    </row>
    <row r="19" spans="1:11" ht="17.100000000000001" customHeight="1" outlineLevel="1">
      <c r="A19" s="2203"/>
      <c r="B19" s="2202"/>
      <c r="C19" s="2534"/>
      <c r="D19" s="1550"/>
      <c r="E19" s="2527"/>
      <c r="F19" s="1536"/>
      <c r="G19" s="1483"/>
      <c r="H19" s="1491"/>
      <c r="I19" s="2535"/>
    </row>
    <row r="20" spans="1:11" s="1490" customFormat="1" ht="17.100000000000001" customHeight="1" outlineLevel="1">
      <c r="A20" s="2203"/>
      <c r="B20" s="2202"/>
      <c r="C20" s="2534"/>
      <c r="D20" s="1550"/>
      <c r="E20" s="2527"/>
      <c r="F20" s="1536"/>
      <c r="G20" s="1483"/>
      <c r="H20" s="1491"/>
    </row>
    <row r="21" spans="1:11" ht="17.100000000000001" customHeight="1" outlineLevel="1">
      <c r="A21" s="2532"/>
      <c r="B21" s="2531"/>
      <c r="C21" s="2530"/>
      <c r="D21" s="1550"/>
      <c r="E21" s="2527"/>
      <c r="F21" s="1536"/>
      <c r="G21" s="2533"/>
      <c r="H21" s="1491"/>
    </row>
    <row r="22" spans="1:11" ht="17.100000000000001" customHeight="1" outlineLevel="1">
      <c r="A22" s="2532"/>
      <c r="B22" s="2531"/>
      <c r="C22" s="1616"/>
      <c r="D22" s="1550"/>
      <c r="E22" s="2527"/>
      <c r="F22" s="1536"/>
      <c r="G22" s="1483"/>
      <c r="H22" s="1491"/>
    </row>
    <row r="23" spans="1:11" ht="17.100000000000001" customHeight="1" outlineLevel="1">
      <c r="A23" s="2203"/>
      <c r="B23" s="2202"/>
      <c r="C23" s="2530"/>
      <c r="D23" s="1550"/>
      <c r="E23" s="2527"/>
      <c r="F23" s="1536"/>
      <c r="G23" s="1483"/>
      <c r="H23" s="1491"/>
    </row>
    <row r="24" spans="1:11" s="1460" customFormat="1" ht="17.100000000000001" customHeight="1" outlineLevel="1">
      <c r="A24" s="1455"/>
      <c r="B24" s="2529"/>
      <c r="C24" s="2528"/>
      <c r="D24" s="1550"/>
      <c r="E24" s="2527"/>
      <c r="F24" s="1536"/>
      <c r="G24" s="1483"/>
      <c r="H24" s="1491"/>
    </row>
    <row r="25" spans="1:11" s="1460" customFormat="1" ht="17.100000000000001" customHeight="1" outlineLevel="1">
      <c r="A25" s="1455"/>
      <c r="B25" s="1604"/>
      <c r="C25" s="1598"/>
      <c r="D25" s="1550"/>
      <c r="E25" s="2527"/>
      <c r="F25" s="1536"/>
      <c r="G25" s="1483"/>
      <c r="H25" s="1491"/>
    </row>
    <row r="26" spans="1:11" s="1460" customFormat="1" ht="17.100000000000001" customHeight="1" outlineLevel="1">
      <c r="A26" s="1594"/>
      <c r="B26" s="2526"/>
      <c r="C26" s="1592"/>
      <c r="D26" s="2525"/>
      <c r="E26" s="2524"/>
      <c r="F26" s="1719"/>
      <c r="G26" s="2523"/>
      <c r="H26" s="1587"/>
    </row>
    <row r="27" spans="1:11" s="1460" customFormat="1" ht="17.100000000000001" customHeight="1" outlineLevel="1" thickBot="1">
      <c r="A27" s="2522" t="s">
        <v>8</v>
      </c>
      <c r="B27" s="2521"/>
      <c r="C27" s="2520"/>
      <c r="D27" s="1585">
        <f>SUM(D14)</f>
        <v>0</v>
      </c>
      <c r="E27" s="1585">
        <f>SUM(E14)</f>
        <v>9600</v>
      </c>
      <c r="F27" s="2519">
        <f>SUM(F14)</f>
        <v>196920</v>
      </c>
      <c r="G27" s="1585">
        <f>SUM(G14)</f>
        <v>206520</v>
      </c>
      <c r="H27" s="1585">
        <f>SUM(H14)</f>
        <v>175000</v>
      </c>
      <c r="I27" s="2485" t="s">
        <v>1541</v>
      </c>
    </row>
    <row r="28" spans="1:11" s="1490" customFormat="1" ht="19.149999999999999" customHeight="1" thickTop="1">
      <c r="A28" s="1490" t="s">
        <v>1534</v>
      </c>
      <c r="B28" s="2518"/>
      <c r="C28" s="2517" t="s">
        <v>1173</v>
      </c>
      <c r="D28" s="2517"/>
      <c r="E28" s="2517"/>
      <c r="F28" s="2516" t="s">
        <v>1533</v>
      </c>
      <c r="G28" s="2516"/>
      <c r="H28" s="2485"/>
      <c r="I28" s="2515"/>
    </row>
    <row r="29" spans="1:11" s="1490" customFormat="1" ht="18" customHeight="1">
      <c r="C29" s="2514"/>
      <c r="D29" s="1460"/>
      <c r="E29" s="1926"/>
      <c r="F29" s="1926"/>
      <c r="G29" s="1926"/>
      <c r="H29" s="1460"/>
      <c r="I29" s="1926"/>
    </row>
    <row r="30" spans="1:11" s="1490" customFormat="1" ht="22.5" customHeight="1">
      <c r="A30" s="2260" t="s">
        <v>1939</v>
      </c>
      <c r="B30" s="2260"/>
      <c r="C30" s="1428" t="s">
        <v>1906</v>
      </c>
      <c r="D30" s="1428"/>
      <c r="E30" s="1428"/>
      <c r="F30" s="1526" t="s">
        <v>1876</v>
      </c>
      <c r="G30" s="1526"/>
      <c r="H30" s="1526"/>
      <c r="I30" s="2513"/>
      <c r="J30" s="2512"/>
      <c r="K30" s="2512"/>
    </row>
    <row r="31" spans="1:11" s="2506" customFormat="1" ht="13.5">
      <c r="A31" s="2511" t="s">
        <v>1540</v>
      </c>
      <c r="B31" s="2511"/>
      <c r="C31" s="1578" t="s">
        <v>100</v>
      </c>
      <c r="D31" s="1578"/>
      <c r="E31" s="1578"/>
      <c r="F31" s="1521" t="s">
        <v>0</v>
      </c>
      <c r="G31" s="1521"/>
      <c r="H31" s="1521"/>
      <c r="I31" s="2510"/>
      <c r="J31" s="2509"/>
      <c r="K31" s="2509"/>
    </row>
    <row r="32" spans="1:11" s="2506" customFormat="1" ht="13.5">
      <c r="A32" s="2483"/>
      <c r="B32" s="2483"/>
      <c r="C32" s="1578"/>
      <c r="D32" s="1578"/>
      <c r="E32" s="1578"/>
      <c r="F32" s="1420"/>
      <c r="G32" s="1423"/>
      <c r="H32" s="1423"/>
      <c r="I32" s="2508"/>
      <c r="J32" s="2507"/>
      <c r="K32" s="2507"/>
    </row>
    <row r="33" spans="3:9">
      <c r="C33" s="1420"/>
      <c r="D33" s="1423"/>
      <c r="E33" s="1423"/>
      <c r="F33" s="1423"/>
      <c r="G33" s="1423"/>
      <c r="H33" s="1423"/>
      <c r="I33" s="1460"/>
    </row>
  </sheetData>
  <mergeCells count="12">
    <mergeCell ref="C30:E30"/>
    <mergeCell ref="F30:H30"/>
    <mergeCell ref="A31:B31"/>
    <mergeCell ref="C31:E31"/>
    <mergeCell ref="F31:H31"/>
    <mergeCell ref="A32:B32"/>
    <mergeCell ref="C32:E32"/>
    <mergeCell ref="A4:H4"/>
    <mergeCell ref="A5:H5"/>
    <mergeCell ref="A10:B12"/>
    <mergeCell ref="E10:G10"/>
    <mergeCell ref="A30:B30"/>
  </mergeCells>
  <pageMargins left="0.5" right="0" top="0.25" bottom="0" header="0.5" footer="0"/>
  <pageSetup paperSize="5" orientation="portrait"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ES33"/>
  <sheetViews>
    <sheetView showGridLines="0" showOutlineSymbols="0" topLeftCell="A19" workbookViewId="0">
      <selection activeCell="G37" sqref="G37"/>
    </sheetView>
  </sheetViews>
  <sheetFormatPr defaultColWidth="12.5703125" defaultRowHeight="15.75" outlineLevelRow="1" outlineLevelCol="2"/>
  <cols>
    <col min="1" max="1" width="1.85546875" style="1417" customWidth="1"/>
    <col min="2" max="2" width="34.85546875" style="1417" customWidth="1"/>
    <col min="3" max="3" width="10.7109375" style="1417" customWidth="1"/>
    <col min="4" max="4" width="9.42578125" style="1417" customWidth="1"/>
    <col min="5" max="8" width="10.710937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9">
      <c r="A1" s="1523" t="s">
        <v>99</v>
      </c>
      <c r="B1" s="1430"/>
      <c r="C1" s="1430"/>
      <c r="E1" s="1523"/>
      <c r="H1" s="1523"/>
    </row>
    <row r="2" spans="1:9" ht="14.25" customHeight="1">
      <c r="A2" s="1522" t="s">
        <v>221</v>
      </c>
      <c r="B2" s="1430"/>
      <c r="C2" s="1430"/>
      <c r="E2" s="1522"/>
      <c r="H2" s="1522"/>
    </row>
    <row r="3" spans="1:9" ht="14.25" customHeight="1">
      <c r="A3" s="1430"/>
      <c r="B3" s="1430"/>
      <c r="C3" s="1430"/>
      <c r="E3" s="1522"/>
      <c r="F3" s="1522"/>
      <c r="H3" s="1522"/>
    </row>
    <row r="4" spans="1:9" ht="14.25" customHeight="1">
      <c r="A4" s="1526" t="s">
        <v>220</v>
      </c>
      <c r="B4" s="1526"/>
      <c r="C4" s="1526"/>
      <c r="D4" s="1526"/>
      <c r="E4" s="1526"/>
      <c r="F4" s="1526"/>
      <c r="G4" s="1526"/>
      <c r="H4" s="1526"/>
    </row>
    <row r="5" spans="1:9" ht="12" customHeight="1">
      <c r="A5" s="1521" t="s">
        <v>1127</v>
      </c>
      <c r="B5" s="1520"/>
      <c r="C5" s="1520"/>
      <c r="D5" s="1520"/>
      <c r="E5" s="1520"/>
      <c r="F5" s="1520"/>
      <c r="G5" s="1520"/>
      <c r="H5" s="1520"/>
    </row>
    <row r="6" spans="1:9" ht="21" customHeight="1">
      <c r="A6" s="1570"/>
      <c r="B6" s="1570"/>
      <c r="C6" s="1570"/>
      <c r="D6" s="1570"/>
      <c r="E6" s="1570"/>
      <c r="F6" s="1570"/>
      <c r="G6" s="1570"/>
      <c r="H6" s="1570"/>
    </row>
    <row r="7" spans="1:9" ht="14.25" customHeight="1">
      <c r="A7" s="2056" t="s">
        <v>1544</v>
      </c>
      <c r="B7" s="1569"/>
      <c r="D7" s="1430"/>
      <c r="E7" s="1430"/>
      <c r="F7" s="1430"/>
      <c r="G7" s="1430"/>
      <c r="H7" s="1430"/>
    </row>
    <row r="8" spans="1:9" ht="14.25" customHeight="1">
      <c r="A8" s="1671"/>
      <c r="B8" s="2411" t="s">
        <v>1548</v>
      </c>
      <c r="D8" s="1430"/>
      <c r="E8" s="1430"/>
      <c r="F8" s="1430"/>
      <c r="G8" s="1430"/>
      <c r="H8" s="1430"/>
    </row>
    <row r="9" spans="1:9" ht="15.75" customHeight="1">
      <c r="A9" s="1671"/>
      <c r="B9" s="1569"/>
      <c r="D9" s="1430"/>
      <c r="E9" s="1430"/>
      <c r="F9" s="1430"/>
      <c r="G9" s="1430"/>
      <c r="H9" s="1430"/>
    </row>
    <row r="10" spans="1:9" ht="14.25" customHeight="1">
      <c r="A10" s="1518" t="s">
        <v>143</v>
      </c>
      <c r="B10" s="1517"/>
      <c r="C10" s="1512" t="s">
        <v>92</v>
      </c>
      <c r="D10" s="1511" t="s">
        <v>91</v>
      </c>
      <c r="E10" s="1515" t="s">
        <v>93</v>
      </c>
      <c r="F10" s="1514"/>
      <c r="G10" s="1513"/>
      <c r="H10" s="1512" t="s">
        <v>87</v>
      </c>
      <c r="I10" s="2572"/>
    </row>
    <row r="11" spans="1:9" ht="14.25" customHeight="1">
      <c r="A11" s="1510"/>
      <c r="B11" s="1509"/>
      <c r="C11" s="1505" t="s">
        <v>86</v>
      </c>
      <c r="D11" s="1506" t="s">
        <v>228</v>
      </c>
      <c r="E11" s="2238" t="s">
        <v>1004</v>
      </c>
      <c r="F11" s="2238" t="s">
        <v>1003</v>
      </c>
      <c r="G11" s="1506" t="s">
        <v>88</v>
      </c>
      <c r="H11" s="1506">
        <v>2021</v>
      </c>
      <c r="I11" s="2571"/>
    </row>
    <row r="12" spans="1:9" ht="14.25" customHeight="1">
      <c r="A12" s="1504"/>
      <c r="B12" s="1503"/>
      <c r="C12" s="1951"/>
      <c r="D12" s="1500" t="s">
        <v>84</v>
      </c>
      <c r="E12" s="1500" t="s">
        <v>84</v>
      </c>
      <c r="F12" s="1500" t="s">
        <v>142</v>
      </c>
      <c r="G12" s="1501"/>
      <c r="H12" s="1500" t="s">
        <v>83</v>
      </c>
      <c r="I12" s="2570"/>
    </row>
    <row r="13" spans="1:9" ht="20.100000000000001" customHeight="1">
      <c r="A13" s="1692" t="s">
        <v>213</v>
      </c>
      <c r="B13" s="1759"/>
      <c r="C13" s="1628"/>
      <c r="D13" s="1628"/>
      <c r="E13" s="1628"/>
      <c r="F13" s="1627"/>
      <c r="G13" s="1627"/>
      <c r="H13" s="1627"/>
    </row>
    <row r="14" spans="1:9" ht="20.100000000000001" customHeight="1">
      <c r="A14" s="1756" t="s">
        <v>46</v>
      </c>
      <c r="B14" s="1773"/>
      <c r="C14" s="1624"/>
      <c r="D14" s="1668">
        <f>SUM(D15:D26)</f>
        <v>158075.16999999998</v>
      </c>
      <c r="E14" s="1668">
        <f>SUM(E15:E26)</f>
        <v>88958.75</v>
      </c>
      <c r="F14" s="1668">
        <f>SUM(F15:F26)</f>
        <v>4329841.25</v>
      </c>
      <c r="G14" s="1668">
        <f>SUM(G15:G26)</f>
        <v>4418800</v>
      </c>
      <c r="H14" s="1668">
        <f>SUM(H15:H26)</f>
        <v>0</v>
      </c>
    </row>
    <row r="15" spans="1:9" ht="17.100000000000001" customHeight="1" outlineLevel="1">
      <c r="A15" s="1899" t="s">
        <v>1313</v>
      </c>
      <c r="B15" s="1905"/>
      <c r="C15" s="1458" t="s">
        <v>44</v>
      </c>
      <c r="D15" s="1667">
        <v>32455.32</v>
      </c>
      <c r="E15" s="1666">
        <v>0</v>
      </c>
      <c r="F15" s="1742">
        <f>SUM(G15-E15)</f>
        <v>0</v>
      </c>
      <c r="G15" s="1666">
        <v>0</v>
      </c>
      <c r="H15" s="1665">
        <v>0</v>
      </c>
    </row>
    <row r="16" spans="1:9" ht="17.100000000000001" customHeight="1" outlineLevel="1">
      <c r="A16" s="1899" t="s">
        <v>211</v>
      </c>
      <c r="B16" s="1898"/>
      <c r="C16" s="1445" t="s">
        <v>40</v>
      </c>
      <c r="D16" s="1547">
        <v>0</v>
      </c>
      <c r="E16" s="1659">
        <v>0</v>
      </c>
      <c r="F16" s="1549">
        <f>SUM(G16-E16)</f>
        <v>0</v>
      </c>
      <c r="G16" s="1658">
        <v>0</v>
      </c>
      <c r="H16" s="1491">
        <v>0</v>
      </c>
    </row>
    <row r="17" spans="1:11" ht="17.100000000000001" customHeight="1" outlineLevel="1">
      <c r="A17" s="1899" t="s">
        <v>39</v>
      </c>
      <c r="B17" s="1898"/>
      <c r="C17" s="1445" t="s">
        <v>35</v>
      </c>
      <c r="D17" s="1547">
        <v>9026.5</v>
      </c>
      <c r="E17" s="1659">
        <v>0</v>
      </c>
      <c r="F17" s="1549">
        <f>SUM(G17-E17)</f>
        <v>0</v>
      </c>
      <c r="G17" s="1658">
        <v>0</v>
      </c>
      <c r="H17" s="1491">
        <v>0</v>
      </c>
    </row>
    <row r="18" spans="1:11" ht="17.100000000000001" customHeight="1" outlineLevel="1">
      <c r="A18" s="1900" t="s">
        <v>1226</v>
      </c>
      <c r="B18" s="1477"/>
      <c r="C18" s="1552" t="s">
        <v>131</v>
      </c>
      <c r="D18" s="1547">
        <v>28273.599999999999</v>
      </c>
      <c r="E18" s="1659">
        <v>10508.75</v>
      </c>
      <c r="F18" s="1549">
        <f>SUM(G18-E18)</f>
        <v>58291.25</v>
      </c>
      <c r="G18" s="1658">
        <v>68800</v>
      </c>
      <c r="H18" s="1491">
        <v>0</v>
      </c>
    </row>
    <row r="19" spans="1:11" ht="17.100000000000001" customHeight="1" outlineLevel="1">
      <c r="A19" s="1899" t="s">
        <v>1016</v>
      </c>
      <c r="B19" s="1898"/>
      <c r="C19" s="1445" t="s">
        <v>29</v>
      </c>
      <c r="D19" s="1547">
        <v>0</v>
      </c>
      <c r="E19" s="1659">
        <v>0</v>
      </c>
      <c r="F19" s="1549">
        <f>SUM(G19-E19)</f>
        <v>5000</v>
      </c>
      <c r="G19" s="1658">
        <v>5000</v>
      </c>
      <c r="H19" s="1491">
        <v>0</v>
      </c>
    </row>
    <row r="20" spans="1:11" ht="17.100000000000001" customHeight="1" outlineLevel="1">
      <c r="A20" s="2203" t="s">
        <v>24</v>
      </c>
      <c r="B20" s="2202"/>
      <c r="C20" s="1552" t="s">
        <v>23</v>
      </c>
      <c r="D20" s="1547">
        <v>55600</v>
      </c>
      <c r="E20" s="1659">
        <v>78450</v>
      </c>
      <c r="F20" s="1549">
        <f>SUM(G20-E20)</f>
        <v>137550</v>
      </c>
      <c r="G20" s="1658">
        <v>216000</v>
      </c>
      <c r="H20" s="1491">
        <v>0</v>
      </c>
      <c r="I20" s="2382" t="s">
        <v>1547</v>
      </c>
    </row>
    <row r="21" spans="1:11" ht="17.100000000000001" customHeight="1" outlineLevel="1">
      <c r="A21" s="1615" t="s">
        <v>1014</v>
      </c>
      <c r="B21" s="1770"/>
      <c r="C21" s="1769"/>
      <c r="D21" s="1547"/>
      <c r="E21" s="1659"/>
      <c r="F21" s="1549"/>
      <c r="G21" s="2569"/>
      <c r="H21" s="1491"/>
    </row>
    <row r="22" spans="1:11" ht="17.100000000000001" customHeight="1" outlineLevel="1">
      <c r="A22" s="1727"/>
      <c r="B22" s="1768" t="s">
        <v>1013</v>
      </c>
      <c r="C22" s="1552" t="s">
        <v>18</v>
      </c>
      <c r="D22" s="1547">
        <v>7495</v>
      </c>
      <c r="E22" s="2495">
        <v>0</v>
      </c>
      <c r="F22" s="1549">
        <f>SUM(G22-E22)</f>
        <v>10000</v>
      </c>
      <c r="G22" s="1658">
        <v>10000</v>
      </c>
      <c r="H22" s="1491">
        <v>0</v>
      </c>
    </row>
    <row r="23" spans="1:11" ht="17.100000000000001" customHeight="1" outlineLevel="1">
      <c r="A23" s="1897" t="s">
        <v>10</v>
      </c>
      <c r="B23" s="1896"/>
      <c r="C23" s="2014" t="s">
        <v>9</v>
      </c>
      <c r="D23" s="1547">
        <v>25224.75</v>
      </c>
      <c r="E23" s="2568">
        <v>0</v>
      </c>
      <c r="F23" s="1549">
        <f>SUM(G23-E23)</f>
        <v>41800</v>
      </c>
      <c r="G23" s="1658">
        <v>41800</v>
      </c>
      <c r="H23" s="1491">
        <v>0</v>
      </c>
    </row>
    <row r="24" spans="1:11" s="1433" customFormat="1" ht="17.100000000000001" customHeight="1" outlineLevel="1">
      <c r="A24" s="1897" t="s">
        <v>10</v>
      </c>
      <c r="B24" s="1661"/>
      <c r="C24" s="1660"/>
      <c r="D24" s="1547"/>
      <c r="E24" s="2568"/>
      <c r="F24" s="1549"/>
      <c r="G24" s="1658"/>
      <c r="H24" s="1491"/>
    </row>
    <row r="25" spans="1:11" s="1433" customFormat="1" ht="17.100000000000001" customHeight="1" outlineLevel="1">
      <c r="A25" s="1600"/>
      <c r="B25" s="2567" t="s">
        <v>1546</v>
      </c>
      <c r="C25" s="2536" t="s">
        <v>1545</v>
      </c>
      <c r="D25" s="1547">
        <v>0</v>
      </c>
      <c r="E25" s="1659">
        <v>0</v>
      </c>
      <c r="F25" s="1549">
        <f>SUM(G25-E25)</f>
        <v>77200</v>
      </c>
      <c r="G25" s="1658">
        <v>77200</v>
      </c>
      <c r="H25" s="1491">
        <v>0</v>
      </c>
    </row>
    <row r="26" spans="1:11" s="1433" customFormat="1" ht="17.100000000000001" customHeight="1" outlineLevel="1">
      <c r="A26" s="1594" t="s">
        <v>377</v>
      </c>
      <c r="B26" s="1593"/>
      <c r="C26" s="1592"/>
      <c r="D26" s="1591">
        <v>0</v>
      </c>
      <c r="E26" s="1657">
        <v>0</v>
      </c>
      <c r="F26" s="1549">
        <f>SUM(G26-E26)</f>
        <v>4000000</v>
      </c>
      <c r="G26" s="1655">
        <v>4000000</v>
      </c>
      <c r="H26" s="1587">
        <v>0</v>
      </c>
    </row>
    <row r="27" spans="1:11" s="1433" customFormat="1" ht="17.100000000000001" customHeight="1" outlineLevel="1" thickBot="1">
      <c r="A27" s="2389" t="s">
        <v>8</v>
      </c>
      <c r="B27" s="1531"/>
      <c r="C27" s="1586"/>
      <c r="D27" s="1436">
        <f>SUM(D14)</f>
        <v>158075.16999999998</v>
      </c>
      <c r="E27" s="1436">
        <f>SUM(E14)</f>
        <v>88958.75</v>
      </c>
      <c r="F27" s="1436">
        <f>SUM(F14)</f>
        <v>4329841.25</v>
      </c>
      <c r="G27" s="1436">
        <f>SUM(G14)</f>
        <v>4418800</v>
      </c>
      <c r="H27" s="1585">
        <f>SUM(H14)</f>
        <v>0</v>
      </c>
      <c r="I27" s="2566"/>
    </row>
    <row r="28" spans="1:11" s="1430" customFormat="1" ht="19.149999999999999" customHeight="1" thickTop="1">
      <c r="A28" s="1430" t="s">
        <v>1534</v>
      </c>
      <c r="B28" s="1556"/>
      <c r="C28" s="2487" t="s">
        <v>1173</v>
      </c>
      <c r="D28" s="2487"/>
      <c r="E28" s="2487"/>
      <c r="F28" s="2486" t="s">
        <v>1533</v>
      </c>
      <c r="G28" s="2486"/>
      <c r="H28" s="2485"/>
      <c r="I28" s="2484"/>
    </row>
    <row r="29" spans="1:11" s="1430" customFormat="1" ht="18" customHeight="1">
      <c r="C29" s="2565"/>
      <c r="D29" s="1433"/>
      <c r="E29" s="1431"/>
      <c r="F29" s="1431"/>
      <c r="G29" s="1431"/>
      <c r="H29" s="1433"/>
      <c r="I29" s="1431"/>
    </row>
    <row r="30" spans="1:11" s="1430" customFormat="1" ht="24.75" customHeight="1">
      <c r="A30" s="2260" t="s">
        <v>1940</v>
      </c>
      <c r="B30" s="2260"/>
      <c r="C30" s="1428" t="s">
        <v>1906</v>
      </c>
      <c r="D30" s="1428"/>
      <c r="E30" s="1428"/>
      <c r="F30" s="1526" t="s">
        <v>1876</v>
      </c>
      <c r="G30" s="1526"/>
      <c r="H30" s="1526"/>
      <c r="I30" s="2564"/>
      <c r="J30" s="1427"/>
      <c r="K30" s="1427"/>
    </row>
    <row r="31" spans="1:11" s="1420" customFormat="1" ht="13.5">
      <c r="A31" s="2483" t="s">
        <v>1532</v>
      </c>
      <c r="B31" s="2483"/>
      <c r="C31" s="1578" t="s">
        <v>100</v>
      </c>
      <c r="D31" s="1578"/>
      <c r="E31" s="1578"/>
      <c r="F31" s="1521" t="s">
        <v>0</v>
      </c>
      <c r="G31" s="1521"/>
      <c r="H31" s="1521"/>
      <c r="I31" s="2563"/>
      <c r="J31" s="1424"/>
      <c r="K31" s="1424"/>
    </row>
    <row r="32" spans="1:11" s="1420" customFormat="1" ht="13.5">
      <c r="A32" s="2483"/>
      <c r="B32" s="2483"/>
      <c r="C32" s="1578"/>
      <c r="D32" s="1578"/>
      <c r="E32" s="1578"/>
      <c r="G32" s="1423"/>
      <c r="H32" s="1423"/>
      <c r="I32" s="2562"/>
      <c r="J32" s="1423"/>
      <c r="K32" s="1423"/>
    </row>
    <row r="33" spans="3:9">
      <c r="C33" s="1420"/>
      <c r="D33" s="1423"/>
      <c r="E33" s="1423"/>
      <c r="F33" s="1423"/>
      <c r="G33" s="1423"/>
      <c r="H33" s="1423"/>
      <c r="I33" s="1433"/>
    </row>
  </sheetData>
  <mergeCells count="12">
    <mergeCell ref="C30:E30"/>
    <mergeCell ref="F30:H30"/>
    <mergeCell ref="A31:B31"/>
    <mergeCell ref="C31:E31"/>
    <mergeCell ref="F31:H31"/>
    <mergeCell ref="A32:B32"/>
    <mergeCell ref="C32:E32"/>
    <mergeCell ref="A4:H4"/>
    <mergeCell ref="A5:H5"/>
    <mergeCell ref="A10:B12"/>
    <mergeCell ref="E10:G10"/>
    <mergeCell ref="A30:B30"/>
  </mergeCells>
  <pageMargins left="0.5" right="0" top="0.25" bottom="0" header="0.5" footer="0"/>
  <pageSetup paperSize="5" orientation="portrait"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ES33"/>
  <sheetViews>
    <sheetView showGridLines="0" showOutlineSymbols="0" topLeftCell="A10" workbookViewId="0">
      <selection activeCell="I10" sqref="I1:K1048576"/>
    </sheetView>
  </sheetViews>
  <sheetFormatPr defaultColWidth="12.5703125" defaultRowHeight="15.75" outlineLevelRow="1" outlineLevelCol="2"/>
  <cols>
    <col min="1" max="1" width="1.85546875" style="1417" customWidth="1"/>
    <col min="2" max="2" width="34.85546875" style="1417" customWidth="1"/>
    <col min="3" max="3" width="10.7109375" style="1417" customWidth="1"/>
    <col min="4" max="4" width="9.42578125" style="1417" customWidth="1"/>
    <col min="5" max="8" width="10.7109375" style="1417" customWidth="1"/>
    <col min="9" max="9" width="14.140625" style="1417" hidden="1" customWidth="1"/>
    <col min="10" max="11" width="0" style="1417" hidden="1" customWidth="1"/>
    <col min="12"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9">
      <c r="A1" s="1523" t="s">
        <v>99</v>
      </c>
      <c r="B1" s="1430"/>
      <c r="C1" s="1430"/>
      <c r="E1" s="1523"/>
      <c r="H1" s="1523"/>
    </row>
    <row r="2" spans="1:9" ht="14.25" customHeight="1">
      <c r="A2" s="1522" t="s">
        <v>221</v>
      </c>
      <c r="B2" s="1430"/>
      <c r="C2" s="1430"/>
      <c r="E2" s="1522"/>
      <c r="H2" s="1522"/>
    </row>
    <row r="3" spans="1:9" ht="14.25" customHeight="1">
      <c r="A3" s="1430"/>
      <c r="B3" s="1430"/>
      <c r="C3" s="1430"/>
      <c r="E3" s="1522"/>
      <c r="F3" s="1522"/>
      <c r="H3" s="1522"/>
    </row>
    <row r="4" spans="1:9" ht="14.25" customHeight="1">
      <c r="A4" s="1526" t="s">
        <v>220</v>
      </c>
      <c r="B4" s="1526"/>
      <c r="C4" s="1526"/>
      <c r="D4" s="1526"/>
      <c r="E4" s="1526"/>
      <c r="F4" s="1526"/>
      <c r="G4" s="1526"/>
      <c r="H4" s="1526"/>
    </row>
    <row r="5" spans="1:9" ht="12" customHeight="1">
      <c r="A5" s="1521" t="s">
        <v>1127</v>
      </c>
      <c r="B5" s="1520"/>
      <c r="C5" s="1520"/>
      <c r="D5" s="1520"/>
      <c r="E5" s="1520"/>
      <c r="F5" s="1520"/>
      <c r="G5" s="1520"/>
      <c r="H5" s="1520"/>
    </row>
    <row r="6" spans="1:9" ht="21" customHeight="1">
      <c r="A6" s="1570"/>
      <c r="B6" s="1570"/>
      <c r="C6" s="1570"/>
      <c r="D6" s="1570"/>
      <c r="E6" s="1570"/>
      <c r="F6" s="1570"/>
      <c r="G6" s="1570"/>
      <c r="H6" s="1570"/>
    </row>
    <row r="7" spans="1:9" ht="14.25" customHeight="1">
      <c r="A7" s="2056" t="s">
        <v>1544</v>
      </c>
      <c r="B7" s="1569"/>
      <c r="D7" s="1430"/>
      <c r="E7" s="1430"/>
      <c r="F7" s="1430"/>
      <c r="G7" s="1430"/>
      <c r="H7" s="1430"/>
    </row>
    <row r="8" spans="1:9" ht="14.25" customHeight="1">
      <c r="A8" s="1671"/>
      <c r="B8" s="2411" t="s">
        <v>1549</v>
      </c>
      <c r="D8" s="1430"/>
      <c r="E8" s="1430"/>
      <c r="F8" s="1430"/>
      <c r="G8" s="1430"/>
      <c r="H8" s="1430"/>
    </row>
    <row r="9" spans="1:9" ht="15.75" customHeight="1">
      <c r="A9" s="1671"/>
      <c r="B9" s="1569"/>
      <c r="D9" s="1430"/>
      <c r="E9" s="1430"/>
      <c r="F9" s="1430"/>
      <c r="G9" s="1430"/>
      <c r="H9" s="1430"/>
    </row>
    <row r="10" spans="1:9" ht="14.25" customHeight="1">
      <c r="A10" s="1518" t="s">
        <v>143</v>
      </c>
      <c r="B10" s="1517"/>
      <c r="C10" s="1512" t="s">
        <v>92</v>
      </c>
      <c r="D10" s="1511" t="s">
        <v>91</v>
      </c>
      <c r="E10" s="1515" t="s">
        <v>93</v>
      </c>
      <c r="F10" s="1514"/>
      <c r="G10" s="1513"/>
      <c r="H10" s="1512" t="s">
        <v>87</v>
      </c>
      <c r="I10" s="2572"/>
    </row>
    <row r="11" spans="1:9" ht="14.25" customHeight="1">
      <c r="A11" s="1510"/>
      <c r="B11" s="1509"/>
      <c r="C11" s="1505" t="s">
        <v>86</v>
      </c>
      <c r="D11" s="1506" t="s">
        <v>228</v>
      </c>
      <c r="E11" s="2238" t="s">
        <v>1004</v>
      </c>
      <c r="F11" s="2238" t="s">
        <v>1003</v>
      </c>
      <c r="G11" s="1506" t="s">
        <v>88</v>
      </c>
      <c r="H11" s="1506">
        <v>2021</v>
      </c>
      <c r="I11" s="2571"/>
    </row>
    <row r="12" spans="1:9" ht="14.25" customHeight="1">
      <c r="A12" s="1504"/>
      <c r="B12" s="1503"/>
      <c r="C12" s="1951"/>
      <c r="D12" s="1500" t="s">
        <v>84</v>
      </c>
      <c r="E12" s="1500" t="s">
        <v>84</v>
      </c>
      <c r="F12" s="1500" t="s">
        <v>142</v>
      </c>
      <c r="G12" s="1501"/>
      <c r="H12" s="1500" t="s">
        <v>83</v>
      </c>
      <c r="I12" s="2570"/>
    </row>
    <row r="13" spans="1:9" ht="20.100000000000001" customHeight="1">
      <c r="A13" s="1692" t="s">
        <v>213</v>
      </c>
      <c r="B13" s="1759"/>
      <c r="C13" s="1628"/>
      <c r="D13" s="1628"/>
      <c r="E13" s="1628"/>
      <c r="F13" s="1627"/>
      <c r="G13" s="1627"/>
      <c r="H13" s="1627"/>
    </row>
    <row r="14" spans="1:9" ht="20.100000000000001" customHeight="1">
      <c r="A14" s="1691" t="s">
        <v>46</v>
      </c>
      <c r="B14" s="1773"/>
      <c r="C14" s="2574"/>
      <c r="D14" s="1668">
        <f>SUM(D15:D26)</f>
        <v>0</v>
      </c>
      <c r="E14" s="1668">
        <f>SUM(E15:E26)</f>
        <v>0</v>
      </c>
      <c r="F14" s="1668">
        <f>SUM(F15:F26)</f>
        <v>0</v>
      </c>
      <c r="G14" s="1668">
        <f>SUM(G15:G26)</f>
        <v>0</v>
      </c>
      <c r="H14" s="1668">
        <f>SUM(H15:H26)</f>
        <v>350000</v>
      </c>
    </row>
    <row r="15" spans="1:9" ht="17.100000000000001" customHeight="1" outlineLevel="1">
      <c r="A15" s="2246" t="s">
        <v>1016</v>
      </c>
      <c r="B15" s="1905"/>
      <c r="C15" s="1458" t="s">
        <v>29</v>
      </c>
      <c r="D15" s="1667">
        <v>0</v>
      </c>
      <c r="E15" s="2277">
        <v>0</v>
      </c>
      <c r="F15" s="2573">
        <f>SUM(G15-E15)</f>
        <v>0</v>
      </c>
      <c r="G15" s="2277">
        <v>0</v>
      </c>
      <c r="H15" s="1665">
        <v>5000</v>
      </c>
    </row>
    <row r="16" spans="1:9" ht="17.100000000000001" customHeight="1" outlineLevel="1">
      <c r="A16" s="2203" t="s">
        <v>24</v>
      </c>
      <c r="B16" s="2202"/>
      <c r="C16" s="1552" t="s">
        <v>23</v>
      </c>
      <c r="D16" s="1547">
        <v>0</v>
      </c>
      <c r="E16" s="1539">
        <v>0</v>
      </c>
      <c r="F16" s="1549">
        <f>SUM(G16-E16)</f>
        <v>0</v>
      </c>
      <c r="G16" s="1539">
        <v>0</v>
      </c>
      <c r="H16" s="1491">
        <v>216000</v>
      </c>
    </row>
    <row r="17" spans="1:11" ht="17.100000000000001" customHeight="1" outlineLevel="1">
      <c r="A17" s="1615" t="s">
        <v>1014</v>
      </c>
      <c r="B17" s="1770"/>
      <c r="C17" s="1769"/>
      <c r="D17" s="1547"/>
      <c r="E17" s="1539"/>
      <c r="F17" s="1549"/>
      <c r="G17" s="1539"/>
      <c r="H17" s="1491"/>
    </row>
    <row r="18" spans="1:11" ht="17.100000000000001" customHeight="1" outlineLevel="1">
      <c r="A18" s="1727"/>
      <c r="B18" s="1768" t="s">
        <v>1013</v>
      </c>
      <c r="C18" s="1552" t="s">
        <v>18</v>
      </c>
      <c r="D18" s="1547">
        <v>0</v>
      </c>
      <c r="E18" s="1539">
        <v>0</v>
      </c>
      <c r="F18" s="1549">
        <f>SUM(G18-E18)</f>
        <v>0</v>
      </c>
      <c r="G18" s="1539">
        <v>0</v>
      </c>
      <c r="H18" s="1491">
        <v>10000</v>
      </c>
    </row>
    <row r="19" spans="1:11" ht="17.100000000000001" customHeight="1" outlineLevel="1">
      <c r="A19" s="1897" t="s">
        <v>10</v>
      </c>
      <c r="B19" s="1896"/>
      <c r="C19" s="2014" t="s">
        <v>9</v>
      </c>
      <c r="D19" s="1547">
        <v>0</v>
      </c>
      <c r="E19" s="1539">
        <v>0</v>
      </c>
      <c r="F19" s="1549">
        <f>SUM(G19-E19)</f>
        <v>0</v>
      </c>
      <c r="G19" s="1539">
        <v>0</v>
      </c>
      <c r="H19" s="1491">
        <v>41800</v>
      </c>
    </row>
    <row r="20" spans="1:11" ht="17.100000000000001" customHeight="1" outlineLevel="1">
      <c r="A20" s="1897" t="s">
        <v>10</v>
      </c>
      <c r="B20" s="1661"/>
      <c r="C20" s="1660"/>
      <c r="D20" s="1547"/>
      <c r="E20" s="1539"/>
      <c r="F20" s="1549"/>
      <c r="G20" s="1539"/>
      <c r="H20" s="1491"/>
      <c r="I20" s="2382" t="s">
        <v>1547</v>
      </c>
    </row>
    <row r="21" spans="1:11" ht="17.100000000000001" customHeight="1" outlineLevel="1">
      <c r="A21" s="1600"/>
      <c r="B21" s="2567" t="s">
        <v>1546</v>
      </c>
      <c r="C21" s="2536" t="s">
        <v>1545</v>
      </c>
      <c r="D21" s="1547">
        <v>0</v>
      </c>
      <c r="E21" s="1539">
        <v>0</v>
      </c>
      <c r="F21" s="1549">
        <f>SUM(G21-E21)</f>
        <v>0</v>
      </c>
      <c r="G21" s="1539">
        <v>0</v>
      </c>
      <c r="H21" s="1491">
        <v>77200</v>
      </c>
    </row>
    <row r="22" spans="1:11" ht="17.100000000000001" customHeight="1" outlineLevel="1">
      <c r="A22" s="1727"/>
      <c r="B22" s="1768"/>
      <c r="C22" s="1552"/>
      <c r="D22" s="1547"/>
      <c r="E22" s="2495"/>
      <c r="F22" s="1549"/>
      <c r="G22" s="1658"/>
      <c r="H22" s="1491"/>
    </row>
    <row r="23" spans="1:11" ht="17.100000000000001" customHeight="1" outlineLevel="1">
      <c r="A23" s="1897"/>
      <c r="B23" s="1896"/>
      <c r="C23" s="2014"/>
      <c r="D23" s="1547"/>
      <c r="E23" s="2568"/>
      <c r="F23" s="1549"/>
      <c r="G23" s="1658"/>
      <c r="H23" s="1491"/>
    </row>
    <row r="24" spans="1:11" s="1433" customFormat="1" ht="17.100000000000001" customHeight="1" outlineLevel="1">
      <c r="A24" s="1897"/>
      <c r="B24" s="1661"/>
      <c r="C24" s="1660"/>
      <c r="D24" s="1547"/>
      <c r="E24" s="2568"/>
      <c r="F24" s="1549"/>
      <c r="G24" s="1658"/>
      <c r="H24" s="1491"/>
    </row>
    <row r="25" spans="1:11" s="1433" customFormat="1" ht="17.100000000000001" customHeight="1" outlineLevel="1">
      <c r="A25" s="1600"/>
      <c r="B25" s="2567"/>
      <c r="C25" s="2536"/>
      <c r="D25" s="1547"/>
      <c r="E25" s="1659"/>
      <c r="F25" s="1549"/>
      <c r="G25" s="1658"/>
      <c r="H25" s="1491"/>
    </row>
    <row r="26" spans="1:11" s="1433" customFormat="1" ht="17.100000000000001" customHeight="1" outlineLevel="1">
      <c r="A26" s="1594"/>
      <c r="B26" s="1593"/>
      <c r="C26" s="1592"/>
      <c r="D26" s="1591"/>
      <c r="E26" s="1657"/>
      <c r="F26" s="1656"/>
      <c r="G26" s="1655"/>
      <c r="H26" s="1587"/>
    </row>
    <row r="27" spans="1:11" s="1433" customFormat="1" ht="17.100000000000001" customHeight="1" outlineLevel="1" thickBot="1">
      <c r="A27" s="2389" t="s">
        <v>8</v>
      </c>
      <c r="B27" s="1531"/>
      <c r="C27" s="1586"/>
      <c r="D27" s="1436">
        <f>SUM(D14)</f>
        <v>0</v>
      </c>
      <c r="E27" s="1436">
        <f>SUM(E14)</f>
        <v>0</v>
      </c>
      <c r="F27" s="1436">
        <f>SUM(F14)</f>
        <v>0</v>
      </c>
      <c r="G27" s="1436">
        <f>SUM(G14)</f>
        <v>0</v>
      </c>
      <c r="H27" s="1585">
        <f>SUM(H14)</f>
        <v>350000</v>
      </c>
      <c r="I27" s="2566" t="s">
        <v>1541</v>
      </c>
    </row>
    <row r="28" spans="1:11" s="1430" customFormat="1" ht="19.149999999999999" customHeight="1" thickTop="1">
      <c r="A28" s="1430" t="s">
        <v>1534</v>
      </c>
      <c r="B28" s="1556"/>
      <c r="C28" s="2487" t="s">
        <v>1173</v>
      </c>
      <c r="D28" s="2487"/>
      <c r="E28" s="2487"/>
      <c r="F28" s="2486" t="s">
        <v>1533</v>
      </c>
      <c r="G28" s="2486"/>
      <c r="H28" s="2485"/>
      <c r="I28" s="2484"/>
    </row>
    <row r="29" spans="1:11" s="1430" customFormat="1" ht="18" customHeight="1">
      <c r="C29" s="2565"/>
      <c r="D29" s="1433"/>
      <c r="E29" s="1431"/>
      <c r="F29" s="1431"/>
      <c r="G29" s="1431"/>
      <c r="H29" s="1433"/>
      <c r="I29" s="1431"/>
    </row>
    <row r="30" spans="1:11" s="1430" customFormat="1" ht="24.75" customHeight="1">
      <c r="A30" s="2321" t="s">
        <v>1941</v>
      </c>
      <c r="B30" s="2321"/>
      <c r="C30" s="3708" t="s">
        <v>1906</v>
      </c>
      <c r="D30" s="3708"/>
      <c r="E30" s="3708"/>
      <c r="F30" s="1526" t="s">
        <v>1876</v>
      </c>
      <c r="G30" s="1526"/>
      <c r="H30" s="1526"/>
      <c r="I30" s="2564"/>
      <c r="J30" s="1427"/>
      <c r="K30" s="1427"/>
    </row>
    <row r="31" spans="1:11" s="1420" customFormat="1" ht="13.5">
      <c r="A31" s="3720" t="s">
        <v>1532</v>
      </c>
      <c r="B31" s="3720"/>
      <c r="C31" s="1525" t="s">
        <v>100</v>
      </c>
      <c r="D31" s="1525"/>
      <c r="E31" s="1525"/>
      <c r="F31" s="1521" t="s">
        <v>0</v>
      </c>
      <c r="G31" s="1521"/>
      <c r="H31" s="1521"/>
      <c r="I31" s="2563"/>
      <c r="J31" s="1424"/>
      <c r="K31" s="1424"/>
    </row>
    <row r="32" spans="1:11" s="1420" customFormat="1" ht="13.5">
      <c r="A32" s="3720"/>
      <c r="B32" s="3720"/>
      <c r="C32" s="1525"/>
      <c r="D32" s="1525"/>
      <c r="E32" s="1525"/>
      <c r="G32" s="1423"/>
      <c r="H32" s="1423"/>
      <c r="I32" s="2562"/>
      <c r="J32" s="1423"/>
      <c r="K32" s="1423"/>
    </row>
    <row r="33" spans="3:9">
      <c r="C33" s="1420"/>
      <c r="D33" s="1423"/>
      <c r="E33" s="1423"/>
      <c r="F33" s="1423"/>
      <c r="G33" s="1423"/>
      <c r="H33" s="1423"/>
      <c r="I33" s="1433"/>
    </row>
  </sheetData>
  <mergeCells count="12">
    <mergeCell ref="A31:B31"/>
    <mergeCell ref="C31:E31"/>
    <mergeCell ref="F31:H31"/>
    <mergeCell ref="A32:B32"/>
    <mergeCell ref="C32:E32"/>
    <mergeCell ref="A4:H4"/>
    <mergeCell ref="A5:H5"/>
    <mergeCell ref="A10:B12"/>
    <mergeCell ref="E10:G10"/>
    <mergeCell ref="A30:B30"/>
    <mergeCell ref="C30:E30"/>
    <mergeCell ref="F30:H30"/>
  </mergeCells>
  <pageMargins left="0.5" right="0" top="0.25" bottom="0" header="0.5" footer="0"/>
  <pageSetup paperSize="5" orientation="portrait"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ES33"/>
  <sheetViews>
    <sheetView showGridLines="0" showOutlineSymbols="0" topLeftCell="A7" workbookViewId="0">
      <selection activeCell="A30" sqref="A30:E33"/>
    </sheetView>
  </sheetViews>
  <sheetFormatPr defaultColWidth="12.5703125" defaultRowHeight="15.75" outlineLevelRow="1" outlineLevelCol="2"/>
  <cols>
    <col min="1" max="1" width="1.85546875" style="1417" customWidth="1"/>
    <col min="2" max="2" width="34.85546875" style="1417" customWidth="1"/>
    <col min="3" max="3" width="10.7109375" style="1417" customWidth="1"/>
    <col min="4" max="4" width="9.42578125" style="1417" customWidth="1"/>
    <col min="5" max="8" width="10.710937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c r="A1" s="1523" t="s">
        <v>99</v>
      </c>
      <c r="B1" s="1430"/>
      <c r="C1" s="1430"/>
      <c r="E1" s="1523"/>
      <c r="H1" s="1523"/>
    </row>
    <row r="2" spans="1:8" ht="14.25" customHeight="1">
      <c r="A2" s="1522" t="s">
        <v>221</v>
      </c>
      <c r="B2" s="1430"/>
      <c r="C2" s="1430"/>
      <c r="E2" s="1522"/>
      <c r="H2" s="1522"/>
    </row>
    <row r="3" spans="1:8" ht="14.25" customHeight="1">
      <c r="A3" s="1430"/>
      <c r="B3" s="1430"/>
      <c r="C3" s="1430"/>
      <c r="E3" s="1522"/>
      <c r="F3" s="1522"/>
      <c r="H3" s="1522"/>
    </row>
    <row r="4" spans="1:8" ht="14.25" customHeight="1">
      <c r="A4" s="1526" t="s">
        <v>220</v>
      </c>
      <c r="B4" s="1526"/>
      <c r="C4" s="1526"/>
      <c r="D4" s="1526"/>
      <c r="E4" s="1526"/>
      <c r="F4" s="1526"/>
      <c r="G4" s="1526"/>
      <c r="H4" s="1526"/>
    </row>
    <row r="5" spans="1:8" ht="12" customHeight="1">
      <c r="A5" s="1521" t="s">
        <v>1127</v>
      </c>
      <c r="B5" s="1520"/>
      <c r="C5" s="1520"/>
      <c r="D5" s="1520"/>
      <c r="E5" s="1520"/>
      <c r="F5" s="1520"/>
      <c r="G5" s="1520"/>
      <c r="H5" s="1520"/>
    </row>
    <row r="6" spans="1:8" ht="21" customHeight="1">
      <c r="A6" s="1570"/>
      <c r="B6" s="1570"/>
      <c r="C6" s="1570"/>
      <c r="D6" s="1570"/>
      <c r="E6" s="1570"/>
      <c r="F6" s="1570"/>
      <c r="G6" s="1570"/>
      <c r="H6" s="1570"/>
    </row>
    <row r="7" spans="1:8" ht="14.25" customHeight="1">
      <c r="A7" s="2056" t="s">
        <v>1544</v>
      </c>
      <c r="B7" s="1569"/>
      <c r="D7" s="1430"/>
      <c r="E7" s="1430"/>
      <c r="F7" s="1430"/>
      <c r="G7" s="1430"/>
      <c r="H7" s="1430"/>
    </row>
    <row r="8" spans="1:8" ht="14.25" customHeight="1">
      <c r="A8" s="1671"/>
      <c r="B8" s="2411" t="s">
        <v>1551</v>
      </c>
      <c r="D8" s="1430"/>
      <c r="E8" s="1430"/>
      <c r="F8" s="1430"/>
      <c r="G8" s="1430"/>
      <c r="H8" s="1430"/>
    </row>
    <row r="9" spans="1:8" ht="15.75" customHeight="1">
      <c r="A9" s="1671"/>
      <c r="B9" s="1569"/>
      <c r="D9" s="1430"/>
      <c r="E9" s="1430"/>
      <c r="F9" s="1430"/>
      <c r="G9" s="1430"/>
      <c r="H9" s="1430"/>
    </row>
    <row r="10" spans="1:8" ht="14.25" customHeight="1">
      <c r="A10" s="1518" t="s">
        <v>143</v>
      </c>
      <c r="B10" s="1517"/>
      <c r="C10" s="1512" t="s">
        <v>92</v>
      </c>
      <c r="D10" s="1511" t="s">
        <v>91</v>
      </c>
      <c r="E10" s="1515" t="s">
        <v>93</v>
      </c>
      <c r="F10" s="1514"/>
      <c r="G10" s="1513"/>
      <c r="H10" s="1512" t="s">
        <v>87</v>
      </c>
    </row>
    <row r="11" spans="1:8" ht="14.25" customHeight="1">
      <c r="A11" s="1510"/>
      <c r="B11" s="1509"/>
      <c r="C11" s="1505" t="s">
        <v>86</v>
      </c>
      <c r="D11" s="1506" t="s">
        <v>228</v>
      </c>
      <c r="E11" s="2238" t="s">
        <v>1004</v>
      </c>
      <c r="F11" s="2238" t="s">
        <v>1003</v>
      </c>
      <c r="G11" s="1506" t="s">
        <v>88</v>
      </c>
      <c r="H11" s="1506">
        <v>2021</v>
      </c>
    </row>
    <row r="12" spans="1:8" ht="14.25" customHeight="1">
      <c r="A12" s="1504"/>
      <c r="B12" s="1503"/>
      <c r="C12" s="1951"/>
      <c r="D12" s="1500" t="s">
        <v>84</v>
      </c>
      <c r="E12" s="1500" t="s">
        <v>84</v>
      </c>
      <c r="F12" s="1500" t="s">
        <v>142</v>
      </c>
      <c r="G12" s="1501"/>
      <c r="H12" s="1500" t="s">
        <v>83</v>
      </c>
    </row>
    <row r="13" spans="1:8" ht="20.100000000000001" customHeight="1">
      <c r="A13" s="1692" t="s">
        <v>213</v>
      </c>
      <c r="B13" s="1759"/>
      <c r="C13" s="1628"/>
      <c r="D13" s="1628"/>
      <c r="E13" s="1628"/>
      <c r="F13" s="1627"/>
      <c r="G13" s="1627"/>
      <c r="H13" s="1627"/>
    </row>
    <row r="14" spans="1:8" ht="20.100000000000001" customHeight="1">
      <c r="A14" s="1756" t="s">
        <v>46</v>
      </c>
      <c r="B14" s="2031"/>
      <c r="C14" s="1624"/>
      <c r="D14" s="1669">
        <f>SUM(D15:D26)</f>
        <v>158832.01999999999</v>
      </c>
      <c r="E14" s="1669">
        <f>SUM(E15:E26)</f>
        <v>88200</v>
      </c>
      <c r="F14" s="1669">
        <f>SUM(F15:F26)</f>
        <v>111160</v>
      </c>
      <c r="G14" s="1669">
        <f>SUM(G15:G26)</f>
        <v>199360</v>
      </c>
      <c r="H14" s="2213">
        <f>SUM(H15:H26)</f>
        <v>160000</v>
      </c>
    </row>
    <row r="15" spans="1:8" ht="17.100000000000001" customHeight="1" outlineLevel="1">
      <c r="A15" s="1899" t="s">
        <v>39</v>
      </c>
      <c r="B15" s="1898"/>
      <c r="C15" s="1614" t="s">
        <v>35</v>
      </c>
      <c r="D15" s="1547">
        <v>1055</v>
      </c>
      <c r="E15" s="1659">
        <v>0</v>
      </c>
      <c r="F15" s="1538">
        <v>0</v>
      </c>
      <c r="G15" s="1659">
        <v>0</v>
      </c>
      <c r="H15" s="1491">
        <v>0</v>
      </c>
    </row>
    <row r="16" spans="1:8" ht="17.100000000000001" customHeight="1" outlineLevel="1">
      <c r="A16" s="1900" t="s">
        <v>1226</v>
      </c>
      <c r="B16" s="1477"/>
      <c r="C16" s="1614" t="s">
        <v>131</v>
      </c>
      <c r="D16" s="1547">
        <v>24967.02</v>
      </c>
      <c r="E16" s="1659">
        <v>0</v>
      </c>
      <c r="F16" s="1549">
        <f>SUM(G16-E16)</f>
        <v>25000</v>
      </c>
      <c r="G16" s="1658">
        <v>25000</v>
      </c>
      <c r="H16" s="1491">
        <v>0</v>
      </c>
    </row>
    <row r="17" spans="1:11" ht="17.100000000000001" customHeight="1" outlineLevel="1">
      <c r="A17" s="2203" t="s">
        <v>24</v>
      </c>
      <c r="B17" s="2202"/>
      <c r="C17" s="2576" t="s">
        <v>23</v>
      </c>
      <c r="D17" s="1547">
        <v>132810</v>
      </c>
      <c r="E17" s="1659">
        <v>88200</v>
      </c>
      <c r="F17" s="1549">
        <f>SUM(G17-E17)</f>
        <v>84000</v>
      </c>
      <c r="G17" s="1658">
        <v>172200</v>
      </c>
      <c r="H17" s="1491">
        <v>158400</v>
      </c>
      <c r="I17" s="2382" t="s">
        <v>1550</v>
      </c>
    </row>
    <row r="18" spans="1:11" ht="17.100000000000001" customHeight="1" outlineLevel="1">
      <c r="A18" s="1897" t="s">
        <v>10</v>
      </c>
      <c r="B18" s="1896"/>
      <c r="C18" s="2575" t="s">
        <v>9</v>
      </c>
      <c r="D18" s="1547">
        <v>0</v>
      </c>
      <c r="E18" s="1659">
        <v>0</v>
      </c>
      <c r="F18" s="1549">
        <f>SUM(G18-E18)</f>
        <v>2160</v>
      </c>
      <c r="G18" s="1658">
        <v>2160</v>
      </c>
      <c r="H18" s="1491">
        <v>1600</v>
      </c>
    </row>
    <row r="19" spans="1:11" ht="17.100000000000001" customHeight="1" outlineLevel="1">
      <c r="A19" s="1897"/>
      <c r="B19" s="1896"/>
      <c r="C19" s="2575"/>
      <c r="D19" s="1547"/>
      <c r="E19" s="1659"/>
      <c r="F19" s="1549"/>
      <c r="G19" s="1658"/>
      <c r="H19" s="1491"/>
    </row>
    <row r="20" spans="1:11" ht="17.100000000000001" customHeight="1" outlineLevel="1">
      <c r="A20" s="1899"/>
      <c r="B20" s="1898"/>
      <c r="C20" s="1616"/>
      <c r="D20" s="1547"/>
      <c r="E20" s="1659"/>
      <c r="F20" s="1549"/>
      <c r="G20" s="1658"/>
      <c r="H20" s="1491"/>
    </row>
    <row r="21" spans="1:11" ht="17.100000000000001" customHeight="1" outlineLevel="1">
      <c r="A21" s="1727"/>
      <c r="B21" s="1733"/>
      <c r="C21" s="2294"/>
      <c r="D21" s="1547"/>
      <c r="E21" s="1659"/>
      <c r="F21" s="1549"/>
      <c r="G21" s="2569"/>
      <c r="H21" s="1491"/>
    </row>
    <row r="22" spans="1:11" ht="17.100000000000001" customHeight="1" outlineLevel="1">
      <c r="A22" s="1727"/>
      <c r="B22" s="1733"/>
      <c r="C22" s="1616"/>
      <c r="D22" s="1547"/>
      <c r="E22" s="1659"/>
      <c r="F22" s="1549"/>
      <c r="G22" s="1658"/>
      <c r="H22" s="1491"/>
    </row>
    <row r="23" spans="1:11" ht="17.100000000000001" customHeight="1" outlineLevel="1">
      <c r="A23" s="1897"/>
      <c r="B23" s="1896"/>
      <c r="C23" s="2294"/>
      <c r="D23" s="1547"/>
      <c r="E23" s="1659"/>
      <c r="F23" s="1549"/>
      <c r="G23" s="1658"/>
      <c r="H23" s="1491"/>
    </row>
    <row r="24" spans="1:11" s="1433" customFormat="1" ht="17.100000000000001" customHeight="1" outlineLevel="1">
      <c r="A24" s="1600"/>
      <c r="B24" s="1661"/>
      <c r="C24" s="1660"/>
      <c r="D24" s="1547"/>
      <c r="E24" s="1659"/>
      <c r="F24" s="1549"/>
      <c r="G24" s="1658"/>
      <c r="H24" s="1491"/>
    </row>
    <row r="25" spans="1:11" s="1433" customFormat="1" ht="17.100000000000001" customHeight="1" outlineLevel="1">
      <c r="A25" s="1600"/>
      <c r="B25" s="1599"/>
      <c r="C25" s="1598"/>
      <c r="D25" s="1547"/>
      <c r="E25" s="1659"/>
      <c r="F25" s="1549"/>
      <c r="G25" s="1658"/>
      <c r="H25" s="1491"/>
    </row>
    <row r="26" spans="1:11" s="1433" customFormat="1" ht="17.100000000000001" customHeight="1" outlineLevel="1">
      <c r="A26" s="1594"/>
      <c r="B26" s="1593"/>
      <c r="C26" s="1592"/>
      <c r="D26" s="1591"/>
      <c r="E26" s="1657"/>
      <c r="F26" s="1656"/>
      <c r="G26" s="1655"/>
      <c r="H26" s="1587"/>
    </row>
    <row r="27" spans="1:11" s="1433" customFormat="1" ht="17.100000000000001" customHeight="1" outlineLevel="1" thickBot="1">
      <c r="A27" s="2389" t="s">
        <v>8</v>
      </c>
      <c r="B27" s="1531"/>
      <c r="C27" s="1586"/>
      <c r="D27" s="1436">
        <f>SUM(D14)</f>
        <v>158832.01999999999</v>
      </c>
      <c r="E27" s="1436">
        <f>SUM(E14)</f>
        <v>88200</v>
      </c>
      <c r="F27" s="1436">
        <f>SUM(F14)</f>
        <v>111160</v>
      </c>
      <c r="G27" s="1436">
        <f>SUM(G14)</f>
        <v>199360</v>
      </c>
      <c r="H27" s="1585">
        <f>SUM(H14)</f>
        <v>160000</v>
      </c>
      <c r="I27" s="2566" t="s">
        <v>1541</v>
      </c>
    </row>
    <row r="28" spans="1:11" s="1430" customFormat="1" ht="19.149999999999999" customHeight="1" thickTop="1">
      <c r="A28" s="1430" t="s">
        <v>1534</v>
      </c>
      <c r="B28" s="1556"/>
      <c r="C28" s="2487" t="s">
        <v>1173</v>
      </c>
      <c r="D28" s="2487"/>
      <c r="E28" s="2487"/>
      <c r="F28" s="2486" t="s">
        <v>1533</v>
      </c>
      <c r="G28" s="2486"/>
      <c r="H28" s="2485"/>
      <c r="I28" s="2484"/>
    </row>
    <row r="29" spans="1:11" s="1430" customFormat="1" ht="18" customHeight="1">
      <c r="C29" s="2565"/>
      <c r="D29" s="1433"/>
      <c r="E29" s="1431"/>
      <c r="F29" s="1431"/>
      <c r="G29" s="1431"/>
      <c r="H29" s="1433"/>
      <c r="I29" s="1431"/>
    </row>
    <row r="30" spans="1:11" s="1430" customFormat="1" ht="22.5" customHeight="1">
      <c r="A30" s="2321" t="s">
        <v>1942</v>
      </c>
      <c r="B30" s="2321"/>
      <c r="C30" s="3708" t="s">
        <v>1906</v>
      </c>
      <c r="D30" s="3708"/>
      <c r="E30" s="3708"/>
      <c r="F30" s="1526" t="s">
        <v>1876</v>
      </c>
      <c r="G30" s="1526"/>
      <c r="H30" s="1526"/>
      <c r="I30" s="2564"/>
      <c r="J30" s="1427"/>
      <c r="K30" s="1427"/>
    </row>
    <row r="31" spans="1:11" s="1420" customFormat="1" ht="13.5">
      <c r="A31" s="3720" t="s">
        <v>1532</v>
      </c>
      <c r="B31" s="3720"/>
      <c r="C31" s="1525" t="s">
        <v>100</v>
      </c>
      <c r="D31" s="1525"/>
      <c r="E31" s="1525"/>
      <c r="F31" s="1521" t="s">
        <v>0</v>
      </c>
      <c r="G31" s="1521"/>
      <c r="H31" s="1521"/>
      <c r="I31" s="2563"/>
      <c r="J31" s="1424"/>
      <c r="K31" s="1424"/>
    </row>
    <row r="32" spans="1:11" s="1420" customFormat="1" ht="13.5">
      <c r="A32" s="3720"/>
      <c r="B32" s="3720"/>
      <c r="C32" s="1525"/>
      <c r="D32" s="1525"/>
      <c r="E32" s="1525"/>
      <c r="G32" s="1423"/>
      <c r="H32" s="1423"/>
      <c r="I32" s="2562"/>
      <c r="J32" s="1423"/>
      <c r="K32" s="1423"/>
    </row>
    <row r="33" spans="1:9">
      <c r="A33" s="1437"/>
      <c r="B33" s="1437"/>
      <c r="C33" s="2011"/>
      <c r="D33" s="3716"/>
      <c r="E33" s="3716"/>
      <c r="F33" s="1423"/>
      <c r="G33" s="1423"/>
      <c r="H33" s="1423"/>
      <c r="I33" s="1433"/>
    </row>
  </sheetData>
  <mergeCells count="12">
    <mergeCell ref="C32:E32"/>
    <mergeCell ref="A31:B31"/>
    <mergeCell ref="C31:E31"/>
    <mergeCell ref="F31:H31"/>
    <mergeCell ref="A10:B12"/>
    <mergeCell ref="A32:B32"/>
    <mergeCell ref="A4:H4"/>
    <mergeCell ref="A5:H5"/>
    <mergeCell ref="E10:G10"/>
    <mergeCell ref="A30:B30"/>
    <mergeCell ref="C30:E30"/>
    <mergeCell ref="F30:H30"/>
  </mergeCells>
  <pageMargins left="0.5" right="0" top="0.25" bottom="0" header="0.5" footer="0"/>
  <pageSetup paperSize="5" orientation="portrait"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2"/>
  <sheetViews>
    <sheetView showGridLines="0" showOutlineSymbols="0" topLeftCell="A16" workbookViewId="0">
      <selection activeCell="F29" sqref="F29:H29"/>
    </sheetView>
  </sheetViews>
  <sheetFormatPr defaultColWidth="12.5703125" defaultRowHeight="15.75" outlineLevelRow="1" outlineLevelCol="2"/>
  <cols>
    <col min="1" max="1" width="1.85546875" style="1417" customWidth="1"/>
    <col min="2" max="2" width="33.5703125" style="1417" customWidth="1"/>
    <col min="3" max="3" width="10.7109375" style="1417" customWidth="1"/>
    <col min="4" max="4" width="9.7109375" style="1417" customWidth="1"/>
    <col min="5" max="5" width="9" style="1417" customWidth="1"/>
    <col min="6" max="8" width="10.7109375" style="1417" customWidth="1"/>
    <col min="9" max="9" width="14.140625" style="1417" hidden="1" customWidth="1"/>
    <col min="10" max="10" width="0" style="1417" hidden="1" customWidth="1"/>
    <col min="11"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9">
      <c r="A1" s="1523" t="s">
        <v>99</v>
      </c>
      <c r="B1" s="1430"/>
      <c r="C1" s="1430"/>
      <c r="E1" s="1523"/>
      <c r="H1" s="1523"/>
    </row>
    <row r="2" spans="1:9" ht="14.25" customHeight="1">
      <c r="A2" s="1522" t="s">
        <v>221</v>
      </c>
      <c r="B2" s="1430"/>
      <c r="C2" s="1430"/>
      <c r="E2" s="1522"/>
      <c r="H2" s="1522"/>
    </row>
    <row r="3" spans="1:9" ht="14.25" customHeight="1">
      <c r="A3" s="1430"/>
      <c r="B3" s="1430"/>
      <c r="C3" s="1430"/>
      <c r="E3" s="1522"/>
      <c r="F3" s="1522"/>
      <c r="H3" s="1522"/>
    </row>
    <row r="4" spans="1:9" ht="14.25" customHeight="1">
      <c r="A4" s="1526" t="s">
        <v>220</v>
      </c>
      <c r="B4" s="1526"/>
      <c r="C4" s="1526"/>
      <c r="D4" s="1526"/>
      <c r="E4" s="1526"/>
      <c r="F4" s="1526"/>
      <c r="G4" s="1526"/>
      <c r="H4" s="1526"/>
    </row>
    <row r="5" spans="1:9" ht="12" customHeight="1">
      <c r="A5" s="1521" t="s">
        <v>1127</v>
      </c>
      <c r="B5" s="1520"/>
      <c r="C5" s="1520"/>
      <c r="D5" s="1520"/>
      <c r="E5" s="1520"/>
      <c r="F5" s="1520"/>
      <c r="G5" s="1520"/>
      <c r="H5" s="1520"/>
    </row>
    <row r="6" spans="1:9" ht="21" customHeight="1">
      <c r="A6" s="1570"/>
      <c r="B6" s="1570"/>
      <c r="C6" s="1570"/>
      <c r="D6" s="1570"/>
      <c r="E6" s="1570"/>
      <c r="F6" s="1570"/>
      <c r="G6" s="1570"/>
      <c r="H6" s="1570"/>
    </row>
    <row r="7" spans="1:9" ht="14.25" customHeight="1">
      <c r="A7" s="2056" t="s">
        <v>1544</v>
      </c>
      <c r="B7" s="1569"/>
      <c r="D7" s="1430"/>
      <c r="E7" s="1430"/>
      <c r="F7" s="1430"/>
      <c r="G7" s="1430"/>
      <c r="H7" s="1430"/>
    </row>
    <row r="8" spans="1:9" ht="14.25" customHeight="1">
      <c r="A8" s="1671"/>
      <c r="B8" s="2582" t="s">
        <v>1554</v>
      </c>
      <c r="D8" s="1430"/>
      <c r="E8" s="1430"/>
      <c r="F8" s="1430"/>
      <c r="G8" s="1430"/>
      <c r="H8" s="1430"/>
    </row>
    <row r="9" spans="1:9" ht="15.75" customHeight="1">
      <c r="A9" s="1671"/>
      <c r="B9" s="1569"/>
      <c r="D9" s="1430"/>
      <c r="E9" s="1430"/>
      <c r="F9" s="1430"/>
      <c r="G9" s="1430"/>
      <c r="H9" s="1430"/>
    </row>
    <row r="10" spans="1:9" ht="14.25" customHeight="1">
      <c r="A10" s="1518" t="s">
        <v>143</v>
      </c>
      <c r="B10" s="1517"/>
      <c r="C10" s="1512" t="s">
        <v>92</v>
      </c>
      <c r="D10" s="1511" t="s">
        <v>91</v>
      </c>
      <c r="E10" s="1515" t="s">
        <v>93</v>
      </c>
      <c r="F10" s="1514"/>
      <c r="G10" s="1513"/>
      <c r="H10" s="1512" t="s">
        <v>87</v>
      </c>
    </row>
    <row r="11" spans="1:9" ht="14.25" customHeight="1">
      <c r="A11" s="1510"/>
      <c r="B11" s="1509"/>
      <c r="C11" s="1505" t="s">
        <v>86</v>
      </c>
      <c r="D11" s="1506" t="s">
        <v>228</v>
      </c>
      <c r="E11" s="2238" t="s">
        <v>1004</v>
      </c>
      <c r="F11" s="2238" t="s">
        <v>1003</v>
      </c>
      <c r="G11" s="1506" t="s">
        <v>88</v>
      </c>
      <c r="H11" s="1506">
        <v>2021</v>
      </c>
    </row>
    <row r="12" spans="1:9" ht="14.25" customHeight="1">
      <c r="A12" s="1504"/>
      <c r="B12" s="1503"/>
      <c r="C12" s="1951"/>
      <c r="D12" s="1500" t="s">
        <v>84</v>
      </c>
      <c r="E12" s="1500" t="s">
        <v>84</v>
      </c>
      <c r="F12" s="1500" t="s">
        <v>142</v>
      </c>
      <c r="G12" s="1501"/>
      <c r="H12" s="1500" t="s">
        <v>83</v>
      </c>
    </row>
    <row r="13" spans="1:9" ht="20.100000000000001" customHeight="1">
      <c r="A13" s="2581" t="s">
        <v>213</v>
      </c>
      <c r="B13" s="2580"/>
      <c r="C13" s="1785"/>
      <c r="D13" s="1785">
        <f>SUM(D14:D25)</f>
        <v>141383.93</v>
      </c>
      <c r="E13" s="1785">
        <f>SUM(E14:E25)</f>
        <v>126800</v>
      </c>
      <c r="F13" s="1785">
        <f>SUM(F14:F25)</f>
        <v>78760</v>
      </c>
      <c r="G13" s="1785">
        <f>SUM(G14:G25)</f>
        <v>205560</v>
      </c>
      <c r="H13" s="1785">
        <f>SUM(H14:H25)</f>
        <v>80000</v>
      </c>
    </row>
    <row r="14" spans="1:9" ht="17.100000000000001" customHeight="1" outlineLevel="1">
      <c r="A14" s="1899" t="s">
        <v>39</v>
      </c>
      <c r="B14" s="1477"/>
      <c r="C14" s="1445" t="s">
        <v>35</v>
      </c>
      <c r="D14" s="1547">
        <v>3758</v>
      </c>
      <c r="E14" s="1597">
        <v>0</v>
      </c>
      <c r="F14" s="1659">
        <f>SUM(G14-E14)</f>
        <v>0</v>
      </c>
      <c r="G14" s="1595">
        <v>0</v>
      </c>
      <c r="H14" s="1491">
        <v>0</v>
      </c>
    </row>
    <row r="15" spans="1:9" ht="17.100000000000001" customHeight="1" outlineLevel="1">
      <c r="A15" s="1900" t="s">
        <v>1226</v>
      </c>
      <c r="B15" s="2202"/>
      <c r="C15" s="1552" t="s">
        <v>131</v>
      </c>
      <c r="D15" s="1547">
        <v>4840</v>
      </c>
      <c r="E15" s="1597">
        <v>5000</v>
      </c>
      <c r="F15" s="1659">
        <f>SUM(G15-E15)</f>
        <v>0</v>
      </c>
      <c r="G15" s="1491">
        <v>5000</v>
      </c>
      <c r="H15" s="1491">
        <v>0</v>
      </c>
    </row>
    <row r="16" spans="1:9" ht="17.100000000000001" customHeight="1" outlineLevel="1">
      <c r="A16" s="2203" t="s">
        <v>24</v>
      </c>
      <c r="B16" s="1896"/>
      <c r="C16" s="2014" t="s">
        <v>23</v>
      </c>
      <c r="D16" s="1547">
        <v>132785.93</v>
      </c>
      <c r="E16" s="1597">
        <v>88200</v>
      </c>
      <c r="F16" s="1659">
        <f>SUM(G16-E16)</f>
        <v>76200</v>
      </c>
      <c r="G16" s="1491">
        <v>164400</v>
      </c>
      <c r="H16" s="1491">
        <v>79200</v>
      </c>
      <c r="I16" s="2382" t="s">
        <v>1550</v>
      </c>
    </row>
    <row r="17" spans="1:11" s="1430" customFormat="1" ht="17.100000000000001" customHeight="1" outlineLevel="1">
      <c r="A17" s="1897" t="s">
        <v>10</v>
      </c>
      <c r="B17" s="1896"/>
      <c r="C17" s="2579" t="s">
        <v>9</v>
      </c>
      <c r="D17" s="1547">
        <v>0</v>
      </c>
      <c r="E17" s="1597">
        <v>33600</v>
      </c>
      <c r="F17" s="1659">
        <f>SUM(G17-E17)</f>
        <v>2560</v>
      </c>
      <c r="G17" s="1491">
        <v>36160</v>
      </c>
      <c r="H17" s="1491">
        <v>800</v>
      </c>
    </row>
    <row r="18" spans="1:11" s="1430" customFormat="1" ht="17.100000000000001" customHeight="1" outlineLevel="1">
      <c r="A18" s="1897"/>
      <c r="B18" s="1896"/>
      <c r="C18" s="2578"/>
      <c r="D18" s="1547"/>
      <c r="E18" s="1597"/>
      <c r="F18" s="1659"/>
      <c r="G18" s="1595"/>
      <c r="H18" s="1491"/>
    </row>
    <row r="19" spans="1:11" s="1430" customFormat="1" ht="17.100000000000001" customHeight="1" outlineLevel="1">
      <c r="A19" s="1897"/>
      <c r="B19" s="1896"/>
      <c r="C19" s="2578"/>
      <c r="D19" s="1547"/>
      <c r="E19" s="1597"/>
      <c r="F19" s="1659"/>
      <c r="G19" s="1595"/>
      <c r="H19" s="1491"/>
    </row>
    <row r="20" spans="1:11" ht="17.100000000000001" customHeight="1" outlineLevel="1">
      <c r="A20" s="1727"/>
      <c r="B20" s="1733"/>
      <c r="C20" s="2294"/>
      <c r="D20" s="1547"/>
      <c r="E20" s="1597"/>
      <c r="F20" s="1596"/>
      <c r="G20" s="2577"/>
      <c r="H20" s="1491"/>
    </row>
    <row r="21" spans="1:11" ht="17.100000000000001" customHeight="1" outlineLevel="1">
      <c r="A21" s="1727"/>
      <c r="B21" s="1733"/>
      <c r="C21" s="1616"/>
      <c r="D21" s="1547"/>
      <c r="E21" s="1597"/>
      <c r="F21" s="1596"/>
      <c r="G21" s="1595"/>
      <c r="H21" s="1491"/>
    </row>
    <row r="22" spans="1:11" ht="17.100000000000001" customHeight="1" outlineLevel="1">
      <c r="A22" s="1897"/>
      <c r="B22" s="1896"/>
      <c r="C22" s="2294"/>
      <c r="D22" s="1547"/>
      <c r="E22" s="1597"/>
      <c r="F22" s="1596"/>
      <c r="G22" s="1595"/>
      <c r="H22" s="1491"/>
    </row>
    <row r="23" spans="1:11" s="1433" customFormat="1" ht="17.100000000000001" customHeight="1" outlineLevel="1">
      <c r="A23" s="1600"/>
      <c r="B23" s="1661"/>
      <c r="C23" s="1660"/>
      <c r="D23" s="1547"/>
      <c r="E23" s="1597"/>
      <c r="F23" s="1596"/>
      <c r="G23" s="1595"/>
      <c r="H23" s="1491"/>
    </row>
    <row r="24" spans="1:11" s="1433" customFormat="1" ht="17.100000000000001" customHeight="1" outlineLevel="1">
      <c r="A24" s="1600"/>
      <c r="B24" s="1599"/>
      <c r="C24" s="1598"/>
      <c r="D24" s="1547"/>
      <c r="E24" s="1597"/>
      <c r="F24" s="1596"/>
      <c r="G24" s="1595"/>
      <c r="H24" s="1491"/>
    </row>
    <row r="25" spans="1:11" s="1433" customFormat="1" ht="17.100000000000001" customHeight="1" outlineLevel="1">
      <c r="A25" s="1594"/>
      <c r="B25" s="1593"/>
      <c r="C25" s="1592"/>
      <c r="D25" s="1591"/>
      <c r="E25" s="1590"/>
      <c r="F25" s="1589"/>
      <c r="G25" s="1588"/>
      <c r="H25" s="1587"/>
    </row>
    <row r="26" spans="1:11" s="1433" customFormat="1" ht="17.100000000000001" customHeight="1" outlineLevel="1" thickBot="1">
      <c r="A26" s="2389" t="s">
        <v>8</v>
      </c>
      <c r="B26" s="1531"/>
      <c r="C26" s="1586"/>
      <c r="D26" s="1436">
        <f>SUM(D13)</f>
        <v>141383.93</v>
      </c>
      <c r="E26" s="1436">
        <f>SUM(E13)</f>
        <v>126800</v>
      </c>
      <c r="F26" s="1436">
        <f>SUM(F13)</f>
        <v>78760</v>
      </c>
      <c r="G26" s="1436">
        <f>SUM(G13)</f>
        <v>205560</v>
      </c>
      <c r="H26" s="1585">
        <f>SUM(H13)</f>
        <v>80000</v>
      </c>
      <c r="I26" s="2566" t="s">
        <v>1541</v>
      </c>
    </row>
    <row r="27" spans="1:11" s="1430" customFormat="1" ht="19.149999999999999" customHeight="1" thickTop="1">
      <c r="A27" s="1430" t="s">
        <v>1553</v>
      </c>
      <c r="B27" s="1556"/>
      <c r="C27" s="2487" t="s">
        <v>1173</v>
      </c>
      <c r="D27" s="2487"/>
      <c r="E27" s="2487"/>
      <c r="F27" s="2486" t="s">
        <v>1552</v>
      </c>
      <c r="G27" s="2486"/>
      <c r="H27" s="2485"/>
      <c r="I27" s="2484"/>
    </row>
    <row r="28" spans="1:11" s="1430" customFormat="1" ht="18" customHeight="1">
      <c r="C28" s="2565"/>
      <c r="D28" s="1433"/>
      <c r="E28" s="1431"/>
      <c r="F28" s="1431"/>
      <c r="G28" s="1431"/>
      <c r="H28" s="1433"/>
      <c r="I28" s="1431"/>
    </row>
    <row r="29" spans="1:11" s="1430" customFormat="1" ht="22.5" customHeight="1">
      <c r="A29" s="2260" t="s">
        <v>1940</v>
      </c>
      <c r="B29" s="2260"/>
      <c r="C29" s="1428" t="s">
        <v>1906</v>
      </c>
      <c r="D29" s="1428"/>
      <c r="E29" s="1428"/>
      <c r="F29" s="1526" t="s">
        <v>1876</v>
      </c>
      <c r="G29" s="1526"/>
      <c r="H29" s="1526"/>
      <c r="I29" s="2564"/>
      <c r="J29" s="1427"/>
      <c r="K29" s="1427"/>
    </row>
    <row r="30" spans="1:11" s="1420" customFormat="1" ht="13.5">
      <c r="A30" s="2483" t="s">
        <v>1532</v>
      </c>
      <c r="B30" s="2483"/>
      <c r="C30" s="1578" t="s">
        <v>100</v>
      </c>
      <c r="D30" s="1578"/>
      <c r="E30" s="1578"/>
      <c r="F30" s="1521" t="s">
        <v>0</v>
      </c>
      <c r="G30" s="1521"/>
      <c r="H30" s="1521"/>
      <c r="I30" s="2563"/>
      <c r="J30" s="1424"/>
      <c r="K30" s="1424"/>
    </row>
    <row r="31" spans="1:11" s="1420" customFormat="1" ht="13.5">
      <c r="A31" s="2483"/>
      <c r="B31" s="2483"/>
      <c r="C31" s="1578"/>
      <c r="D31" s="1578"/>
      <c r="E31" s="1578"/>
      <c r="G31" s="1423"/>
      <c r="H31" s="1423"/>
      <c r="I31" s="2562"/>
      <c r="J31" s="1423"/>
      <c r="K31" s="1423"/>
    </row>
    <row r="32" spans="1:11">
      <c r="C32" s="1420"/>
      <c r="D32" s="1423"/>
      <c r="E32" s="1423"/>
      <c r="F32" s="1423"/>
      <c r="G32" s="1423"/>
      <c r="H32" s="1423"/>
      <c r="I32" s="1433"/>
    </row>
  </sheetData>
  <mergeCells count="12">
    <mergeCell ref="C31:E31"/>
    <mergeCell ref="A30:B30"/>
    <mergeCell ref="C30:E30"/>
    <mergeCell ref="F30:H30"/>
    <mergeCell ref="A10:B12"/>
    <mergeCell ref="A31:B31"/>
    <mergeCell ref="A4:H4"/>
    <mergeCell ref="A5:H5"/>
    <mergeCell ref="E10:G10"/>
    <mergeCell ref="A29:B29"/>
    <mergeCell ref="C29:E29"/>
    <mergeCell ref="F29:H29"/>
  </mergeCells>
  <pageMargins left="0.5" right="0" top="0.25" bottom="0" header="0.5" footer="0"/>
  <pageSetup paperSize="5" orientation="portrait"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ES31"/>
  <sheetViews>
    <sheetView showGridLines="0" showOutlineSymbols="0" topLeftCell="A14" workbookViewId="0">
      <selection activeCell="A28" sqref="A28:H30"/>
    </sheetView>
  </sheetViews>
  <sheetFormatPr defaultColWidth="12.5703125" defaultRowHeight="15" outlineLevelRow="1" outlineLevelCol="2"/>
  <cols>
    <col min="1" max="1" width="1.85546875" style="2583" customWidth="1"/>
    <col min="2" max="2" width="35" style="2583" customWidth="1"/>
    <col min="3" max="8" width="10.7109375" style="2583" customWidth="1"/>
    <col min="9" max="9" width="14.140625" style="2583" customWidth="1"/>
    <col min="10" max="48" width="12.5703125" style="2583"/>
    <col min="49" max="53" width="12.5703125" style="2583" outlineLevel="1"/>
    <col min="54" max="59" width="12.5703125" style="2583" outlineLevel="2"/>
    <col min="60" max="62" width="12.5703125" style="2583" outlineLevel="1"/>
    <col min="63" max="82" width="12.5703125" style="2583"/>
    <col min="83" max="86" width="12.5703125" style="2583" outlineLevel="1"/>
    <col min="87" max="134" width="12.5703125" style="2583"/>
    <col min="135" max="140" width="12.5703125" style="2583" outlineLevel="1"/>
    <col min="141" max="146" width="12.5703125" style="2583" outlineLevel="2"/>
    <col min="147" max="149" width="12.5703125" style="2583" outlineLevel="1"/>
    <col min="150" max="16384" width="12.5703125" style="2583"/>
  </cols>
  <sheetData>
    <row r="1" spans="1:8">
      <c r="A1" s="2561" t="s">
        <v>99</v>
      </c>
      <c r="E1" s="2644"/>
      <c r="H1" s="2644"/>
    </row>
    <row r="2" spans="1:8" ht="14.25" customHeight="1">
      <c r="A2" s="2560" t="s">
        <v>221</v>
      </c>
      <c r="E2" s="2643"/>
      <c r="H2" s="2643"/>
    </row>
    <row r="3" spans="1:8" ht="17.100000000000001" customHeight="1">
      <c r="A3" s="2642" t="s">
        <v>220</v>
      </c>
      <c r="B3" s="2642"/>
      <c r="C3" s="2642"/>
      <c r="D3" s="2642"/>
      <c r="E3" s="2642"/>
      <c r="F3" s="2642"/>
      <c r="G3" s="2642"/>
      <c r="H3" s="2642"/>
    </row>
    <row r="4" spans="1:8" ht="17.100000000000001" customHeight="1">
      <c r="A4" s="2415" t="s">
        <v>1557</v>
      </c>
      <c r="B4" s="2641"/>
      <c r="C4" s="2641"/>
      <c r="D4" s="2641"/>
      <c r="E4" s="2641"/>
      <c r="F4" s="2641"/>
      <c r="G4" s="2641"/>
      <c r="H4" s="2641"/>
    </row>
    <row r="5" spans="1:8" ht="17.100000000000001" customHeight="1">
      <c r="A5" s="2591"/>
      <c r="B5" s="2591"/>
      <c r="C5" s="2591"/>
      <c r="D5" s="2591"/>
      <c r="E5" s="2591"/>
      <c r="F5" s="2591"/>
      <c r="G5" s="2591"/>
      <c r="H5" s="2591"/>
    </row>
    <row r="6" spans="1:8" ht="17.100000000000001" customHeight="1">
      <c r="A6" s="2056" t="s">
        <v>1544</v>
      </c>
      <c r="B6" s="1430"/>
    </row>
    <row r="7" spans="1:8" ht="15" customHeight="1">
      <c r="A7" s="1631"/>
      <c r="B7" s="2640" t="s">
        <v>1556</v>
      </c>
    </row>
    <row r="8" spans="1:8" ht="18" customHeight="1">
      <c r="A8" s="2639"/>
      <c r="B8" s="2638"/>
    </row>
    <row r="9" spans="1:8" ht="14.25" customHeight="1">
      <c r="A9" s="2637" t="s">
        <v>143</v>
      </c>
      <c r="B9" s="2636"/>
      <c r="C9" s="2635" t="s">
        <v>92</v>
      </c>
      <c r="D9" s="1511" t="s">
        <v>91</v>
      </c>
      <c r="E9" s="1515" t="s">
        <v>93</v>
      </c>
      <c r="F9" s="1514"/>
      <c r="G9" s="1513"/>
      <c r="H9" s="1512" t="s">
        <v>87</v>
      </c>
    </row>
    <row r="10" spans="1:8" ht="14.25" customHeight="1">
      <c r="A10" s="2634"/>
      <c r="B10" s="2633"/>
      <c r="C10" s="2632" t="s">
        <v>86</v>
      </c>
      <c r="D10" s="1506" t="s">
        <v>228</v>
      </c>
      <c r="E10" s="2238" t="s">
        <v>1004</v>
      </c>
      <c r="F10" s="2238" t="s">
        <v>1003</v>
      </c>
      <c r="G10" s="1506" t="s">
        <v>88</v>
      </c>
      <c r="H10" s="1506">
        <v>2021</v>
      </c>
    </row>
    <row r="11" spans="1:8" ht="14.25" customHeight="1">
      <c r="A11" s="2631"/>
      <c r="B11" s="2630"/>
      <c r="C11" s="2629"/>
      <c r="D11" s="1500" t="s">
        <v>84</v>
      </c>
      <c r="E11" s="1500" t="s">
        <v>84</v>
      </c>
      <c r="F11" s="1500" t="s">
        <v>142</v>
      </c>
      <c r="G11" s="1501"/>
      <c r="H11" s="1500" t="s">
        <v>83</v>
      </c>
    </row>
    <row r="12" spans="1:8" ht="20.100000000000001" customHeight="1">
      <c r="A12" s="2628" t="s">
        <v>213</v>
      </c>
      <c r="B12" s="2626"/>
      <c r="C12" s="2627"/>
      <c r="D12" s="2627"/>
      <c r="E12" s="2627"/>
      <c r="F12" s="2626"/>
      <c r="G12" s="2626"/>
      <c r="H12" s="2626"/>
    </row>
    <row r="13" spans="1:8" ht="20.100000000000001" customHeight="1">
      <c r="A13" s="2625" t="s">
        <v>46</v>
      </c>
      <c r="B13" s="2624"/>
      <c r="C13" s="2623"/>
      <c r="D13" s="2622">
        <f>SUM(D14:D21)</f>
        <v>31886</v>
      </c>
      <c r="E13" s="2622">
        <f>SUM(E14:E21)</f>
        <v>5000</v>
      </c>
      <c r="F13" s="2622">
        <f>SUM(F14:F21)</f>
        <v>105200</v>
      </c>
      <c r="G13" s="2622">
        <f>SUM(G14:G21)</f>
        <v>110200</v>
      </c>
      <c r="H13" s="1668">
        <f>SUM(H14:H21)</f>
        <v>0</v>
      </c>
    </row>
    <row r="14" spans="1:8" ht="17.100000000000001" customHeight="1" outlineLevel="1">
      <c r="A14" s="1899" t="s">
        <v>45</v>
      </c>
      <c r="B14" s="2621"/>
      <c r="C14" s="1458" t="s">
        <v>44</v>
      </c>
      <c r="D14" s="2620">
        <v>0</v>
      </c>
      <c r="E14" s="2619">
        <v>0</v>
      </c>
      <c r="F14" s="2618">
        <f>SUM(G14-E14)</f>
        <v>44500</v>
      </c>
      <c r="G14" s="1543">
        <v>44500</v>
      </c>
      <c r="H14" s="1665">
        <v>0</v>
      </c>
    </row>
    <row r="15" spans="1:8" ht="17.100000000000001" customHeight="1" outlineLevel="1">
      <c r="A15" s="1899" t="s">
        <v>39</v>
      </c>
      <c r="B15" s="2617"/>
      <c r="C15" s="1445" t="s">
        <v>35</v>
      </c>
      <c r="D15" s="2607">
        <v>3706</v>
      </c>
      <c r="E15" s="2606">
        <v>0</v>
      </c>
      <c r="F15" s="2214">
        <f>SUM(G15-E15)</f>
        <v>0</v>
      </c>
      <c r="G15" s="1536">
        <v>0</v>
      </c>
      <c r="H15" s="1491">
        <v>0</v>
      </c>
    </row>
    <row r="16" spans="1:8" ht="17.100000000000001" customHeight="1" outlineLevel="1">
      <c r="A16" s="1900" t="s">
        <v>1226</v>
      </c>
      <c r="B16" s="2616"/>
      <c r="C16" s="1552" t="s">
        <v>131</v>
      </c>
      <c r="D16" s="2607">
        <v>9000</v>
      </c>
      <c r="E16" s="2606">
        <v>5000</v>
      </c>
      <c r="F16" s="2214">
        <f>SUM(G16-E16)</f>
        <v>0</v>
      </c>
      <c r="G16" s="1536">
        <v>5000</v>
      </c>
      <c r="H16" s="1491">
        <v>0</v>
      </c>
    </row>
    <row r="17" spans="1:11" ht="17.100000000000001" customHeight="1" outlineLevel="1">
      <c r="A17" s="2203" t="s">
        <v>24</v>
      </c>
      <c r="B17" s="2615"/>
      <c r="C17" s="2534" t="s">
        <v>23</v>
      </c>
      <c r="D17" s="2607">
        <v>19180</v>
      </c>
      <c r="E17" s="2606">
        <v>0</v>
      </c>
      <c r="F17" s="2214">
        <f>SUM(G17-E17)</f>
        <v>59400</v>
      </c>
      <c r="G17" s="1536">
        <v>59400</v>
      </c>
      <c r="H17" s="1491">
        <v>0</v>
      </c>
    </row>
    <row r="18" spans="1:11" s="2611" customFormat="1" ht="17.100000000000001" customHeight="1" outlineLevel="1">
      <c r="A18" s="1897" t="s">
        <v>10</v>
      </c>
      <c r="B18" s="2614"/>
      <c r="C18" s="2579" t="s">
        <v>9</v>
      </c>
      <c r="D18" s="2613">
        <v>0</v>
      </c>
      <c r="E18" s="2606">
        <v>0</v>
      </c>
      <c r="F18" s="2612">
        <f>SUM(G18-E18)</f>
        <v>1300</v>
      </c>
      <c r="G18" s="1536">
        <v>1300</v>
      </c>
      <c r="H18" s="1491">
        <v>0</v>
      </c>
    </row>
    <row r="19" spans="1:11" s="2611" customFormat="1" ht="17.100000000000001" customHeight="1" outlineLevel="1">
      <c r="A19" s="1897"/>
      <c r="B19" s="2614"/>
      <c r="C19" s="2579"/>
      <c r="D19" s="2613"/>
      <c r="E19" s="2606"/>
      <c r="F19" s="2612"/>
      <c r="G19" s="1536"/>
      <c r="H19" s="1491"/>
    </row>
    <row r="20" spans="1:11" ht="17.100000000000001" customHeight="1" outlineLevel="1">
      <c r="A20" s="2610"/>
      <c r="B20" s="2609"/>
      <c r="C20" s="2608"/>
      <c r="D20" s="2607"/>
      <c r="E20" s="2606"/>
      <c r="F20" s="2214"/>
      <c r="G20" s="2605"/>
      <c r="H20" s="1491"/>
    </row>
    <row r="21" spans="1:11" ht="17.100000000000001" customHeight="1" outlineLevel="1">
      <c r="A21" s="2610"/>
      <c r="B21" s="2609"/>
      <c r="C21" s="2608"/>
      <c r="D21" s="2607"/>
      <c r="E21" s="2606"/>
      <c r="F21" s="2214"/>
      <c r="G21" s="2605"/>
      <c r="H21" s="1491"/>
    </row>
    <row r="22" spans="1:11" ht="17.100000000000001" customHeight="1" outlineLevel="1">
      <c r="A22" s="2610"/>
      <c r="B22" s="2609"/>
      <c r="C22" s="2608"/>
      <c r="D22" s="2607"/>
      <c r="E22" s="2606"/>
      <c r="F22" s="2214"/>
      <c r="G22" s="2605"/>
      <c r="H22" s="1491"/>
    </row>
    <row r="23" spans="1:11" ht="17.100000000000001" customHeight="1" outlineLevel="1">
      <c r="A23" s="2610"/>
      <c r="B23" s="2609"/>
      <c r="C23" s="2608"/>
      <c r="D23" s="2607"/>
      <c r="E23" s="2606"/>
      <c r="F23" s="2214"/>
      <c r="G23" s="2605"/>
      <c r="H23" s="1491"/>
    </row>
    <row r="24" spans="1:11" ht="17.100000000000001" customHeight="1" outlineLevel="1">
      <c r="A24" s="2604"/>
      <c r="B24" s="2603"/>
      <c r="C24" s="2602"/>
      <c r="D24" s="2601"/>
      <c r="E24" s="2600"/>
      <c r="F24" s="2599"/>
      <c r="G24" s="2598"/>
      <c r="H24" s="1587"/>
    </row>
    <row r="25" spans="1:11" s="2589" customFormat="1" ht="17.100000000000001" customHeight="1" outlineLevel="1" thickBot="1">
      <c r="A25" s="2597" t="s">
        <v>8</v>
      </c>
      <c r="B25" s="2597"/>
      <c r="C25" s="1745"/>
      <c r="D25" s="2596">
        <f>SUM(D13+D22)</f>
        <v>31886</v>
      </c>
      <c r="E25" s="2596">
        <f>SUM(E13+E22)</f>
        <v>5000</v>
      </c>
      <c r="F25" s="2596">
        <f>SUM(F13+F22)</f>
        <v>105200</v>
      </c>
      <c r="G25" s="2595">
        <f>SUM(G13+G22)</f>
        <v>110200</v>
      </c>
      <c r="H25" s="2595">
        <f>SUM(H13+H22)</f>
        <v>0</v>
      </c>
      <c r="I25" s="2485" t="s">
        <v>1485</v>
      </c>
      <c r="J25" s="2589">
        <v>85000</v>
      </c>
    </row>
    <row r="26" spans="1:11" ht="19.149999999999999" customHeight="1" thickTop="1">
      <c r="A26" s="2583" t="s">
        <v>1534</v>
      </c>
      <c r="B26" s="2594"/>
      <c r="C26" s="2593" t="s">
        <v>1173</v>
      </c>
      <c r="D26" s="2593"/>
      <c r="E26" s="2593"/>
      <c r="F26" s="2592" t="s">
        <v>1533</v>
      </c>
      <c r="G26" s="2592"/>
      <c r="I26" s="2591"/>
    </row>
    <row r="27" spans="1:11" ht="18" customHeight="1">
      <c r="C27" s="2590"/>
      <c r="D27" s="2588"/>
      <c r="E27" s="2589"/>
      <c r="F27" s="2589"/>
      <c r="G27" s="2589"/>
      <c r="H27" s="2588"/>
    </row>
    <row r="28" spans="1:11" ht="22.5" customHeight="1">
      <c r="A28" s="2321" t="s">
        <v>1943</v>
      </c>
      <c r="B28" s="2321"/>
      <c r="C28" s="3708" t="s">
        <v>1906</v>
      </c>
      <c r="D28" s="3708"/>
      <c r="E28" s="3708"/>
      <c r="F28" s="3710" t="s">
        <v>1876</v>
      </c>
      <c r="G28" s="3710"/>
      <c r="H28" s="3710"/>
      <c r="I28" s="2587"/>
      <c r="J28" s="2587"/>
      <c r="K28" s="2587"/>
    </row>
    <row r="29" spans="1:11" s="2584" customFormat="1" ht="13.5">
      <c r="A29" s="3720" t="s">
        <v>1555</v>
      </c>
      <c r="B29" s="3720"/>
      <c r="C29" s="1525" t="s">
        <v>100</v>
      </c>
      <c r="D29" s="1525"/>
      <c r="E29" s="1525"/>
      <c r="F29" s="3712" t="s">
        <v>0</v>
      </c>
      <c r="G29" s="3712"/>
      <c r="H29" s="3712"/>
      <c r="I29" s="2586"/>
      <c r="J29" s="2586"/>
      <c r="K29" s="2586"/>
    </row>
    <row r="30" spans="1:11" s="2584" customFormat="1" ht="13.5">
      <c r="A30" s="3720"/>
      <c r="B30" s="3720"/>
      <c r="C30" s="1525"/>
      <c r="D30" s="1525"/>
      <c r="E30" s="1525"/>
      <c r="F30" s="2011"/>
      <c r="G30" s="3716"/>
      <c r="H30" s="3716"/>
      <c r="I30" s="2585"/>
      <c r="J30" s="2585"/>
      <c r="K30" s="2585"/>
    </row>
    <row r="31" spans="1:11">
      <c r="C31" s="1420"/>
      <c r="D31" s="1423"/>
      <c r="E31" s="1423"/>
      <c r="F31" s="1423"/>
      <c r="G31" s="1423"/>
      <c r="H31" s="1423"/>
    </row>
  </sheetData>
  <mergeCells count="12">
    <mergeCell ref="F28:H28"/>
    <mergeCell ref="A30:B30"/>
    <mergeCell ref="A29:B29"/>
    <mergeCell ref="C29:E29"/>
    <mergeCell ref="F29:H29"/>
    <mergeCell ref="C30:E30"/>
    <mergeCell ref="A3:H3"/>
    <mergeCell ref="A4:H4"/>
    <mergeCell ref="A9:B11"/>
    <mergeCell ref="E9:G9"/>
    <mergeCell ref="A28:B28"/>
    <mergeCell ref="C28:E28"/>
  </mergeCells>
  <pageMargins left="0.5" right="0" top="0.25" bottom="0" header="0.5" footer="0"/>
  <pageSetup paperSize="5" orientation="portrait"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outlinePr summaryBelow="0"/>
  </sheetPr>
  <dimension ref="A1:ES31"/>
  <sheetViews>
    <sheetView showGridLines="0" showOutlineSymbols="0" topLeftCell="A19" workbookViewId="0">
      <selection activeCell="G23" sqref="G23"/>
    </sheetView>
  </sheetViews>
  <sheetFormatPr defaultColWidth="12.5703125" defaultRowHeight="15" outlineLevelRow="1" outlineLevelCol="2"/>
  <cols>
    <col min="1" max="1" width="1.85546875" style="2583" customWidth="1"/>
    <col min="2" max="2" width="35" style="2583" customWidth="1"/>
    <col min="3" max="8" width="10.7109375" style="2583" customWidth="1"/>
    <col min="9" max="9" width="14.140625" style="2583" customWidth="1"/>
    <col min="10" max="48" width="12.5703125" style="2583"/>
    <col min="49" max="53" width="12.5703125" style="2583" outlineLevel="1"/>
    <col min="54" max="59" width="12.5703125" style="2583" outlineLevel="2"/>
    <col min="60" max="62" width="12.5703125" style="2583" outlineLevel="1"/>
    <col min="63" max="82" width="12.5703125" style="2583"/>
    <col min="83" max="86" width="12.5703125" style="2583" outlineLevel="1"/>
    <col min="87" max="134" width="12.5703125" style="2583"/>
    <col min="135" max="140" width="12.5703125" style="2583" outlineLevel="1"/>
    <col min="141" max="146" width="12.5703125" style="2583" outlineLevel="2"/>
    <col min="147" max="149" width="12.5703125" style="2583" outlineLevel="1"/>
    <col min="150" max="16384" width="12.5703125" style="2583"/>
  </cols>
  <sheetData>
    <row r="1" spans="1:8">
      <c r="A1" s="2561" t="s">
        <v>99</v>
      </c>
      <c r="E1" s="2644"/>
      <c r="H1" s="2644"/>
    </row>
    <row r="2" spans="1:8" ht="14.25" customHeight="1">
      <c r="A2" s="2560" t="s">
        <v>221</v>
      </c>
      <c r="E2" s="2643"/>
      <c r="H2" s="2643"/>
    </row>
    <row r="3" spans="1:8" ht="17.100000000000001" customHeight="1">
      <c r="A3" s="2642" t="s">
        <v>220</v>
      </c>
      <c r="B3" s="2642"/>
      <c r="C3" s="2642"/>
      <c r="D3" s="2642"/>
      <c r="E3" s="2642"/>
      <c r="F3" s="2642"/>
      <c r="G3" s="2642"/>
      <c r="H3" s="2642"/>
    </row>
    <row r="4" spans="1:8" ht="17.100000000000001" customHeight="1">
      <c r="A4" s="2415" t="s">
        <v>1557</v>
      </c>
      <c r="B4" s="2641"/>
      <c r="C4" s="2641"/>
      <c r="D4" s="2641"/>
      <c r="E4" s="2641"/>
      <c r="F4" s="2641"/>
      <c r="G4" s="2641"/>
      <c r="H4" s="2641"/>
    </row>
    <row r="5" spans="1:8" ht="17.100000000000001" customHeight="1">
      <c r="A5" s="2591"/>
      <c r="B5" s="2591"/>
      <c r="C5" s="2591"/>
      <c r="D5" s="2591"/>
      <c r="E5" s="2591"/>
      <c r="F5" s="2591"/>
      <c r="G5" s="2591"/>
      <c r="H5" s="2591"/>
    </row>
    <row r="6" spans="1:8" ht="17.100000000000001" customHeight="1">
      <c r="A6" s="2056" t="s">
        <v>1544</v>
      </c>
      <c r="B6" s="1430"/>
    </row>
    <row r="7" spans="1:8" ht="15" customHeight="1">
      <c r="A7" s="1631"/>
      <c r="B7" s="2640" t="s">
        <v>1558</v>
      </c>
    </row>
    <row r="8" spans="1:8" ht="18" customHeight="1">
      <c r="A8" s="2639"/>
      <c r="B8" s="2638"/>
    </row>
    <row r="9" spans="1:8" ht="14.25" customHeight="1">
      <c r="A9" s="2637" t="s">
        <v>143</v>
      </c>
      <c r="B9" s="2636"/>
      <c r="C9" s="2635" t="s">
        <v>92</v>
      </c>
      <c r="D9" s="1511" t="s">
        <v>91</v>
      </c>
      <c r="E9" s="1515" t="s">
        <v>93</v>
      </c>
      <c r="F9" s="1514"/>
      <c r="G9" s="1513"/>
      <c r="H9" s="1512" t="s">
        <v>87</v>
      </c>
    </row>
    <row r="10" spans="1:8" ht="14.25" customHeight="1">
      <c r="A10" s="2634"/>
      <c r="B10" s="2633"/>
      <c r="C10" s="2632" t="s">
        <v>86</v>
      </c>
      <c r="D10" s="1506" t="s">
        <v>228</v>
      </c>
      <c r="E10" s="2238" t="s">
        <v>1004</v>
      </c>
      <c r="F10" s="2238" t="s">
        <v>1003</v>
      </c>
      <c r="G10" s="1506" t="s">
        <v>88</v>
      </c>
      <c r="H10" s="1506">
        <v>2021</v>
      </c>
    </row>
    <row r="11" spans="1:8" ht="14.25" customHeight="1">
      <c r="A11" s="2631"/>
      <c r="B11" s="2630"/>
      <c r="C11" s="2629"/>
      <c r="D11" s="1500" t="s">
        <v>84</v>
      </c>
      <c r="E11" s="1500" t="s">
        <v>84</v>
      </c>
      <c r="F11" s="1500" t="s">
        <v>142</v>
      </c>
      <c r="G11" s="1501"/>
      <c r="H11" s="1500" t="s">
        <v>83</v>
      </c>
    </row>
    <row r="12" spans="1:8" ht="20.100000000000001" customHeight="1">
      <c r="A12" s="2628" t="s">
        <v>213</v>
      </c>
      <c r="B12" s="2626"/>
      <c r="C12" s="2627"/>
      <c r="D12" s="2627"/>
      <c r="E12" s="2627"/>
      <c r="F12" s="2626"/>
      <c r="G12" s="2626"/>
      <c r="H12" s="2626"/>
    </row>
    <row r="13" spans="1:8" ht="20.100000000000001" customHeight="1">
      <c r="A13" s="2625" t="s">
        <v>46</v>
      </c>
      <c r="B13" s="2650"/>
      <c r="C13" s="2623"/>
      <c r="D13" s="2649">
        <f>SUM(D14:D21)</f>
        <v>0</v>
      </c>
      <c r="E13" s="2649">
        <f>SUM(E14:E21)</f>
        <v>0</v>
      </c>
      <c r="F13" s="2649">
        <f>SUM(F14:F21)</f>
        <v>0</v>
      </c>
      <c r="G13" s="2649">
        <f>SUM(G14:G21)</f>
        <v>0</v>
      </c>
      <c r="H13" s="1669">
        <f>SUM(H14:H21)</f>
        <v>190000</v>
      </c>
    </row>
    <row r="14" spans="1:8" ht="17.100000000000001" customHeight="1" outlineLevel="1">
      <c r="A14" s="1899" t="s">
        <v>211</v>
      </c>
      <c r="B14" s="2648"/>
      <c r="C14" s="1445" t="s">
        <v>40</v>
      </c>
      <c r="D14" s="1550">
        <v>0</v>
      </c>
      <c r="E14" s="2397">
        <v>0</v>
      </c>
      <c r="F14" s="1536">
        <f>SUM(G14-E14)</f>
        <v>0</v>
      </c>
      <c r="G14" s="2645">
        <v>0</v>
      </c>
      <c r="H14" s="1491">
        <v>15700</v>
      </c>
    </row>
    <row r="15" spans="1:8" s="1459" customFormat="1" ht="18" customHeight="1" outlineLevel="1">
      <c r="A15" s="2203" t="s">
        <v>24</v>
      </c>
      <c r="B15" s="2615"/>
      <c r="C15" s="2534" t="s">
        <v>23</v>
      </c>
      <c r="D15" s="1550">
        <v>0</v>
      </c>
      <c r="E15" s="2397">
        <v>0</v>
      </c>
      <c r="F15" s="2647">
        <f>SUM(G15-E15)</f>
        <v>0</v>
      </c>
      <c r="G15" s="2645">
        <v>0</v>
      </c>
      <c r="H15" s="1491">
        <v>172800</v>
      </c>
    </row>
    <row r="16" spans="1:8" ht="17.100000000000001" customHeight="1" outlineLevel="1">
      <c r="A16" s="1897" t="s">
        <v>10</v>
      </c>
      <c r="B16" s="2614"/>
      <c r="C16" s="2579" t="s">
        <v>9</v>
      </c>
      <c r="D16" s="1550">
        <v>0</v>
      </c>
      <c r="E16" s="2397">
        <v>0</v>
      </c>
      <c r="F16" s="2646">
        <f>SUM(G16-E16)</f>
        <v>0</v>
      </c>
      <c r="G16" s="2645">
        <v>0</v>
      </c>
      <c r="H16" s="1491">
        <v>1500</v>
      </c>
    </row>
    <row r="17" spans="1:11" s="2611" customFormat="1" ht="17.100000000000001" customHeight="1" outlineLevel="1">
      <c r="A17" s="2203"/>
      <c r="B17" s="2615"/>
      <c r="C17" s="2534"/>
      <c r="D17" s="1550"/>
      <c r="E17" s="2397"/>
      <c r="F17" s="2647"/>
      <c r="G17" s="2645"/>
      <c r="H17" s="1491"/>
    </row>
    <row r="18" spans="1:11" ht="17.100000000000001" customHeight="1" outlineLevel="1">
      <c r="A18" s="2203"/>
      <c r="B18" s="2615"/>
      <c r="C18" s="2534"/>
      <c r="D18" s="1550"/>
      <c r="E18" s="2397"/>
      <c r="F18" s="2647"/>
      <c r="G18" s="2645"/>
      <c r="H18" s="1491"/>
    </row>
    <row r="19" spans="1:11" s="2611" customFormat="1" ht="17.100000000000001" customHeight="1" outlineLevel="1">
      <c r="A19" s="1897"/>
      <c r="B19" s="2614"/>
      <c r="C19" s="2579"/>
      <c r="D19" s="1550"/>
      <c r="E19" s="2397"/>
      <c r="F19" s="2646"/>
      <c r="G19" s="2645"/>
      <c r="H19" s="1491"/>
    </row>
    <row r="20" spans="1:11" ht="17.100000000000001" customHeight="1" outlineLevel="1">
      <c r="A20" s="2610"/>
      <c r="B20" s="2609"/>
      <c r="C20" s="2608"/>
      <c r="D20" s="2607"/>
      <c r="E20" s="2606"/>
      <c r="F20" s="2214"/>
      <c r="G20" s="2605"/>
      <c r="H20" s="1491"/>
    </row>
    <row r="21" spans="1:11" ht="17.100000000000001" customHeight="1" outlineLevel="1">
      <c r="A21" s="2610"/>
      <c r="B21" s="2609"/>
      <c r="C21" s="2608"/>
      <c r="D21" s="2607"/>
      <c r="E21" s="2606"/>
      <c r="F21" s="2214"/>
      <c r="G21" s="2605"/>
      <c r="H21" s="1491"/>
    </row>
    <row r="22" spans="1:11" ht="17.100000000000001" customHeight="1" outlineLevel="1">
      <c r="A22" s="2610"/>
      <c r="B22" s="2609"/>
      <c r="C22" s="2608"/>
      <c r="D22" s="2607"/>
      <c r="E22" s="2606"/>
      <c r="F22" s="2214"/>
      <c r="G22" s="2605"/>
      <c r="H22" s="1491"/>
    </row>
    <row r="23" spans="1:11" ht="17.100000000000001" customHeight="1" outlineLevel="1">
      <c r="A23" s="2610"/>
      <c r="B23" s="2609"/>
      <c r="C23" s="2608"/>
      <c r="D23" s="2607"/>
      <c r="E23" s="2606"/>
      <c r="F23" s="2214"/>
      <c r="G23" s="2605"/>
      <c r="H23" s="1491"/>
    </row>
    <row r="24" spans="1:11" ht="17.100000000000001" customHeight="1" outlineLevel="1">
      <c r="A24" s="2604"/>
      <c r="B24" s="2603"/>
      <c r="C24" s="2602"/>
      <c r="D24" s="2601"/>
      <c r="E24" s="2600"/>
      <c r="F24" s="2599"/>
      <c r="G24" s="2598"/>
      <c r="H24" s="1587"/>
    </row>
    <row r="25" spans="1:11" s="2589" customFormat="1" ht="17.100000000000001" customHeight="1" outlineLevel="1" thickBot="1">
      <c r="A25" s="2597" t="s">
        <v>8</v>
      </c>
      <c r="B25" s="2597"/>
      <c r="C25" s="1745"/>
      <c r="D25" s="2596">
        <f>SUM(D13+D22)</f>
        <v>0</v>
      </c>
      <c r="E25" s="2596">
        <f>SUM(E13+E22)</f>
        <v>0</v>
      </c>
      <c r="F25" s="2596">
        <f>SUM(F13+F22)</f>
        <v>0</v>
      </c>
      <c r="G25" s="2595">
        <f>SUM(G13+G22)</f>
        <v>0</v>
      </c>
      <c r="H25" s="2595">
        <f>SUM(H13+H22)</f>
        <v>190000</v>
      </c>
      <c r="I25" s="2566" t="s">
        <v>1541</v>
      </c>
      <c r="J25" s="2589">
        <v>85000</v>
      </c>
    </row>
    <row r="26" spans="1:11" ht="19.149999999999999" customHeight="1" thickTop="1">
      <c r="A26" s="2583" t="s">
        <v>1534</v>
      </c>
      <c r="B26" s="2594"/>
      <c r="C26" s="2593" t="s">
        <v>1173</v>
      </c>
      <c r="D26" s="2593"/>
      <c r="E26" s="2593"/>
      <c r="F26" s="2592" t="s">
        <v>1533</v>
      </c>
      <c r="G26" s="2592"/>
      <c r="I26" s="2591"/>
    </row>
    <row r="27" spans="1:11" ht="18" customHeight="1">
      <c r="C27" s="2590"/>
      <c r="D27" s="2588"/>
      <c r="E27" s="2589"/>
      <c r="F27" s="2589"/>
      <c r="G27" s="2589"/>
      <c r="H27" s="2588"/>
    </row>
    <row r="28" spans="1:11" ht="22.5" customHeight="1">
      <c r="A28" s="2321" t="s">
        <v>1944</v>
      </c>
      <c r="B28" s="2321"/>
      <c r="C28" s="3708" t="s">
        <v>1906</v>
      </c>
      <c r="D28" s="3708"/>
      <c r="E28" s="3708"/>
      <c r="F28" s="1526" t="s">
        <v>1876</v>
      </c>
      <c r="G28" s="1526"/>
      <c r="H28" s="1526"/>
      <c r="I28" s="2587"/>
      <c r="J28" s="2587"/>
      <c r="K28" s="2587"/>
    </row>
    <row r="29" spans="1:11" s="2584" customFormat="1" ht="13.5">
      <c r="A29" s="3720" t="s">
        <v>1555</v>
      </c>
      <c r="B29" s="3720"/>
      <c r="C29" s="1525" t="s">
        <v>100</v>
      </c>
      <c r="D29" s="1525"/>
      <c r="E29" s="1525"/>
      <c r="F29" s="1521" t="s">
        <v>0</v>
      </c>
      <c r="G29" s="1521"/>
      <c r="H29" s="1521"/>
      <c r="I29" s="2586"/>
      <c r="J29" s="2586"/>
      <c r="K29" s="2586"/>
    </row>
    <row r="30" spans="1:11" s="2584" customFormat="1" ht="13.5">
      <c r="A30" s="3720"/>
      <c r="B30" s="3720"/>
      <c r="C30" s="1525"/>
      <c r="D30" s="1525"/>
      <c r="E30" s="1525"/>
      <c r="F30" s="1420"/>
      <c r="G30" s="1423"/>
      <c r="H30" s="1423"/>
      <c r="I30" s="2585"/>
      <c r="J30" s="2585"/>
      <c r="K30" s="2585"/>
    </row>
    <row r="31" spans="1:11">
      <c r="A31" s="3721"/>
      <c r="B31" s="3721"/>
      <c r="C31" s="2011"/>
      <c r="D31" s="3716"/>
      <c r="E31" s="3716"/>
      <c r="F31" s="1423"/>
      <c r="G31" s="1423"/>
      <c r="H31" s="1423"/>
    </row>
  </sheetData>
  <mergeCells count="12">
    <mergeCell ref="A29:B29"/>
    <mergeCell ref="C29:E29"/>
    <mergeCell ref="F29:H29"/>
    <mergeCell ref="A30:B30"/>
    <mergeCell ref="C30:E30"/>
    <mergeCell ref="A3:H3"/>
    <mergeCell ref="A4:H4"/>
    <mergeCell ref="A9:B11"/>
    <mergeCell ref="E9:G9"/>
    <mergeCell ref="A28:B28"/>
    <mergeCell ref="C28:E28"/>
    <mergeCell ref="F28:H28"/>
  </mergeCells>
  <pageMargins left="0.5" right="0" top="0.25" bottom="0" header="0.5" footer="0"/>
  <pageSetup paperSize="5" orientation="portrait"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ES33"/>
  <sheetViews>
    <sheetView showGridLines="0" showOutlineSymbols="0" topLeftCell="A13" workbookViewId="0">
      <selection activeCell="A30" sqref="A30:E32"/>
    </sheetView>
  </sheetViews>
  <sheetFormatPr defaultColWidth="12.5703125" defaultRowHeight="15.75" outlineLevelRow="1" outlineLevelCol="2"/>
  <cols>
    <col min="1" max="1" width="1.85546875" style="1459" customWidth="1"/>
    <col min="2" max="2" width="33.42578125" style="1459" customWidth="1"/>
    <col min="3" max="3" width="10.7109375" style="1459" customWidth="1"/>
    <col min="4" max="4" width="9.42578125" style="1459" customWidth="1"/>
    <col min="5" max="8" width="10.7109375" style="1459" customWidth="1"/>
    <col min="9" max="9" width="14.140625" style="1459" customWidth="1"/>
    <col min="10" max="48" width="12.5703125" style="1459"/>
    <col min="49" max="53" width="12.5703125" style="1459" outlineLevel="1"/>
    <col min="54" max="59" width="12.5703125" style="1459" outlineLevel="2"/>
    <col min="60" max="62" width="12.5703125" style="1459" outlineLevel="1"/>
    <col min="63" max="82" width="12.5703125" style="1459"/>
    <col min="83" max="86" width="12.5703125" style="1459" outlineLevel="1"/>
    <col min="87" max="134" width="12.5703125" style="1459"/>
    <col min="135" max="140" width="12.5703125" style="1459" outlineLevel="1"/>
    <col min="141" max="146" width="12.5703125" style="1459" outlineLevel="2"/>
    <col min="147" max="149" width="12.5703125" style="1459" outlineLevel="1"/>
    <col min="150" max="16384" width="12.5703125" style="1459"/>
  </cols>
  <sheetData>
    <row r="1" spans="1:9">
      <c r="A1" s="2561" t="s">
        <v>99</v>
      </c>
      <c r="B1" s="1490"/>
      <c r="C1" s="1490"/>
      <c r="E1" s="2561"/>
      <c r="H1" s="2561"/>
    </row>
    <row r="2" spans="1:9" ht="14.25" customHeight="1">
      <c r="A2" s="2560" t="s">
        <v>221</v>
      </c>
      <c r="B2" s="1490"/>
      <c r="C2" s="1490"/>
      <c r="E2" s="2560"/>
      <c r="H2" s="2560"/>
    </row>
    <row r="3" spans="1:9" ht="14.25" customHeight="1">
      <c r="A3" s="1490"/>
      <c r="B3" s="1490"/>
      <c r="C3" s="1490"/>
      <c r="E3" s="2560"/>
      <c r="F3" s="2560"/>
      <c r="H3" s="2560"/>
    </row>
    <row r="4" spans="1:9" ht="14.25" customHeight="1">
      <c r="A4" s="2559" t="s">
        <v>220</v>
      </c>
      <c r="B4" s="2559"/>
      <c r="C4" s="2559"/>
      <c r="D4" s="2559"/>
      <c r="E4" s="2559"/>
      <c r="F4" s="2559"/>
      <c r="G4" s="2559"/>
      <c r="H4" s="2559"/>
    </row>
    <row r="5" spans="1:9" ht="12" customHeight="1">
      <c r="A5" s="2558" t="s">
        <v>1127</v>
      </c>
      <c r="B5" s="2557"/>
      <c r="C5" s="2557"/>
      <c r="D5" s="2557"/>
      <c r="E5" s="2557"/>
      <c r="F5" s="2557"/>
      <c r="G5" s="2557"/>
      <c r="H5" s="2557"/>
    </row>
    <row r="6" spans="1:9" ht="21" customHeight="1">
      <c r="A6" s="2556"/>
      <c r="B6" s="2556"/>
      <c r="C6" s="2556"/>
      <c r="D6" s="2556"/>
      <c r="E6" s="2556"/>
      <c r="F6" s="2556"/>
      <c r="G6" s="2556"/>
      <c r="H6" s="2556"/>
    </row>
    <row r="7" spans="1:9" ht="14.25" customHeight="1">
      <c r="A7" s="2555" t="s">
        <v>1544</v>
      </c>
      <c r="B7" s="2552"/>
      <c r="D7" s="1490"/>
      <c r="E7" s="1490"/>
      <c r="F7" s="1490"/>
      <c r="G7" s="1490"/>
      <c r="H7" s="1490"/>
    </row>
    <row r="8" spans="1:9" ht="14.25" customHeight="1">
      <c r="A8" s="2553"/>
      <c r="B8" s="2554" t="s">
        <v>1559</v>
      </c>
      <c r="D8" s="1490"/>
      <c r="E8" s="1490"/>
      <c r="F8" s="1490"/>
      <c r="G8" s="1490"/>
      <c r="H8" s="1490"/>
    </row>
    <row r="9" spans="1:9" ht="15.75" customHeight="1">
      <c r="A9" s="2553"/>
      <c r="B9" s="2552"/>
      <c r="D9" s="1490"/>
      <c r="E9" s="1490"/>
      <c r="F9" s="1490"/>
      <c r="G9" s="1490"/>
      <c r="H9" s="1490"/>
    </row>
    <row r="10" spans="1:9" ht="14.25" customHeight="1">
      <c r="A10" s="2551" t="s">
        <v>143</v>
      </c>
      <c r="B10" s="2550"/>
      <c r="C10" s="1511" t="s">
        <v>92</v>
      </c>
      <c r="D10" s="1511" t="s">
        <v>91</v>
      </c>
      <c r="E10" s="1515" t="s">
        <v>93</v>
      </c>
      <c r="F10" s="1514"/>
      <c r="G10" s="1513"/>
      <c r="H10" s="1512" t="s">
        <v>87</v>
      </c>
    </row>
    <row r="11" spans="1:9" ht="14.25" customHeight="1">
      <c r="A11" s="2549"/>
      <c r="B11" s="2548"/>
      <c r="C11" s="2547" t="s">
        <v>86</v>
      </c>
      <c r="D11" s="1506" t="s">
        <v>228</v>
      </c>
      <c r="E11" s="2238" t="s">
        <v>1004</v>
      </c>
      <c r="F11" s="2238" t="s">
        <v>1003</v>
      </c>
      <c r="G11" s="1506" t="s">
        <v>88</v>
      </c>
      <c r="H11" s="1506">
        <v>2021</v>
      </c>
    </row>
    <row r="12" spans="1:9" ht="14.25" customHeight="1">
      <c r="A12" s="2546"/>
      <c r="B12" s="2545"/>
      <c r="C12" s="2544"/>
      <c r="D12" s="1500" t="s">
        <v>84</v>
      </c>
      <c r="E12" s="1500" t="s">
        <v>84</v>
      </c>
      <c r="F12" s="1500" t="s">
        <v>142</v>
      </c>
      <c r="G12" s="1501"/>
      <c r="H12" s="1500" t="s">
        <v>83</v>
      </c>
    </row>
    <row r="13" spans="1:9" ht="20.100000000000001" customHeight="1">
      <c r="A13" s="2543" t="s">
        <v>213</v>
      </c>
      <c r="B13" s="2542"/>
      <c r="C13" s="1497"/>
      <c r="D13" s="1497"/>
      <c r="E13" s="1497"/>
      <c r="F13" s="2541"/>
      <c r="G13" s="2541"/>
      <c r="H13" s="2541"/>
    </row>
    <row r="14" spans="1:9" ht="20.100000000000001" customHeight="1">
      <c r="A14" s="2540" t="s">
        <v>46</v>
      </c>
      <c r="B14" s="2539"/>
      <c r="C14" s="2538"/>
      <c r="D14" s="2213">
        <f>SUM(D15:D26)</f>
        <v>0</v>
      </c>
      <c r="E14" s="2213">
        <f>SUM(E15:E26)</f>
        <v>69074.38</v>
      </c>
      <c r="F14" s="2213">
        <f>SUM(F15:F26)</f>
        <v>106485.62</v>
      </c>
      <c r="G14" s="2213">
        <f>SUM(G15:G26)</f>
        <v>175560</v>
      </c>
      <c r="H14" s="2213">
        <f>SUM(H15:H26)</f>
        <v>0</v>
      </c>
    </row>
    <row r="15" spans="1:9" ht="17.100000000000001" customHeight="1" outlineLevel="1">
      <c r="A15" s="2537" t="s">
        <v>1226</v>
      </c>
      <c r="B15" s="2202"/>
      <c r="C15" s="1552" t="s">
        <v>131</v>
      </c>
      <c r="D15" s="1550">
        <v>0</v>
      </c>
      <c r="E15" s="2527">
        <v>0</v>
      </c>
      <c r="F15" s="1536">
        <f>SUM(G15-E15)</f>
        <v>15000</v>
      </c>
      <c r="G15" s="1491">
        <v>15000</v>
      </c>
      <c r="H15" s="1491">
        <v>0</v>
      </c>
    </row>
    <row r="16" spans="1:9" ht="17.100000000000001" customHeight="1" outlineLevel="1">
      <c r="A16" s="2203" t="s">
        <v>24</v>
      </c>
      <c r="B16" s="2202"/>
      <c r="C16" s="2536" t="s">
        <v>23</v>
      </c>
      <c r="D16" s="1550">
        <v>0</v>
      </c>
      <c r="E16" s="2527">
        <v>69074.38</v>
      </c>
      <c r="F16" s="1536">
        <f>SUM(G16-E16)</f>
        <v>89325.62</v>
      </c>
      <c r="G16" s="1491">
        <v>158400</v>
      </c>
      <c r="H16" s="1491">
        <v>0</v>
      </c>
      <c r="I16" s="2535" t="s">
        <v>1542</v>
      </c>
    </row>
    <row r="17" spans="1:11" s="1490" customFormat="1" ht="17.100000000000001" customHeight="1" outlineLevel="1">
      <c r="A17" s="2203" t="s">
        <v>10</v>
      </c>
      <c r="B17" s="2202"/>
      <c r="C17" s="2534" t="s">
        <v>9</v>
      </c>
      <c r="D17" s="1550">
        <v>0</v>
      </c>
      <c r="E17" s="2527">
        <v>0</v>
      </c>
      <c r="F17" s="1536">
        <f>SUM(G17-E17)</f>
        <v>2160</v>
      </c>
      <c r="G17" s="1491">
        <v>2160</v>
      </c>
      <c r="H17" s="1491">
        <v>0</v>
      </c>
    </row>
    <row r="18" spans="1:11" ht="17.100000000000001" customHeight="1" outlineLevel="1">
      <c r="A18" s="2537"/>
      <c r="B18" s="2202"/>
      <c r="C18" s="1552"/>
      <c r="D18" s="1550"/>
      <c r="E18" s="2527"/>
      <c r="F18" s="1536"/>
      <c r="G18" s="1483"/>
      <c r="H18" s="1491"/>
    </row>
    <row r="19" spans="1:11" ht="17.100000000000001" customHeight="1" outlineLevel="1">
      <c r="A19" s="2203"/>
      <c r="B19" s="2202"/>
      <c r="C19" s="2536"/>
      <c r="D19" s="1550"/>
      <c r="E19" s="2527"/>
      <c r="F19" s="1536"/>
      <c r="G19" s="1483"/>
      <c r="H19" s="1491"/>
      <c r="I19" s="2535"/>
    </row>
    <row r="20" spans="1:11" s="1490" customFormat="1" ht="17.100000000000001" customHeight="1" outlineLevel="1">
      <c r="A20" s="2203"/>
      <c r="B20" s="2202"/>
      <c r="C20" s="2534"/>
      <c r="D20" s="1550"/>
      <c r="E20" s="2527"/>
      <c r="F20" s="1536"/>
      <c r="G20" s="1483"/>
      <c r="H20" s="1491"/>
    </row>
    <row r="21" spans="1:11" ht="17.100000000000001" customHeight="1" outlineLevel="1">
      <c r="A21" s="2532"/>
      <c r="B21" s="2531"/>
      <c r="C21" s="2530"/>
      <c r="D21" s="1550"/>
      <c r="E21" s="2527"/>
      <c r="F21" s="1536"/>
      <c r="G21" s="2533"/>
      <c r="H21" s="1491"/>
    </row>
    <row r="22" spans="1:11" ht="17.100000000000001" customHeight="1" outlineLevel="1">
      <c r="A22" s="2532"/>
      <c r="B22" s="2531"/>
      <c r="C22" s="1616"/>
      <c r="D22" s="1550"/>
      <c r="E22" s="2527"/>
      <c r="F22" s="1536"/>
      <c r="G22" s="1483"/>
      <c r="H22" s="1491"/>
    </row>
    <row r="23" spans="1:11" ht="17.100000000000001" customHeight="1" outlineLevel="1">
      <c r="A23" s="2203"/>
      <c r="B23" s="2202"/>
      <c r="C23" s="2530"/>
      <c r="D23" s="1550"/>
      <c r="E23" s="2527"/>
      <c r="F23" s="1536"/>
      <c r="G23" s="1483"/>
      <c r="H23" s="1491"/>
    </row>
    <row r="24" spans="1:11" s="1460" customFormat="1" ht="17.100000000000001" customHeight="1" outlineLevel="1">
      <c r="A24" s="1455"/>
      <c r="B24" s="2529"/>
      <c r="C24" s="2528"/>
      <c r="D24" s="1550"/>
      <c r="E24" s="2527"/>
      <c r="F24" s="1536"/>
      <c r="G24" s="1483"/>
      <c r="H24" s="1491"/>
    </row>
    <row r="25" spans="1:11" s="1460" customFormat="1" ht="17.100000000000001" customHeight="1" outlineLevel="1">
      <c r="A25" s="1455"/>
      <c r="B25" s="1604"/>
      <c r="C25" s="1598"/>
      <c r="D25" s="1550"/>
      <c r="E25" s="2527"/>
      <c r="F25" s="1536"/>
      <c r="G25" s="1483"/>
      <c r="H25" s="1491"/>
    </row>
    <row r="26" spans="1:11" s="1460" customFormat="1" ht="17.100000000000001" customHeight="1" outlineLevel="1">
      <c r="A26" s="1594"/>
      <c r="B26" s="2526"/>
      <c r="C26" s="1592"/>
      <c r="D26" s="2525"/>
      <c r="E26" s="2524"/>
      <c r="F26" s="1719"/>
      <c r="G26" s="2523"/>
      <c r="H26" s="1587"/>
    </row>
    <row r="27" spans="1:11" s="1460" customFormat="1" ht="17.100000000000001" customHeight="1" outlineLevel="1" thickBot="1">
      <c r="A27" s="2522" t="s">
        <v>8</v>
      </c>
      <c r="B27" s="2521"/>
      <c r="C27" s="2520"/>
      <c r="D27" s="1585">
        <f>SUM(D14)</f>
        <v>0</v>
      </c>
      <c r="E27" s="1585">
        <f>SUM(E14)</f>
        <v>69074.38</v>
      </c>
      <c r="F27" s="2519">
        <f>SUM(F14)</f>
        <v>106485.62</v>
      </c>
      <c r="G27" s="1585">
        <f>SUM(G14)</f>
        <v>175560</v>
      </c>
      <c r="H27" s="1585">
        <f>SUM(H14)</f>
        <v>0</v>
      </c>
      <c r="I27" s="2485" t="s">
        <v>1485</v>
      </c>
    </row>
    <row r="28" spans="1:11" s="1490" customFormat="1" ht="19.149999999999999" customHeight="1" thickTop="1">
      <c r="A28" s="1490" t="s">
        <v>1534</v>
      </c>
      <c r="B28" s="2518"/>
      <c r="C28" s="2517" t="s">
        <v>1173</v>
      </c>
      <c r="D28" s="2517"/>
      <c r="E28" s="2517"/>
      <c r="F28" s="2516" t="s">
        <v>1533</v>
      </c>
      <c r="G28" s="2516"/>
      <c r="H28" s="2485"/>
      <c r="I28" s="2515"/>
    </row>
    <row r="29" spans="1:11" s="1490" customFormat="1" ht="18" customHeight="1">
      <c r="C29" s="2514"/>
      <c r="D29" s="1460"/>
      <c r="E29" s="1926"/>
      <c r="F29" s="1926"/>
      <c r="G29" s="1926"/>
      <c r="H29" s="1460"/>
      <c r="I29" s="1926"/>
    </row>
    <row r="30" spans="1:11" s="1490" customFormat="1" ht="22.5" customHeight="1">
      <c r="A30" s="2321" t="s">
        <v>1942</v>
      </c>
      <c r="B30" s="2321"/>
      <c r="C30" s="3708" t="s">
        <v>1906</v>
      </c>
      <c r="D30" s="3708"/>
      <c r="E30" s="3708"/>
      <c r="F30" s="1526" t="s">
        <v>1876</v>
      </c>
      <c r="G30" s="1526"/>
      <c r="H30" s="1526"/>
      <c r="I30" s="2513"/>
      <c r="J30" s="2512"/>
      <c r="K30" s="2512"/>
    </row>
    <row r="31" spans="1:11" s="2506" customFormat="1" ht="13.5">
      <c r="A31" s="3720" t="s">
        <v>1555</v>
      </c>
      <c r="B31" s="3720"/>
      <c r="C31" s="1525" t="s">
        <v>100</v>
      </c>
      <c r="D31" s="1525"/>
      <c r="E31" s="1525"/>
      <c r="F31" s="1521" t="s">
        <v>0</v>
      </c>
      <c r="G31" s="1521"/>
      <c r="H31" s="1521"/>
      <c r="I31" s="2510"/>
      <c r="J31" s="2509"/>
      <c r="K31" s="2509"/>
    </row>
    <row r="32" spans="1:11" s="2506" customFormat="1" ht="13.5">
      <c r="A32" s="3720"/>
      <c r="B32" s="3720"/>
      <c r="C32" s="1525"/>
      <c r="D32" s="1525"/>
      <c r="E32" s="1525"/>
      <c r="F32" s="1420"/>
      <c r="G32" s="1423"/>
      <c r="H32" s="1423"/>
      <c r="I32" s="2508"/>
      <c r="J32" s="2507"/>
      <c r="K32" s="2507"/>
    </row>
    <row r="33" spans="3:9">
      <c r="C33" s="1420"/>
      <c r="D33" s="1423"/>
      <c r="E33" s="1423"/>
      <c r="F33" s="1423"/>
      <c r="G33" s="1423"/>
      <c r="H33" s="1423"/>
      <c r="I33" s="1460"/>
    </row>
  </sheetData>
  <mergeCells count="12">
    <mergeCell ref="C30:E30"/>
    <mergeCell ref="F30:H30"/>
    <mergeCell ref="A31:B31"/>
    <mergeCell ref="C31:E31"/>
    <mergeCell ref="F31:H31"/>
    <mergeCell ref="A32:B32"/>
    <mergeCell ref="C32:E32"/>
    <mergeCell ref="A4:H4"/>
    <mergeCell ref="A5:H5"/>
    <mergeCell ref="A10:B12"/>
    <mergeCell ref="E10:G10"/>
    <mergeCell ref="A30:B30"/>
  </mergeCells>
  <pageMargins left="0.5" right="0" top="0.25" bottom="0" header="0.5" footer="0"/>
  <pageSetup paperSize="5" orientation="portrait"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heetPr>
  <dimension ref="A1:ES33"/>
  <sheetViews>
    <sheetView showGridLines="0" showOutlineSymbols="0" topLeftCell="A13" workbookViewId="0">
      <selection activeCell="I13" sqref="I1:J1048576"/>
    </sheetView>
  </sheetViews>
  <sheetFormatPr defaultColWidth="12.5703125" defaultRowHeight="15.75" outlineLevelRow="1" outlineLevelCol="2"/>
  <cols>
    <col min="1" max="1" width="1.85546875" style="1459" customWidth="1"/>
    <col min="2" max="2" width="33.42578125" style="1459" customWidth="1"/>
    <col min="3" max="3" width="10.7109375" style="1459" customWidth="1"/>
    <col min="4" max="4" width="9.42578125" style="1459" customWidth="1"/>
    <col min="5" max="8" width="10.7109375" style="1459" customWidth="1"/>
    <col min="9" max="9" width="14.140625" style="1459" hidden="1" customWidth="1"/>
    <col min="10" max="10" width="0" style="1459" hidden="1" customWidth="1"/>
    <col min="11" max="48" width="12.5703125" style="1459"/>
    <col min="49" max="53" width="12.5703125" style="1459" outlineLevel="1"/>
    <col min="54" max="59" width="12.5703125" style="1459" outlineLevel="2"/>
    <col min="60" max="62" width="12.5703125" style="1459" outlineLevel="1"/>
    <col min="63" max="82" width="12.5703125" style="1459"/>
    <col min="83" max="86" width="12.5703125" style="1459" outlineLevel="1"/>
    <col min="87" max="134" width="12.5703125" style="1459"/>
    <col min="135" max="140" width="12.5703125" style="1459" outlineLevel="1"/>
    <col min="141" max="146" width="12.5703125" style="1459" outlineLevel="2"/>
    <col min="147" max="149" width="12.5703125" style="1459" outlineLevel="1"/>
    <col min="150" max="16384" width="12.5703125" style="1459"/>
  </cols>
  <sheetData>
    <row r="1" spans="1:8">
      <c r="A1" s="2561" t="s">
        <v>99</v>
      </c>
      <c r="B1" s="1490"/>
      <c r="C1" s="1490"/>
      <c r="E1" s="2561"/>
      <c r="H1" s="2561"/>
    </row>
    <row r="2" spans="1:8" ht="14.25" customHeight="1">
      <c r="A2" s="2560" t="s">
        <v>221</v>
      </c>
      <c r="B2" s="1490"/>
      <c r="C2" s="1490"/>
      <c r="E2" s="2560"/>
      <c r="H2" s="2560"/>
    </row>
    <row r="3" spans="1:8" ht="14.25" customHeight="1">
      <c r="A3" s="1490"/>
      <c r="B3" s="1490"/>
      <c r="C3" s="1490"/>
      <c r="E3" s="2560"/>
      <c r="F3" s="2560"/>
      <c r="H3" s="2560"/>
    </row>
    <row r="4" spans="1:8" ht="14.25" customHeight="1">
      <c r="A4" s="2559" t="s">
        <v>220</v>
      </c>
      <c r="B4" s="2559"/>
      <c r="C4" s="2559"/>
      <c r="D4" s="2559"/>
      <c r="E4" s="2559"/>
      <c r="F4" s="2559"/>
      <c r="G4" s="2559"/>
      <c r="H4" s="2559"/>
    </row>
    <row r="5" spans="1:8" ht="12" customHeight="1">
      <c r="A5" s="2558" t="s">
        <v>1127</v>
      </c>
      <c r="B5" s="2557"/>
      <c r="C5" s="2557"/>
      <c r="D5" s="2557"/>
      <c r="E5" s="2557"/>
      <c r="F5" s="2557"/>
      <c r="G5" s="2557"/>
      <c r="H5" s="2557"/>
    </row>
    <row r="6" spans="1:8" ht="21" customHeight="1">
      <c r="A6" s="2556"/>
      <c r="B6" s="2556"/>
      <c r="C6" s="2556"/>
      <c r="D6" s="2556"/>
      <c r="E6" s="2556"/>
      <c r="F6" s="2556"/>
      <c r="G6" s="2556"/>
      <c r="H6" s="2556"/>
    </row>
    <row r="7" spans="1:8" ht="14.25" customHeight="1">
      <c r="A7" s="2555" t="s">
        <v>1544</v>
      </c>
      <c r="B7" s="2552"/>
      <c r="D7" s="1490"/>
      <c r="E7" s="1490"/>
      <c r="F7" s="1490"/>
      <c r="G7" s="1490"/>
      <c r="H7" s="1490"/>
    </row>
    <row r="8" spans="1:8" ht="14.25" customHeight="1">
      <c r="A8" s="2553"/>
      <c r="B8" s="2554" t="s">
        <v>1560</v>
      </c>
      <c r="D8" s="1490"/>
      <c r="E8" s="1490"/>
      <c r="F8" s="1490"/>
      <c r="G8" s="1490"/>
      <c r="H8" s="1490"/>
    </row>
    <row r="9" spans="1:8" ht="15.75" customHeight="1">
      <c r="A9" s="2553"/>
      <c r="B9" s="2552"/>
      <c r="D9" s="1490"/>
      <c r="E9" s="1490"/>
      <c r="F9" s="1490"/>
      <c r="G9" s="1490"/>
      <c r="H9" s="1490"/>
    </row>
    <row r="10" spans="1:8" ht="14.25" customHeight="1">
      <c r="A10" s="2551" t="s">
        <v>143</v>
      </c>
      <c r="B10" s="2550"/>
      <c r="C10" s="1511" t="s">
        <v>92</v>
      </c>
      <c r="D10" s="1511" t="s">
        <v>91</v>
      </c>
      <c r="E10" s="1515" t="s">
        <v>93</v>
      </c>
      <c r="F10" s="1514"/>
      <c r="G10" s="1513"/>
      <c r="H10" s="1512" t="s">
        <v>87</v>
      </c>
    </row>
    <row r="11" spans="1:8" ht="14.25" customHeight="1">
      <c r="A11" s="2549"/>
      <c r="B11" s="2548"/>
      <c r="C11" s="2547" t="s">
        <v>86</v>
      </c>
      <c r="D11" s="1506" t="s">
        <v>228</v>
      </c>
      <c r="E11" s="2238" t="s">
        <v>1004</v>
      </c>
      <c r="F11" s="2238" t="s">
        <v>1003</v>
      </c>
      <c r="G11" s="1506" t="s">
        <v>88</v>
      </c>
      <c r="H11" s="1506">
        <v>2021</v>
      </c>
    </row>
    <row r="12" spans="1:8" ht="14.25" customHeight="1">
      <c r="A12" s="2546"/>
      <c r="B12" s="2545"/>
      <c r="C12" s="2544"/>
      <c r="D12" s="1500" t="s">
        <v>84</v>
      </c>
      <c r="E12" s="1500" t="s">
        <v>84</v>
      </c>
      <c r="F12" s="1500" t="s">
        <v>142</v>
      </c>
      <c r="G12" s="1501"/>
      <c r="H12" s="1500" t="s">
        <v>83</v>
      </c>
    </row>
    <row r="13" spans="1:8" ht="20.100000000000001" customHeight="1">
      <c r="A13" s="2543" t="s">
        <v>213</v>
      </c>
      <c r="B13" s="2542"/>
      <c r="C13" s="1497"/>
      <c r="D13" s="1497"/>
      <c r="E13" s="1497"/>
      <c r="F13" s="2541"/>
      <c r="G13" s="2541"/>
      <c r="H13" s="2541"/>
    </row>
    <row r="14" spans="1:8" ht="20.100000000000001" customHeight="1">
      <c r="A14" s="2540" t="s">
        <v>46</v>
      </c>
      <c r="B14" s="1461"/>
      <c r="C14" s="2538"/>
      <c r="D14" s="2250">
        <f>SUM(D15:D26)</f>
        <v>0</v>
      </c>
      <c r="E14" s="2250">
        <f>SUM(E15:E26)</f>
        <v>0</v>
      </c>
      <c r="F14" s="2250">
        <f>SUM(F15:F26)</f>
        <v>170000</v>
      </c>
      <c r="G14" s="2250">
        <f>SUM(G15:G26)</f>
        <v>170000</v>
      </c>
      <c r="H14" s="2250">
        <f>SUM(H15:H26)</f>
        <v>0</v>
      </c>
    </row>
    <row r="15" spans="1:8" ht="17.100000000000001" customHeight="1" outlineLevel="1">
      <c r="A15" s="2653" t="s">
        <v>1313</v>
      </c>
      <c r="B15" s="2657"/>
      <c r="C15" s="1458" t="s">
        <v>44</v>
      </c>
      <c r="D15" s="2656"/>
      <c r="E15" s="2655"/>
      <c r="F15" s="1543">
        <f>SUM(G15-E15)</f>
        <v>0</v>
      </c>
      <c r="G15" s="1665">
        <v>0</v>
      </c>
      <c r="H15" s="1665">
        <v>0</v>
      </c>
    </row>
    <row r="16" spans="1:8" ht="17.100000000000001" customHeight="1" outlineLevel="1">
      <c r="A16" s="2653" t="s">
        <v>211</v>
      </c>
      <c r="B16" s="2654"/>
      <c r="C16" s="1445" t="s">
        <v>40</v>
      </c>
      <c r="D16" s="1550"/>
      <c r="E16" s="2527"/>
      <c r="F16" s="1536">
        <f>SUM(G16-E16)</f>
        <v>0</v>
      </c>
      <c r="G16" s="1491">
        <v>0</v>
      </c>
      <c r="H16" s="1491">
        <v>0</v>
      </c>
    </row>
    <row r="17" spans="1:11" ht="17.100000000000001" customHeight="1" outlineLevel="1">
      <c r="A17" s="2653" t="s">
        <v>39</v>
      </c>
      <c r="B17" s="2652"/>
      <c r="C17" s="1445" t="s">
        <v>35</v>
      </c>
      <c r="D17" s="1550"/>
      <c r="E17" s="2527"/>
      <c r="F17" s="1536">
        <f>SUM(G17-E17)</f>
        <v>5000</v>
      </c>
      <c r="G17" s="1483">
        <v>5000</v>
      </c>
      <c r="H17" s="1491">
        <v>0</v>
      </c>
    </row>
    <row r="18" spans="1:11" ht="17.100000000000001" customHeight="1" outlineLevel="1">
      <c r="A18" s="2537" t="s">
        <v>1226</v>
      </c>
      <c r="B18" s="2202"/>
      <c r="C18" s="1552" t="s">
        <v>131</v>
      </c>
      <c r="D18" s="1550"/>
      <c r="E18" s="2527"/>
      <c r="F18" s="1536">
        <f>SUM(G18-E18)</f>
        <v>15000</v>
      </c>
      <c r="G18" s="1483">
        <v>15000</v>
      </c>
      <c r="H18" s="1491">
        <v>0</v>
      </c>
    </row>
    <row r="19" spans="1:11" ht="17.100000000000001" customHeight="1" outlineLevel="1">
      <c r="A19" s="2203" t="s">
        <v>24</v>
      </c>
      <c r="B19" s="2202"/>
      <c r="C19" s="2536" t="s">
        <v>23</v>
      </c>
      <c r="D19" s="1550"/>
      <c r="E19" s="2527"/>
      <c r="F19" s="1536">
        <f>SUM(G19-E19)</f>
        <v>147840</v>
      </c>
      <c r="G19" s="1483">
        <v>147840</v>
      </c>
      <c r="H19" s="1491">
        <v>0</v>
      </c>
      <c r="I19" s="2535" t="s">
        <v>1542</v>
      </c>
    </row>
    <row r="20" spans="1:11" s="1490" customFormat="1" ht="17.100000000000001" customHeight="1" outlineLevel="1">
      <c r="A20" s="2203" t="s">
        <v>10</v>
      </c>
      <c r="B20" s="2202"/>
      <c r="C20" s="2534" t="s">
        <v>9</v>
      </c>
      <c r="D20" s="1550"/>
      <c r="E20" s="2527"/>
      <c r="F20" s="1536">
        <f>SUM(G20-E20)</f>
        <v>2160</v>
      </c>
      <c r="G20" s="1483">
        <v>2160</v>
      </c>
      <c r="H20" s="1491">
        <v>0</v>
      </c>
    </row>
    <row r="21" spans="1:11" ht="17.100000000000001" customHeight="1" outlineLevel="1">
      <c r="A21" s="2532"/>
      <c r="B21" s="2531"/>
      <c r="C21" s="2530"/>
      <c r="D21" s="1550"/>
      <c r="E21" s="2527"/>
      <c r="F21" s="1536"/>
      <c r="G21" s="2533"/>
      <c r="H21" s="1491"/>
    </row>
    <row r="22" spans="1:11" ht="17.100000000000001" customHeight="1" outlineLevel="1">
      <c r="A22" s="2532"/>
      <c r="B22" s="2531"/>
      <c r="C22" s="1616"/>
      <c r="D22" s="1550"/>
      <c r="E22" s="2527"/>
      <c r="F22" s="1536"/>
      <c r="G22" s="1483"/>
      <c r="H22" s="1491"/>
    </row>
    <row r="23" spans="1:11" ht="17.100000000000001" customHeight="1" outlineLevel="1">
      <c r="A23" s="2203"/>
      <c r="B23" s="2202"/>
      <c r="C23" s="2530"/>
      <c r="D23" s="1550"/>
      <c r="E23" s="2527"/>
      <c r="F23" s="1536"/>
      <c r="G23" s="1483"/>
      <c r="H23" s="1491"/>
    </row>
    <row r="24" spans="1:11" s="1460" customFormat="1" ht="17.100000000000001" customHeight="1" outlineLevel="1">
      <c r="A24" s="1455"/>
      <c r="B24" s="2529"/>
      <c r="C24" s="2528"/>
      <c r="D24" s="1550"/>
      <c r="E24" s="2527"/>
      <c r="F24" s="1536"/>
      <c r="G24" s="1483"/>
      <c r="H24" s="1491"/>
    </row>
    <row r="25" spans="1:11" s="1460" customFormat="1" ht="17.100000000000001" customHeight="1" outlineLevel="1">
      <c r="A25" s="1455"/>
      <c r="B25" s="1604"/>
      <c r="C25" s="1598"/>
      <c r="D25" s="1550"/>
      <c r="E25" s="2527"/>
      <c r="F25" s="1536"/>
      <c r="G25" s="1483"/>
      <c r="H25" s="1491"/>
    </row>
    <row r="26" spans="1:11" s="1460" customFormat="1" ht="17.100000000000001" customHeight="1" outlineLevel="1">
      <c r="A26" s="1594"/>
      <c r="B26" s="2526"/>
      <c r="C26" s="1592"/>
      <c r="D26" s="2525"/>
      <c r="E26" s="2524"/>
      <c r="F26" s="1719"/>
      <c r="G26" s="2523"/>
      <c r="H26" s="1587"/>
    </row>
    <row r="27" spans="1:11" s="1460" customFormat="1" ht="17.100000000000001" customHeight="1" outlineLevel="1" thickBot="1">
      <c r="A27" s="2522" t="s">
        <v>8</v>
      </c>
      <c r="B27" s="2521"/>
      <c r="C27" s="2520"/>
      <c r="D27" s="1585">
        <f>SUM(D14)</f>
        <v>0</v>
      </c>
      <c r="E27" s="1585">
        <f>SUM(E14)</f>
        <v>0</v>
      </c>
      <c r="F27" s="2519">
        <f>SUM(F14)</f>
        <v>170000</v>
      </c>
      <c r="G27" s="1585">
        <f>SUM(G14)</f>
        <v>170000</v>
      </c>
      <c r="H27" s="1585">
        <f>SUM(H14)</f>
        <v>0</v>
      </c>
      <c r="I27" s="2566" t="s">
        <v>1485</v>
      </c>
    </row>
    <row r="28" spans="1:11" s="1490" customFormat="1" ht="19.149999999999999" customHeight="1" thickTop="1">
      <c r="A28" s="1490" t="s">
        <v>1534</v>
      </c>
      <c r="B28" s="2518"/>
      <c r="C28" s="2517" t="s">
        <v>1173</v>
      </c>
      <c r="D28" s="2517"/>
      <c r="E28" s="2517"/>
      <c r="F28" s="2516" t="s">
        <v>1533</v>
      </c>
      <c r="G28" s="2516"/>
      <c r="H28" s="2485"/>
      <c r="I28" s="2515"/>
    </row>
    <row r="29" spans="1:11" s="1490" customFormat="1" ht="18" customHeight="1">
      <c r="C29" s="2514"/>
      <c r="D29" s="1460"/>
      <c r="E29" s="1926"/>
      <c r="F29" s="1926"/>
      <c r="G29" s="1926"/>
      <c r="H29" s="1460"/>
      <c r="I29" s="1926"/>
    </row>
    <row r="30" spans="1:11" s="1490" customFormat="1" ht="22.5" customHeight="1">
      <c r="A30" s="2260" t="s">
        <v>1943</v>
      </c>
      <c r="B30" s="2260"/>
      <c r="C30" s="1428" t="s">
        <v>1945</v>
      </c>
      <c r="D30" s="1428"/>
      <c r="E30" s="1428"/>
      <c r="F30" s="1526" t="s">
        <v>1876</v>
      </c>
      <c r="G30" s="1526"/>
      <c r="H30" s="1526"/>
      <c r="I30" s="2513"/>
      <c r="J30" s="2512"/>
      <c r="K30" s="2512"/>
    </row>
    <row r="31" spans="1:11" s="2506" customFormat="1" ht="13.5">
      <c r="A31" s="2483" t="s">
        <v>1532</v>
      </c>
      <c r="B31" s="2483"/>
      <c r="C31" s="1578" t="s">
        <v>100</v>
      </c>
      <c r="D31" s="1578"/>
      <c r="E31" s="1578"/>
      <c r="F31" s="1521" t="s">
        <v>0</v>
      </c>
      <c r="G31" s="1521"/>
      <c r="H31" s="1521"/>
      <c r="I31" s="2510"/>
      <c r="J31" s="2509"/>
      <c r="K31" s="2509"/>
    </row>
    <row r="32" spans="1:11" s="2506" customFormat="1" ht="13.5">
      <c r="A32" s="2483"/>
      <c r="B32" s="2483"/>
      <c r="C32" s="1578"/>
      <c r="D32" s="1578"/>
      <c r="E32" s="1578"/>
      <c r="F32" s="1420"/>
      <c r="G32" s="1423"/>
      <c r="H32" s="1423"/>
      <c r="I32" s="2508"/>
      <c r="J32" s="2507"/>
      <c r="K32" s="2507"/>
    </row>
    <row r="33" spans="3:9">
      <c r="C33" s="1420"/>
      <c r="D33" s="1423"/>
      <c r="E33" s="1423"/>
      <c r="F33" s="1423"/>
      <c r="G33" s="1423"/>
      <c r="H33" s="1423"/>
      <c r="I33" s="1460"/>
    </row>
  </sheetData>
  <mergeCells count="12">
    <mergeCell ref="C32:E32"/>
    <mergeCell ref="A31:B31"/>
    <mergeCell ref="C31:E31"/>
    <mergeCell ref="F31:H31"/>
    <mergeCell ref="A10:B12"/>
    <mergeCell ref="A32:B32"/>
    <mergeCell ref="A4:H4"/>
    <mergeCell ref="A5:H5"/>
    <mergeCell ref="E10:G10"/>
    <mergeCell ref="A30:B30"/>
    <mergeCell ref="C30:E30"/>
    <mergeCell ref="F30:H30"/>
  </mergeCells>
  <pageMargins left="0.5" right="0" top="0.25" bottom="0" header="0.5" footer="0"/>
  <pageSetup paperSize="5" orientation="portrait"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2"/>
  <sheetViews>
    <sheetView showGridLines="0" showOutlineSymbols="0" topLeftCell="A16" workbookViewId="0">
      <selection activeCell="J34" sqref="J34"/>
    </sheetView>
  </sheetViews>
  <sheetFormatPr defaultColWidth="12.5703125" defaultRowHeight="15" outlineLevelRow="1" outlineLevelCol="2"/>
  <cols>
    <col min="1" max="1" width="1.85546875" style="2583" customWidth="1"/>
    <col min="2" max="2" width="35" style="2583" customWidth="1"/>
    <col min="3" max="8" width="10.7109375" style="2583" customWidth="1"/>
    <col min="9" max="9" width="14.140625" style="2583" customWidth="1"/>
    <col min="10" max="48" width="12.5703125" style="2583"/>
    <col min="49" max="53" width="12.5703125" style="2583" outlineLevel="1"/>
    <col min="54" max="59" width="12.5703125" style="2583" outlineLevel="2"/>
    <col min="60" max="62" width="12.5703125" style="2583" outlineLevel="1"/>
    <col min="63" max="82" width="12.5703125" style="2583"/>
    <col min="83" max="86" width="12.5703125" style="2583" outlineLevel="1"/>
    <col min="87" max="134" width="12.5703125" style="2583"/>
    <col min="135" max="140" width="12.5703125" style="2583" outlineLevel="1"/>
    <col min="141" max="146" width="12.5703125" style="2583" outlineLevel="2"/>
    <col min="147" max="149" width="12.5703125" style="2583" outlineLevel="1"/>
    <col min="150" max="16384" width="12.5703125" style="2583"/>
  </cols>
  <sheetData>
    <row r="1" spans="1:9">
      <c r="A1" s="2561" t="s">
        <v>99</v>
      </c>
      <c r="E1" s="2644"/>
      <c r="F1" s="2644"/>
      <c r="H1" s="2644"/>
    </row>
    <row r="2" spans="1:9" ht="14.25" customHeight="1">
      <c r="A2" s="2560" t="s">
        <v>221</v>
      </c>
      <c r="E2" s="2643"/>
      <c r="F2" s="2643"/>
      <c r="H2" s="2643"/>
    </row>
    <row r="3" spans="1:9" ht="17.100000000000001" customHeight="1">
      <c r="A3" s="2642" t="s">
        <v>220</v>
      </c>
      <c r="B3" s="2642"/>
      <c r="C3" s="2642"/>
      <c r="D3" s="2642"/>
      <c r="E3" s="2642"/>
      <c r="F3" s="2642"/>
      <c r="G3" s="2642"/>
      <c r="H3" s="2642"/>
    </row>
    <row r="4" spans="1:9" ht="17.100000000000001" customHeight="1">
      <c r="A4" s="2415" t="s">
        <v>1557</v>
      </c>
      <c r="B4" s="2641"/>
      <c r="C4" s="2641"/>
      <c r="D4" s="2641"/>
      <c r="E4" s="2641"/>
      <c r="F4" s="2641"/>
      <c r="G4" s="2641"/>
      <c r="H4" s="2641"/>
    </row>
    <row r="5" spans="1:9" ht="17.100000000000001" customHeight="1">
      <c r="A5" s="2591"/>
      <c r="B5" s="2591"/>
      <c r="C5" s="2591"/>
      <c r="D5" s="2591"/>
      <c r="E5" s="2591"/>
      <c r="F5" s="2591"/>
      <c r="G5" s="2591"/>
      <c r="H5" s="2591"/>
    </row>
    <row r="6" spans="1:9" ht="17.100000000000001" customHeight="1">
      <c r="A6" s="2056" t="s">
        <v>1544</v>
      </c>
    </row>
    <row r="7" spans="1:9" ht="15" customHeight="1">
      <c r="A7" s="2639"/>
      <c r="B7" s="2640" t="s">
        <v>1562</v>
      </c>
    </row>
    <row r="8" spans="1:9" ht="18" customHeight="1">
      <c r="A8" s="2639"/>
      <c r="B8" s="2638"/>
    </row>
    <row r="9" spans="1:9" ht="14.25" customHeight="1">
      <c r="A9" s="2637" t="s">
        <v>143</v>
      </c>
      <c r="B9" s="2636"/>
      <c r="C9" s="2677" t="s">
        <v>92</v>
      </c>
      <c r="D9" s="1511" t="s">
        <v>91</v>
      </c>
      <c r="E9" s="1515" t="s">
        <v>93</v>
      </c>
      <c r="F9" s="1514"/>
      <c r="G9" s="1513"/>
      <c r="H9" s="1512" t="s">
        <v>87</v>
      </c>
    </row>
    <row r="10" spans="1:9" ht="14.25" customHeight="1">
      <c r="A10" s="2634"/>
      <c r="B10" s="2633"/>
      <c r="C10" s="2676" t="s">
        <v>86</v>
      </c>
      <c r="D10" s="1506" t="s">
        <v>228</v>
      </c>
      <c r="E10" s="2238" t="s">
        <v>1004</v>
      </c>
      <c r="F10" s="2238" t="s">
        <v>1003</v>
      </c>
      <c r="G10" s="1506" t="s">
        <v>88</v>
      </c>
      <c r="H10" s="1506">
        <v>2021</v>
      </c>
    </row>
    <row r="11" spans="1:9" ht="14.25" customHeight="1">
      <c r="A11" s="2631"/>
      <c r="B11" s="2630"/>
      <c r="C11" s="2675"/>
      <c r="D11" s="1500" t="s">
        <v>84</v>
      </c>
      <c r="E11" s="1500" t="s">
        <v>84</v>
      </c>
      <c r="F11" s="1500" t="s">
        <v>142</v>
      </c>
      <c r="G11" s="1501"/>
      <c r="H11" s="1500" t="s">
        <v>83</v>
      </c>
    </row>
    <row r="12" spans="1:9" ht="20.100000000000001" customHeight="1">
      <c r="A12" s="1692" t="s">
        <v>213</v>
      </c>
      <c r="B12" s="1627"/>
      <c r="C12" s="1627"/>
      <c r="D12" s="1628"/>
      <c r="E12" s="1628"/>
      <c r="F12" s="1627"/>
      <c r="G12" s="1627"/>
      <c r="H12" s="1627"/>
    </row>
    <row r="13" spans="1:9" ht="20.100000000000001" customHeight="1">
      <c r="A13" s="2674" t="s">
        <v>46</v>
      </c>
      <c r="B13" s="1690"/>
      <c r="C13" s="2673"/>
      <c r="D13" s="1793">
        <f>SUM(D14:D21)</f>
        <v>0</v>
      </c>
      <c r="E13" s="1793">
        <f>SUM(E14:E21)</f>
        <v>0</v>
      </c>
      <c r="F13" s="1793">
        <f>SUM(F14:F21)</f>
        <v>0</v>
      </c>
      <c r="G13" s="1793">
        <f>SUM(G14:G21)</f>
        <v>0</v>
      </c>
      <c r="H13" s="1668">
        <f>SUM(H14:H21)</f>
        <v>0</v>
      </c>
      <c r="I13" s="2583">
        <v>295680</v>
      </c>
    </row>
    <row r="14" spans="1:9" ht="17.100000000000001" customHeight="1" outlineLevel="1">
      <c r="A14" s="1899" t="s">
        <v>45</v>
      </c>
      <c r="B14" s="1905"/>
      <c r="C14" s="2672" t="s">
        <v>44</v>
      </c>
      <c r="D14" s="1667"/>
      <c r="E14" s="1666"/>
      <c r="F14" s="1742">
        <f>SUM(G14-E14)</f>
        <v>0</v>
      </c>
      <c r="G14" s="1666">
        <v>0</v>
      </c>
      <c r="H14" s="1665">
        <v>0</v>
      </c>
    </row>
    <row r="15" spans="1:9" ht="17.100000000000001" customHeight="1" outlineLevel="1">
      <c r="A15" s="1899" t="s">
        <v>39</v>
      </c>
      <c r="B15" s="1898"/>
      <c r="C15" s="2671" t="s">
        <v>35</v>
      </c>
      <c r="D15" s="1547"/>
      <c r="E15" s="1659"/>
      <c r="F15" s="1549">
        <f>SUM(G15-E15)</f>
        <v>0</v>
      </c>
      <c r="G15" s="1658">
        <v>0</v>
      </c>
      <c r="H15" s="1491">
        <v>0</v>
      </c>
    </row>
    <row r="16" spans="1:9" ht="17.100000000000001" customHeight="1" outlineLevel="1">
      <c r="A16" s="1900" t="s">
        <v>1226</v>
      </c>
      <c r="B16" s="1477"/>
      <c r="C16" s="1771" t="s">
        <v>131</v>
      </c>
      <c r="D16" s="1547"/>
      <c r="E16" s="1659"/>
      <c r="F16" s="1549">
        <f>SUM(G16-E16)</f>
        <v>0</v>
      </c>
      <c r="G16" s="1658">
        <v>0</v>
      </c>
      <c r="H16" s="1491">
        <v>0</v>
      </c>
    </row>
    <row r="17" spans="1:11" ht="17.100000000000001" customHeight="1" outlineLevel="1">
      <c r="A17" s="2203" t="s">
        <v>24</v>
      </c>
      <c r="B17" s="2202"/>
      <c r="C17" s="2536" t="s">
        <v>23</v>
      </c>
      <c r="D17" s="2607"/>
      <c r="E17" s="1659"/>
      <c r="F17" s="1549">
        <f>SUM(G17-E17)</f>
        <v>0</v>
      </c>
      <c r="G17" s="1658">
        <v>0</v>
      </c>
      <c r="H17" s="1491">
        <v>0</v>
      </c>
    </row>
    <row r="18" spans="1:11" s="2611" customFormat="1" ht="17.100000000000001" customHeight="1" outlineLevel="1">
      <c r="A18" s="1897" t="s">
        <v>10</v>
      </c>
      <c r="B18" s="1896"/>
      <c r="C18" s="2014" t="s">
        <v>9</v>
      </c>
      <c r="D18" s="1550"/>
      <c r="E18" s="1659"/>
      <c r="F18" s="1546">
        <f>SUM(G18-E18)</f>
        <v>0</v>
      </c>
      <c r="G18" s="1658">
        <v>0</v>
      </c>
      <c r="H18" s="1491">
        <v>0</v>
      </c>
    </row>
    <row r="19" spans="1:11" ht="17.100000000000001" customHeight="1" outlineLevel="1">
      <c r="A19" s="1897"/>
      <c r="B19" s="1896"/>
      <c r="C19" s="2575"/>
      <c r="D19" s="1547"/>
      <c r="E19" s="1659"/>
      <c r="F19" s="1549"/>
      <c r="G19" s="1658"/>
      <c r="H19" s="1491"/>
    </row>
    <row r="20" spans="1:11" ht="17.100000000000001" customHeight="1" outlineLevel="1">
      <c r="A20" s="1485"/>
      <c r="B20" s="1605"/>
      <c r="C20" s="1737"/>
      <c r="D20" s="1547"/>
      <c r="E20" s="1659"/>
      <c r="F20" s="1549"/>
      <c r="G20" s="1658"/>
      <c r="H20" s="1491"/>
    </row>
    <row r="21" spans="1:11" ht="17.100000000000001" customHeight="1" outlineLevel="1">
      <c r="A21" s="1455"/>
      <c r="B21" s="1604"/>
      <c r="C21" s="1737"/>
      <c r="D21" s="1547"/>
      <c r="E21" s="1659"/>
      <c r="F21" s="1549"/>
      <c r="G21" s="1658"/>
      <c r="H21" s="1491"/>
    </row>
    <row r="22" spans="1:11" s="2661" customFormat="1" ht="13.5">
      <c r="A22" s="2670" t="s">
        <v>235</v>
      </c>
      <c r="B22" s="2670"/>
      <c r="C22" s="2669"/>
      <c r="D22" s="2668">
        <f>SUM(D23)</f>
        <v>0</v>
      </c>
      <c r="E22" s="2668">
        <f>SUM(E23)</f>
        <v>0</v>
      </c>
      <c r="F22" s="2668">
        <f>SUM(F23)</f>
        <v>0</v>
      </c>
      <c r="G22" s="2668">
        <f>SUM(G23)</f>
        <v>0</v>
      </c>
      <c r="H22" s="2668">
        <f>SUM(H23)</f>
        <v>0</v>
      </c>
      <c r="I22" s="2662"/>
    </row>
    <row r="23" spans="1:11" s="2661" customFormat="1" ht="13.5">
      <c r="A23" s="2667" t="s">
        <v>112</v>
      </c>
      <c r="B23" s="2666"/>
      <c r="C23" s="2575" t="s">
        <v>9</v>
      </c>
      <c r="D23" s="2665"/>
      <c r="E23" s="2216"/>
      <c r="F23" s="1546">
        <f>SUM(G23-E23)</f>
        <v>0</v>
      </c>
      <c r="G23" s="2664"/>
      <c r="H23" s="2663"/>
      <c r="I23" s="2662"/>
    </row>
    <row r="24" spans="1:11" s="2589" customFormat="1" ht="17.100000000000001" customHeight="1" outlineLevel="1" thickBot="1">
      <c r="A24" s="2597" t="s">
        <v>8</v>
      </c>
      <c r="B24" s="2597"/>
      <c r="C24" s="2660"/>
      <c r="D24" s="2659">
        <f>SUM(D13+D22)</f>
        <v>0</v>
      </c>
      <c r="E24" s="2659">
        <f>SUM(E13+E22)</f>
        <v>0</v>
      </c>
      <c r="F24" s="2659">
        <f>SUM(F13+F22)</f>
        <v>0</v>
      </c>
      <c r="G24" s="2659">
        <f>SUM(G13+G22)</f>
        <v>0</v>
      </c>
      <c r="H24" s="2659">
        <f>SUM(H13+H22)</f>
        <v>0</v>
      </c>
      <c r="I24" s="2589" t="e">
        <f>SUM(#REF!-H24)</f>
        <v>#REF!</v>
      </c>
    </row>
    <row r="25" spans="1:11" ht="20.45" customHeight="1" thickTop="1">
      <c r="A25" s="2583" t="s">
        <v>1534</v>
      </c>
      <c r="B25" s="2594"/>
      <c r="C25" s="2593" t="s">
        <v>1173</v>
      </c>
      <c r="D25" s="2593"/>
      <c r="E25" s="2593"/>
      <c r="F25" s="2658" t="s">
        <v>1561</v>
      </c>
      <c r="G25" s="2592"/>
      <c r="H25" s="2592"/>
      <c r="I25" s="2591"/>
    </row>
    <row r="26" spans="1:11" ht="18" customHeight="1">
      <c r="C26" s="2590"/>
      <c r="D26" s="2588"/>
      <c r="E26" s="2589"/>
      <c r="F26" s="2589"/>
      <c r="G26" s="2589"/>
      <c r="H26" s="2588"/>
    </row>
    <row r="27" spans="1:11" ht="22.5" customHeight="1">
      <c r="A27" s="2321" t="s">
        <v>1943</v>
      </c>
      <c r="B27" s="2321"/>
      <c r="C27" s="3708" t="s">
        <v>1906</v>
      </c>
      <c r="D27" s="3708"/>
      <c r="E27" s="3708"/>
      <c r="F27" s="1526" t="s">
        <v>1876</v>
      </c>
      <c r="G27" s="1526"/>
      <c r="H27" s="1526"/>
      <c r="I27" s="2587"/>
      <c r="J27" s="2587"/>
      <c r="K27" s="2587"/>
    </row>
    <row r="28" spans="1:11" s="2584" customFormat="1" ht="13.5">
      <c r="A28" s="3720" t="s">
        <v>1532</v>
      </c>
      <c r="B28" s="3720"/>
      <c r="C28" s="1525" t="s">
        <v>100</v>
      </c>
      <c r="D28" s="1525"/>
      <c r="E28" s="1525"/>
      <c r="F28" s="1521" t="s">
        <v>0</v>
      </c>
      <c r="G28" s="1521"/>
      <c r="H28" s="1521"/>
      <c r="I28" s="2586"/>
      <c r="J28" s="2586"/>
      <c r="K28" s="2586"/>
    </row>
    <row r="29" spans="1:11" s="2584" customFormat="1" ht="13.5">
      <c r="A29" s="3720"/>
      <c r="B29" s="3720"/>
      <c r="C29" s="1525"/>
      <c r="D29" s="1525"/>
      <c r="E29" s="1525"/>
      <c r="F29" s="1420"/>
      <c r="G29" s="1423"/>
      <c r="H29" s="1423"/>
      <c r="I29" s="2585"/>
      <c r="J29" s="2585"/>
      <c r="K29" s="2585"/>
    </row>
    <row r="30" spans="1:11">
      <c r="A30" s="3721"/>
      <c r="B30" s="3721"/>
      <c r="C30" s="2011"/>
      <c r="D30" s="3716"/>
      <c r="E30" s="3716"/>
      <c r="F30" s="1423"/>
      <c r="G30" s="1423"/>
      <c r="H30" s="1423"/>
    </row>
    <row r="31" spans="1:11">
      <c r="A31" s="3721"/>
      <c r="B31" s="3721"/>
      <c r="C31" s="3721"/>
      <c r="D31" s="3721"/>
      <c r="E31" s="3721"/>
    </row>
    <row r="32" spans="1:11">
      <c r="A32" s="3721"/>
      <c r="B32" s="3721"/>
      <c r="C32" s="3721"/>
      <c r="D32" s="3721"/>
      <c r="E32" s="3721"/>
    </row>
  </sheetData>
  <mergeCells count="12">
    <mergeCell ref="C29:E29"/>
    <mergeCell ref="A28:B28"/>
    <mergeCell ref="C28:E28"/>
    <mergeCell ref="F28:H28"/>
    <mergeCell ref="A9:B11"/>
    <mergeCell ref="A29:B29"/>
    <mergeCell ref="A3:H3"/>
    <mergeCell ref="A4:H4"/>
    <mergeCell ref="E9:G9"/>
    <mergeCell ref="A27:B27"/>
    <mergeCell ref="C27:E27"/>
    <mergeCell ref="F27:H27"/>
  </mergeCells>
  <pageMargins left="0.5" right="0" top="0.25" bottom="0" header="0.5" footer="0"/>
  <pageSetup paperSize="5" orientation="portrait"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F43"/>
  <sheetViews>
    <sheetView showGridLines="0" showOutlineSymbols="0" topLeftCell="A16" workbookViewId="0">
      <selection activeCell="F32" sqref="F32"/>
    </sheetView>
  </sheetViews>
  <sheetFormatPr defaultColWidth="12.5703125" defaultRowHeight="12.75" outlineLevelRow="2" outlineLevelCol="2"/>
  <cols>
    <col min="1" max="1" width="1.85546875" style="238" customWidth="1"/>
    <col min="2" max="2" width="34" style="238" customWidth="1"/>
    <col min="3" max="3" width="11.5703125" style="238" customWidth="1"/>
    <col min="4" max="4" width="9.85546875" style="238" customWidth="1"/>
    <col min="5" max="5" width="10.85546875" style="239" customWidth="1"/>
    <col min="6" max="8" width="10.85546875" style="238" customWidth="1"/>
    <col min="9" max="35" width="12.5703125" style="236"/>
    <col min="36" max="40" width="12.5703125" style="236" outlineLevel="1"/>
    <col min="41" max="46" width="12.5703125" style="236" outlineLevel="2"/>
    <col min="47" max="49" width="12.5703125" style="236" outlineLevel="1"/>
    <col min="50" max="69" width="12.5703125" style="236"/>
    <col min="70" max="73" width="12.5703125" style="236" outlineLevel="1"/>
    <col min="74" max="121" width="12.5703125" style="236"/>
    <col min="122" max="127" width="12.5703125" style="236" outlineLevel="1"/>
    <col min="128" max="133" width="12.5703125" style="236" outlineLevel="2"/>
    <col min="134" max="136" width="12.5703125" style="236" outlineLevel="1"/>
    <col min="137"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276</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290">
        <f>SUM(D18:D25)</f>
        <v>251270.54</v>
      </c>
      <c r="E17" s="291">
        <f>SUM(E18:E25)</f>
        <v>61196.09</v>
      </c>
      <c r="F17" s="290">
        <f>SUM(F18:F25)</f>
        <v>1402923.9100000001</v>
      </c>
      <c r="G17" s="290">
        <f>SUM(G18:G25)</f>
        <v>1464120</v>
      </c>
      <c r="H17" s="291">
        <f>SUM(H18:H25)</f>
        <v>1000000</v>
      </c>
    </row>
    <row r="18" spans="1:8" s="268" customFormat="1" ht="18" customHeight="1" outlineLevel="1">
      <c r="A18" s="282" t="s">
        <v>212</v>
      </c>
      <c r="B18" s="276"/>
      <c r="C18" s="289" t="s">
        <v>44</v>
      </c>
      <c r="D18" s="288">
        <f>[13]SCIHA!$E$12</f>
        <v>12712</v>
      </c>
      <c r="E18" s="287">
        <f>[12]SCIHA!$E$12</f>
        <v>2700</v>
      </c>
      <c r="F18" s="272">
        <f>G18-E18</f>
        <v>37300</v>
      </c>
      <c r="G18" s="286">
        <f>[12]SCIHA!$C$12</f>
        <v>40000</v>
      </c>
      <c r="H18" s="285">
        <v>20000</v>
      </c>
    </row>
    <row r="19" spans="1:8" s="268" customFormat="1" ht="18" customHeight="1" outlineLevel="1">
      <c r="A19" s="280" t="s">
        <v>211</v>
      </c>
      <c r="B19" s="279"/>
      <c r="C19" s="278" t="s">
        <v>40</v>
      </c>
      <c r="D19" s="274">
        <f>[13]SCIHA!$E$13</f>
        <v>17500</v>
      </c>
      <c r="E19" s="284">
        <f>[12]SCIHA!$E$13</f>
        <v>0</v>
      </c>
      <c r="F19" s="272">
        <f>G19-E19</f>
        <v>20000</v>
      </c>
      <c r="G19" s="283">
        <f>[12]SCIHA!$C$13</f>
        <v>20000</v>
      </c>
      <c r="H19" s="270">
        <v>10000</v>
      </c>
    </row>
    <row r="20" spans="1:8" s="267" customFormat="1" ht="18" customHeight="1" outlineLevel="1">
      <c r="A20" s="277" t="s">
        <v>39</v>
      </c>
      <c r="B20" s="276"/>
      <c r="C20" s="278" t="s">
        <v>35</v>
      </c>
      <c r="D20" s="274">
        <f>[13]SCIHA!$E$14</f>
        <v>18330.39</v>
      </c>
      <c r="E20" s="284">
        <f>[12]SCIHA!$E$14</f>
        <v>7173.12</v>
      </c>
      <c r="F20" s="272">
        <f>G20-E20</f>
        <v>12826.880000000001</v>
      </c>
      <c r="G20" s="283">
        <f>[12]SCIHA!$C$14</f>
        <v>20000</v>
      </c>
      <c r="H20" s="270">
        <v>20000</v>
      </c>
    </row>
    <row r="21" spans="1:8" s="267" customFormat="1" ht="18" customHeight="1" outlineLevel="1">
      <c r="A21" s="280" t="s">
        <v>238</v>
      </c>
      <c r="B21" s="279"/>
      <c r="C21" s="278" t="s">
        <v>131</v>
      </c>
      <c r="D21" s="274">
        <f>[13]SCIHA!$E$15</f>
        <v>4220.3999999999996</v>
      </c>
      <c r="E21" s="284">
        <f>[12]SCIHA!$E$15</f>
        <v>183</v>
      </c>
      <c r="F21" s="272">
        <f>G21-E21</f>
        <v>29817</v>
      </c>
      <c r="G21" s="283">
        <f>[12]SCIHA!$C$15</f>
        <v>30000</v>
      </c>
      <c r="H21" s="270">
        <v>30000</v>
      </c>
    </row>
    <row r="22" spans="1:8" s="267" customFormat="1" ht="18" customHeight="1" outlineLevel="1">
      <c r="A22" s="280" t="s">
        <v>24</v>
      </c>
      <c r="B22" s="279"/>
      <c r="C22" s="278" t="s">
        <v>23</v>
      </c>
      <c r="D22" s="274">
        <f>[13]SCIHA!$E$16</f>
        <v>40056</v>
      </c>
      <c r="E22" s="273">
        <f>[12]SCIHA!$E$16</f>
        <v>46234.97</v>
      </c>
      <c r="F22" s="272">
        <f>G22-E22</f>
        <v>191365.03</v>
      </c>
      <c r="G22" s="271">
        <f>[12]SCIHA!$C$16</f>
        <v>237600</v>
      </c>
      <c r="H22" s="270">
        <v>237600</v>
      </c>
    </row>
    <row r="23" spans="1:8" s="267" customFormat="1" ht="18" customHeight="1" outlineLevel="1">
      <c r="A23" s="280" t="s">
        <v>251</v>
      </c>
      <c r="B23" s="279"/>
      <c r="C23" s="278"/>
      <c r="D23" s="274"/>
      <c r="E23" s="273"/>
      <c r="F23" s="272"/>
      <c r="G23" s="271"/>
      <c r="H23" s="270"/>
    </row>
    <row r="24" spans="1:8" s="267" customFormat="1" ht="18" customHeight="1" outlineLevel="1">
      <c r="A24" s="280"/>
      <c r="B24" s="279" t="s">
        <v>275</v>
      </c>
      <c r="C24" s="278" t="s">
        <v>206</v>
      </c>
      <c r="D24" s="274">
        <f>[13]SCIHA!$E$17</f>
        <v>0</v>
      </c>
      <c r="E24" s="273">
        <f>[12]SCIHA!$E$17</f>
        <v>4905</v>
      </c>
      <c r="F24" s="272">
        <f>G24-E24</f>
        <v>5095</v>
      </c>
      <c r="G24" s="271">
        <f>[12]SCIHA!$C$17</f>
        <v>10000</v>
      </c>
      <c r="H24" s="270">
        <v>10000</v>
      </c>
    </row>
    <row r="25" spans="1:8" s="267" customFormat="1" ht="18" customHeight="1" outlineLevel="1">
      <c r="A25" s="277" t="s">
        <v>205</v>
      </c>
      <c r="B25" s="276"/>
      <c r="C25" s="275" t="s">
        <v>9</v>
      </c>
      <c r="D25" s="274">
        <f>[13]SCIHA!$E$18</f>
        <v>158451.75</v>
      </c>
      <c r="E25" s="273">
        <f>[12]SCIHA!$E$18</f>
        <v>0</v>
      </c>
      <c r="F25" s="272">
        <f>G25-E25</f>
        <v>1106520</v>
      </c>
      <c r="G25" s="271">
        <f>[12]SCIHA!$C$18</f>
        <v>1106520</v>
      </c>
      <c r="H25" s="270">
        <v>672400</v>
      </c>
    </row>
    <row r="26" spans="1:8" ht="20.100000000000001" customHeight="1" outlineLevel="2" thickBot="1">
      <c r="A26" s="266" t="s">
        <v>8</v>
      </c>
      <c r="B26" s="264"/>
      <c r="C26" s="265"/>
      <c r="D26" s="264">
        <f>SUM(D18:D25)</f>
        <v>251270.54</v>
      </c>
      <c r="E26" s="263">
        <f>SUM(E18:E25)</f>
        <v>61196.09</v>
      </c>
      <c r="F26" s="264">
        <f>SUM(F18:F25)</f>
        <v>1402923.9100000001</v>
      </c>
      <c r="G26" s="264">
        <f>SUM(G18:G25)</f>
        <v>1464120</v>
      </c>
      <c r="H26" s="263">
        <f>SUM(H18:H25)</f>
        <v>1000000</v>
      </c>
    </row>
    <row r="27" spans="1:8" ht="20.100000000000001" customHeight="1" outlineLevel="2" thickTop="1">
      <c r="A27" s="259"/>
      <c r="B27" s="259"/>
      <c r="C27" s="261"/>
      <c r="D27" s="259"/>
      <c r="E27" s="260"/>
      <c r="F27" s="259"/>
      <c r="G27" s="259"/>
      <c r="H27" s="488"/>
    </row>
    <row r="28" spans="1:8" s="247" customFormat="1" ht="14.25" customHeight="1">
      <c r="A28" s="253" t="s">
        <v>203</v>
      </c>
      <c r="B28" s="249"/>
      <c r="C28" s="249" t="s">
        <v>6</v>
      </c>
      <c r="D28" s="249"/>
      <c r="E28" s="252"/>
      <c r="F28" s="253" t="s">
        <v>5</v>
      </c>
      <c r="G28" s="249"/>
      <c r="H28" s="249"/>
    </row>
    <row r="29" spans="1:8" s="247" customFormat="1" ht="14.25" customHeight="1">
      <c r="A29" s="253"/>
      <c r="B29" s="249"/>
      <c r="C29" s="249"/>
      <c r="D29" s="249"/>
      <c r="E29" s="252"/>
      <c r="F29" s="253"/>
      <c r="G29" s="249"/>
      <c r="H29" s="249"/>
    </row>
    <row r="30" spans="1:8" s="247" customFormat="1" ht="14.25" customHeight="1">
      <c r="A30" s="253"/>
      <c r="B30" s="249"/>
      <c r="C30" s="249"/>
      <c r="D30" s="249"/>
      <c r="E30" s="252"/>
      <c r="F30" s="253"/>
      <c r="G30" s="249"/>
      <c r="H30" s="249"/>
    </row>
    <row r="31" spans="1:8" s="247" customFormat="1" ht="14.25" customHeight="1">
      <c r="A31" s="257" t="s">
        <v>1870</v>
      </c>
      <c r="B31" s="254"/>
      <c r="C31" s="256" t="s">
        <v>1857</v>
      </c>
      <c r="D31" s="249"/>
      <c r="E31" s="449"/>
      <c r="F31" s="255" t="s">
        <v>1858</v>
      </c>
      <c r="G31" s="249"/>
      <c r="H31" s="249"/>
    </row>
    <row r="32" spans="1:8" s="247" customFormat="1" ht="14.25" customHeight="1">
      <c r="A32" s="249" t="s">
        <v>274</v>
      </c>
      <c r="B32" s="254"/>
      <c r="C32" s="252" t="s">
        <v>200</v>
      </c>
      <c r="D32" s="249"/>
      <c r="E32" s="448"/>
      <c r="F32" s="250" t="s">
        <v>199</v>
      </c>
      <c r="G32" s="249"/>
      <c r="H32" s="249"/>
    </row>
    <row r="33" spans="1:8" s="240" customFormat="1">
      <c r="A33" s="245"/>
      <c r="B33" s="246"/>
      <c r="C33" s="245"/>
      <c r="D33" s="243"/>
      <c r="E33" s="244"/>
      <c r="F33" s="243"/>
      <c r="G33" s="243"/>
      <c r="H33" s="243"/>
    </row>
    <row r="34" spans="1:8" s="240" customFormat="1">
      <c r="A34" s="245"/>
      <c r="B34" s="246"/>
      <c r="C34" s="245"/>
      <c r="D34" s="243"/>
      <c r="E34" s="244"/>
      <c r="F34" s="243"/>
      <c r="G34" s="243"/>
      <c r="H34" s="243"/>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3"/>
  <sheetViews>
    <sheetView showGridLines="0" showOutlineSymbols="0" topLeftCell="A28" workbookViewId="0">
      <selection activeCell="D38" sqref="D38"/>
    </sheetView>
  </sheetViews>
  <sheetFormatPr defaultColWidth="12.5703125" defaultRowHeight="15.75" outlineLevelRow="1" outlineLevelCol="2"/>
  <cols>
    <col min="1" max="1" width="1.85546875" style="1417" customWidth="1"/>
    <col min="2" max="2" width="34.85546875" style="1417" customWidth="1"/>
    <col min="3" max="3" width="10.7109375" style="1417" customWidth="1"/>
    <col min="4" max="4" width="9.42578125" style="1417" customWidth="1"/>
    <col min="5" max="8" width="10.710937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c r="A1" s="1523" t="s">
        <v>99</v>
      </c>
      <c r="B1" s="1430"/>
      <c r="C1" s="1430"/>
      <c r="E1" s="1523"/>
      <c r="H1" s="1523"/>
    </row>
    <row r="2" spans="1:8" ht="14.25" customHeight="1">
      <c r="A2" s="1522" t="s">
        <v>221</v>
      </c>
      <c r="B2" s="1430"/>
      <c r="C2" s="1430"/>
      <c r="E2" s="1522"/>
      <c r="H2" s="1522"/>
    </row>
    <row r="3" spans="1:8" ht="14.25" customHeight="1">
      <c r="A3" s="1430"/>
      <c r="B3" s="1430"/>
      <c r="C3" s="1430"/>
      <c r="E3" s="1522"/>
      <c r="F3" s="1522"/>
      <c r="H3" s="1522"/>
    </row>
    <row r="4" spans="1:8" ht="14.25" customHeight="1">
      <c r="A4" s="1526" t="s">
        <v>220</v>
      </c>
      <c r="B4" s="1526"/>
      <c r="C4" s="1526"/>
      <c r="D4" s="1526"/>
      <c r="E4" s="1526"/>
      <c r="F4" s="1526"/>
      <c r="G4" s="1526"/>
      <c r="H4" s="1526"/>
    </row>
    <row r="5" spans="1:8" ht="12" customHeight="1">
      <c r="A5" s="1521" t="s">
        <v>1127</v>
      </c>
      <c r="B5" s="1520"/>
      <c r="C5" s="1520"/>
      <c r="D5" s="1520"/>
      <c r="E5" s="1520"/>
      <c r="F5" s="1520"/>
      <c r="G5" s="1520"/>
      <c r="H5" s="1520"/>
    </row>
    <row r="6" spans="1:8" ht="21" customHeight="1">
      <c r="A6" s="1570"/>
      <c r="B6" s="1570"/>
      <c r="C6" s="1570"/>
      <c r="D6" s="1570"/>
      <c r="E6" s="1570"/>
      <c r="F6" s="1570"/>
      <c r="G6" s="1570"/>
      <c r="H6" s="1570"/>
    </row>
    <row r="7" spans="1:8" ht="14.25" customHeight="1">
      <c r="A7" s="2056" t="s">
        <v>1544</v>
      </c>
      <c r="B7" s="1569"/>
      <c r="D7" s="1430"/>
      <c r="E7" s="1430"/>
      <c r="F7" s="1430"/>
      <c r="G7" s="1430"/>
      <c r="H7" s="1430"/>
    </row>
    <row r="8" spans="1:8" ht="14.25" customHeight="1">
      <c r="A8" s="1671"/>
      <c r="B8" s="2411" t="s">
        <v>1564</v>
      </c>
      <c r="D8" s="1430"/>
      <c r="E8" s="1430"/>
      <c r="F8" s="1430"/>
      <c r="G8" s="1430"/>
      <c r="H8" s="1430"/>
    </row>
    <row r="9" spans="1:8" ht="15.75" customHeight="1">
      <c r="A9" s="1671"/>
      <c r="B9" s="1569"/>
      <c r="D9" s="1430"/>
      <c r="E9" s="1430"/>
      <c r="F9" s="1430"/>
      <c r="G9" s="1430"/>
      <c r="H9" s="1430"/>
    </row>
    <row r="10" spans="1:8" ht="14.25" customHeight="1">
      <c r="A10" s="1518" t="s">
        <v>143</v>
      </c>
      <c r="B10" s="1517"/>
      <c r="C10" s="1512" t="s">
        <v>92</v>
      </c>
      <c r="D10" s="1511" t="s">
        <v>91</v>
      </c>
      <c r="E10" s="1515" t="s">
        <v>93</v>
      </c>
      <c r="F10" s="1514"/>
      <c r="G10" s="1513"/>
      <c r="H10" s="1512" t="s">
        <v>87</v>
      </c>
    </row>
    <row r="11" spans="1:8" ht="14.25" customHeight="1">
      <c r="A11" s="1510"/>
      <c r="B11" s="1509"/>
      <c r="C11" s="1505" t="s">
        <v>86</v>
      </c>
      <c r="D11" s="1506" t="s">
        <v>228</v>
      </c>
      <c r="E11" s="2238" t="s">
        <v>1004</v>
      </c>
      <c r="F11" s="2238" t="s">
        <v>1003</v>
      </c>
      <c r="G11" s="1506" t="s">
        <v>88</v>
      </c>
      <c r="H11" s="1506">
        <v>2021</v>
      </c>
    </row>
    <row r="12" spans="1:8" ht="14.25" customHeight="1">
      <c r="A12" s="1504"/>
      <c r="B12" s="1503"/>
      <c r="C12" s="1951"/>
      <c r="D12" s="1500" t="s">
        <v>84</v>
      </c>
      <c r="E12" s="1500" t="s">
        <v>84</v>
      </c>
      <c r="F12" s="1500" t="s">
        <v>142</v>
      </c>
      <c r="G12" s="1501"/>
      <c r="H12" s="1500" t="s">
        <v>83</v>
      </c>
    </row>
    <row r="13" spans="1:8" ht="20.100000000000001" customHeight="1">
      <c r="A13" s="1692" t="s">
        <v>213</v>
      </c>
      <c r="B13" s="1759"/>
      <c r="C13" s="1628"/>
      <c r="D13" s="1628"/>
      <c r="E13" s="1628"/>
      <c r="F13" s="1627"/>
      <c r="G13" s="1627"/>
      <c r="H13" s="1627"/>
    </row>
    <row r="14" spans="1:8" ht="20.100000000000001" customHeight="1">
      <c r="A14" s="1756" t="s">
        <v>46</v>
      </c>
      <c r="B14" s="1773"/>
      <c r="C14" s="1624"/>
      <c r="D14" s="1668">
        <f>SUM(D15:D26)</f>
        <v>144967.38999999998</v>
      </c>
      <c r="E14" s="1668">
        <f>SUM(E15:E26)</f>
        <v>124738.15</v>
      </c>
      <c r="F14" s="1668">
        <f>SUM(F15:F26)</f>
        <v>142861.85</v>
      </c>
      <c r="G14" s="1668">
        <f>SUM(G15:G26)</f>
        <v>267600</v>
      </c>
      <c r="H14" s="1668">
        <f>SUM(H15:H26)</f>
        <v>0</v>
      </c>
    </row>
    <row r="15" spans="1:8" ht="17.100000000000001" customHeight="1" outlineLevel="1">
      <c r="A15" s="1899" t="s">
        <v>1313</v>
      </c>
      <c r="B15" s="1905"/>
      <c r="C15" s="1458" t="s">
        <v>44</v>
      </c>
      <c r="D15" s="1667">
        <v>40612.959999999992</v>
      </c>
      <c r="E15" s="1666">
        <v>18982</v>
      </c>
      <c r="F15" s="1742">
        <f>SUM(G15-E15)</f>
        <v>36018</v>
      </c>
      <c r="G15" s="1666">
        <v>55000</v>
      </c>
      <c r="H15" s="1665">
        <v>0</v>
      </c>
    </row>
    <row r="16" spans="1:8" ht="17.100000000000001" customHeight="1" outlineLevel="1">
      <c r="A16" s="1899" t="s">
        <v>211</v>
      </c>
      <c r="B16" s="1898"/>
      <c r="C16" s="1445" t="s">
        <v>40</v>
      </c>
      <c r="D16" s="1547">
        <v>26925</v>
      </c>
      <c r="E16" s="1659">
        <v>12285</v>
      </c>
      <c r="F16" s="1549">
        <f>SUM(G16-E16)</f>
        <v>27715</v>
      </c>
      <c r="G16" s="1658">
        <v>40000</v>
      </c>
      <c r="H16" s="1491">
        <v>0</v>
      </c>
    </row>
    <row r="17" spans="1:11" ht="17.100000000000001" customHeight="1" outlineLevel="1">
      <c r="A17" s="1899" t="s">
        <v>39</v>
      </c>
      <c r="B17" s="1898"/>
      <c r="C17" s="1445" t="s">
        <v>35</v>
      </c>
      <c r="D17" s="1547">
        <v>3459.75</v>
      </c>
      <c r="E17" s="1659">
        <v>1350</v>
      </c>
      <c r="F17" s="1549">
        <f>SUM(G17-E17)</f>
        <v>8650</v>
      </c>
      <c r="G17" s="1658">
        <v>10000</v>
      </c>
      <c r="H17" s="1491">
        <v>0</v>
      </c>
    </row>
    <row r="18" spans="1:11" ht="17.100000000000001" customHeight="1" outlineLevel="1">
      <c r="A18" s="1900" t="s">
        <v>1226</v>
      </c>
      <c r="B18" s="1477"/>
      <c r="C18" s="1552" t="s">
        <v>131</v>
      </c>
      <c r="D18" s="1547">
        <v>35439.679999999993</v>
      </c>
      <c r="E18" s="1659">
        <v>18381.150000000001</v>
      </c>
      <c r="F18" s="1549">
        <f>SUM(G18-E18)</f>
        <v>11618.849999999999</v>
      </c>
      <c r="G18" s="1658">
        <v>30000</v>
      </c>
      <c r="H18" s="1491">
        <v>0</v>
      </c>
    </row>
    <row r="19" spans="1:11" ht="17.100000000000001" customHeight="1" outlineLevel="1">
      <c r="A19" s="1899" t="s">
        <v>1016</v>
      </c>
      <c r="B19" s="1898"/>
      <c r="C19" s="1445" t="s">
        <v>29</v>
      </c>
      <c r="D19" s="1547">
        <v>730</v>
      </c>
      <c r="E19" s="1659">
        <v>160</v>
      </c>
      <c r="F19" s="1549">
        <f>SUM(G19-E19)</f>
        <v>4840</v>
      </c>
      <c r="G19" s="1658">
        <v>5000</v>
      </c>
      <c r="H19" s="1491">
        <v>0</v>
      </c>
    </row>
    <row r="20" spans="1:11" ht="17.100000000000001" customHeight="1" outlineLevel="1">
      <c r="A20" s="2203" t="s">
        <v>24</v>
      </c>
      <c r="B20" s="2202"/>
      <c r="C20" s="1552" t="s">
        <v>23</v>
      </c>
      <c r="D20" s="1547">
        <v>37800</v>
      </c>
      <c r="E20" s="1659">
        <v>70280</v>
      </c>
      <c r="F20" s="1549">
        <f>SUM(G20-E20)</f>
        <v>47320</v>
      </c>
      <c r="G20" s="1658">
        <v>117600</v>
      </c>
      <c r="H20" s="1491">
        <v>0</v>
      </c>
      <c r="I20" s="2382" t="s">
        <v>1563</v>
      </c>
    </row>
    <row r="21" spans="1:11" ht="17.100000000000001" customHeight="1" outlineLevel="1">
      <c r="A21" s="1615" t="s">
        <v>1014</v>
      </c>
      <c r="B21" s="1770"/>
      <c r="C21" s="1769"/>
      <c r="D21" s="1547"/>
      <c r="E21" s="1659"/>
      <c r="F21" s="1549"/>
      <c r="G21" s="2569"/>
      <c r="H21" s="1491"/>
    </row>
    <row r="22" spans="1:11" ht="17.100000000000001" customHeight="1" outlineLevel="1">
      <c r="A22" s="1727"/>
      <c r="B22" s="1768" t="s">
        <v>1013</v>
      </c>
      <c r="C22" s="1552" t="s">
        <v>18</v>
      </c>
      <c r="D22" s="1547">
        <v>0</v>
      </c>
      <c r="E22" s="1659">
        <v>3300</v>
      </c>
      <c r="F22" s="1549">
        <f>SUM(G22-E22)</f>
        <v>1700</v>
      </c>
      <c r="G22" s="1658">
        <v>5000</v>
      </c>
      <c r="H22" s="1491">
        <v>0</v>
      </c>
    </row>
    <row r="23" spans="1:11" ht="17.100000000000001" customHeight="1" outlineLevel="1">
      <c r="A23" s="1897" t="s">
        <v>10</v>
      </c>
      <c r="B23" s="1896"/>
      <c r="C23" s="2014" t="s">
        <v>9</v>
      </c>
      <c r="D23" s="1547">
        <v>0</v>
      </c>
      <c r="E23" s="1659">
        <v>0</v>
      </c>
      <c r="F23" s="1549">
        <f>SUM(G23-E23)</f>
        <v>5000</v>
      </c>
      <c r="G23" s="1658">
        <v>5000</v>
      </c>
      <c r="H23" s="1491">
        <v>0</v>
      </c>
    </row>
    <row r="24" spans="1:11" s="1433" customFormat="1" ht="17.100000000000001" customHeight="1" outlineLevel="1">
      <c r="A24" s="1600"/>
      <c r="B24" s="1661"/>
      <c r="C24" s="1660"/>
      <c r="D24" s="1547"/>
      <c r="E24" s="1659"/>
      <c r="F24" s="1549"/>
      <c r="G24" s="1658"/>
      <c r="H24" s="1491"/>
    </row>
    <row r="25" spans="1:11" s="1433" customFormat="1" ht="17.100000000000001" customHeight="1" outlineLevel="1">
      <c r="A25" s="1600"/>
      <c r="B25" s="1599"/>
      <c r="C25" s="1453"/>
      <c r="D25" s="1547"/>
      <c r="E25" s="1659"/>
      <c r="F25" s="1549"/>
      <c r="G25" s="1658"/>
      <c r="H25" s="1491"/>
    </row>
    <row r="26" spans="1:11" s="1433" customFormat="1" ht="17.100000000000001" customHeight="1" outlineLevel="1">
      <c r="A26" s="1594"/>
      <c r="B26" s="1593"/>
      <c r="C26" s="1592"/>
      <c r="D26" s="1591"/>
      <c r="E26" s="1657"/>
      <c r="F26" s="1656"/>
      <c r="G26" s="1655"/>
      <c r="H26" s="1587"/>
    </row>
    <row r="27" spans="1:11" s="1433" customFormat="1" ht="17.100000000000001" customHeight="1" outlineLevel="1" thickBot="1">
      <c r="A27" s="2389" t="s">
        <v>8</v>
      </c>
      <c r="B27" s="1531"/>
      <c r="C27" s="1586"/>
      <c r="D27" s="1436">
        <f>SUM(D14)</f>
        <v>144967.38999999998</v>
      </c>
      <c r="E27" s="1436">
        <f>SUM(E14)</f>
        <v>124738.15</v>
      </c>
      <c r="F27" s="1436">
        <f>SUM(F14)</f>
        <v>142861.85</v>
      </c>
      <c r="G27" s="1436">
        <f>SUM(G14)</f>
        <v>267600</v>
      </c>
      <c r="H27" s="1436">
        <f>SUM(H14)</f>
        <v>0</v>
      </c>
    </row>
    <row r="28" spans="1:11" s="1430" customFormat="1" ht="19.149999999999999" customHeight="1" thickTop="1">
      <c r="A28" s="1430" t="s">
        <v>1534</v>
      </c>
      <c r="B28" s="1556"/>
      <c r="C28" s="2487" t="s">
        <v>1173</v>
      </c>
      <c r="D28" s="2487"/>
      <c r="E28" s="2487"/>
      <c r="F28" s="2486" t="s">
        <v>1533</v>
      </c>
      <c r="G28" s="2486"/>
      <c r="H28" s="2486"/>
      <c r="I28" s="2484"/>
    </row>
    <row r="29" spans="1:11" s="1430" customFormat="1" ht="18" customHeight="1">
      <c r="C29" s="2565"/>
      <c r="D29" s="1433"/>
      <c r="E29" s="1431"/>
      <c r="F29" s="1431"/>
      <c r="G29" s="1431"/>
      <c r="H29" s="1433"/>
      <c r="I29" s="1431"/>
    </row>
    <row r="30" spans="1:11" s="1430" customFormat="1" ht="22.5" customHeight="1">
      <c r="A30" s="2260" t="s">
        <v>1946</v>
      </c>
      <c r="B30" s="2260"/>
      <c r="C30" s="1428" t="s">
        <v>1906</v>
      </c>
      <c r="D30" s="1428"/>
      <c r="E30" s="1428"/>
      <c r="F30" s="1526" t="s">
        <v>1876</v>
      </c>
      <c r="G30" s="1526"/>
      <c r="H30" s="1526"/>
      <c r="I30" s="2564"/>
      <c r="J30" s="1427"/>
      <c r="K30" s="1427"/>
    </row>
    <row r="31" spans="1:11" s="1420" customFormat="1" ht="13.5">
      <c r="A31" s="2483" t="s">
        <v>1532</v>
      </c>
      <c r="B31" s="2483"/>
      <c r="C31" s="1578" t="s">
        <v>100</v>
      </c>
      <c r="D31" s="1578"/>
      <c r="E31" s="1578"/>
      <c r="F31" s="1521" t="s">
        <v>0</v>
      </c>
      <c r="G31" s="1521"/>
      <c r="H31" s="1521"/>
      <c r="I31" s="2563"/>
      <c r="J31" s="1424"/>
      <c r="K31" s="1424"/>
    </row>
    <row r="32" spans="1:11" s="1420" customFormat="1" ht="13.5">
      <c r="A32" s="2483"/>
      <c r="B32" s="2483"/>
      <c r="C32" s="1578"/>
      <c r="D32" s="1578"/>
      <c r="E32" s="1578"/>
      <c r="G32" s="1423"/>
      <c r="H32" s="1423"/>
      <c r="I32" s="2562"/>
      <c r="J32" s="1423"/>
      <c r="K32" s="1423"/>
    </row>
    <row r="33" spans="3:9">
      <c r="C33" s="1420"/>
      <c r="D33" s="1423"/>
      <c r="E33" s="1423"/>
      <c r="F33" s="1423"/>
      <c r="G33" s="1423"/>
      <c r="H33" s="1423"/>
      <c r="I33" s="1433"/>
    </row>
  </sheetData>
  <mergeCells count="12">
    <mergeCell ref="C32:E32"/>
    <mergeCell ref="A31:B31"/>
    <mergeCell ref="C31:E31"/>
    <mergeCell ref="F31:H31"/>
    <mergeCell ref="A10:B12"/>
    <mergeCell ref="A32:B32"/>
    <mergeCell ref="A4:H4"/>
    <mergeCell ref="A5:H5"/>
    <mergeCell ref="E10:G10"/>
    <mergeCell ref="A30:B30"/>
    <mergeCell ref="C30:E30"/>
    <mergeCell ref="F30:H30"/>
  </mergeCells>
  <pageMargins left="0.5" right="0" top="0.25" bottom="0" header="0.5" footer="0"/>
  <pageSetup paperSize="5" orientation="portrait"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3"/>
  <sheetViews>
    <sheetView showGridLines="0" showOutlineSymbols="0" topLeftCell="A13" workbookViewId="0">
      <selection activeCell="A30" sqref="A30:E31"/>
    </sheetView>
  </sheetViews>
  <sheetFormatPr defaultColWidth="12.5703125" defaultRowHeight="15.75" outlineLevelRow="1" outlineLevelCol="2"/>
  <cols>
    <col min="1" max="1" width="1.85546875" style="1459" customWidth="1"/>
    <col min="2" max="2" width="33.42578125" style="1459" customWidth="1"/>
    <col min="3" max="3" width="10.7109375" style="1459" customWidth="1"/>
    <col min="4" max="4" width="9.42578125" style="1459" customWidth="1"/>
    <col min="5" max="8" width="10.7109375" style="1459" customWidth="1"/>
    <col min="9" max="9" width="14.140625" style="1459" customWidth="1"/>
    <col min="10" max="48" width="12.5703125" style="1459"/>
    <col min="49" max="53" width="12.5703125" style="1459" outlineLevel="1"/>
    <col min="54" max="59" width="12.5703125" style="1459" outlineLevel="2"/>
    <col min="60" max="62" width="12.5703125" style="1459" outlineLevel="1"/>
    <col min="63" max="82" width="12.5703125" style="1459"/>
    <col min="83" max="86" width="12.5703125" style="1459" outlineLevel="1"/>
    <col min="87" max="134" width="12.5703125" style="1459"/>
    <col min="135" max="140" width="12.5703125" style="1459" outlineLevel="1"/>
    <col min="141" max="146" width="12.5703125" style="1459" outlineLevel="2"/>
    <col min="147" max="149" width="12.5703125" style="1459" outlineLevel="1"/>
    <col min="150" max="16384" width="12.5703125" style="1459"/>
  </cols>
  <sheetData>
    <row r="1" spans="1:8">
      <c r="A1" s="2561" t="s">
        <v>99</v>
      </c>
      <c r="B1" s="1490"/>
      <c r="C1" s="1490"/>
      <c r="E1" s="2561"/>
      <c r="H1" s="2561"/>
    </row>
    <row r="2" spans="1:8" ht="14.25" customHeight="1">
      <c r="A2" s="2560" t="s">
        <v>221</v>
      </c>
      <c r="B2" s="1490"/>
      <c r="C2" s="1490"/>
      <c r="E2" s="2560"/>
      <c r="H2" s="2560"/>
    </row>
    <row r="3" spans="1:8" ht="14.25" customHeight="1">
      <c r="A3" s="1490"/>
      <c r="B3" s="1490"/>
      <c r="C3" s="1490"/>
      <c r="E3" s="2560"/>
      <c r="F3" s="2560"/>
      <c r="H3" s="2560"/>
    </row>
    <row r="4" spans="1:8" ht="14.25" customHeight="1">
      <c r="A4" s="2559" t="s">
        <v>220</v>
      </c>
      <c r="B4" s="2559"/>
      <c r="C4" s="2559"/>
      <c r="D4" s="2559"/>
      <c r="E4" s="2559"/>
      <c r="F4" s="2559"/>
      <c r="G4" s="2559"/>
      <c r="H4" s="2559"/>
    </row>
    <row r="5" spans="1:8" ht="12" customHeight="1">
      <c r="A5" s="2558" t="s">
        <v>1127</v>
      </c>
      <c r="B5" s="2557"/>
      <c r="C5" s="2557"/>
      <c r="D5" s="2557"/>
      <c r="E5" s="2557"/>
      <c r="F5" s="2557"/>
      <c r="G5" s="2557"/>
      <c r="H5" s="2557"/>
    </row>
    <row r="6" spans="1:8" ht="21" customHeight="1">
      <c r="A6" s="2556"/>
      <c r="B6" s="2556"/>
      <c r="C6" s="2556"/>
      <c r="D6" s="2556"/>
      <c r="E6" s="2556"/>
      <c r="F6" s="2556"/>
      <c r="G6" s="2556"/>
      <c r="H6" s="2556"/>
    </row>
    <row r="7" spans="1:8" ht="14.25" customHeight="1">
      <c r="A7" s="2555" t="s">
        <v>1544</v>
      </c>
      <c r="B7" s="2552"/>
      <c r="D7" s="1490"/>
      <c r="E7" s="1490"/>
      <c r="F7" s="1490"/>
      <c r="G7" s="1490"/>
      <c r="H7" s="1490"/>
    </row>
    <row r="8" spans="1:8" ht="14.25" customHeight="1">
      <c r="A8" s="2553"/>
      <c r="B8" s="2554" t="s">
        <v>1565</v>
      </c>
      <c r="D8" s="1490"/>
      <c r="E8" s="1490"/>
      <c r="F8" s="1490"/>
      <c r="G8" s="1490"/>
      <c r="H8" s="1490"/>
    </row>
    <row r="9" spans="1:8" ht="15.75" customHeight="1">
      <c r="A9" s="2553"/>
      <c r="B9" s="2552"/>
      <c r="D9" s="1490"/>
      <c r="E9" s="1490"/>
      <c r="F9" s="1490"/>
      <c r="G9" s="1490"/>
      <c r="H9" s="1490"/>
    </row>
    <row r="10" spans="1:8" ht="14.25" customHeight="1">
      <c r="A10" s="2551" t="s">
        <v>143</v>
      </c>
      <c r="B10" s="2550"/>
      <c r="C10" s="1511" t="s">
        <v>92</v>
      </c>
      <c r="D10" s="1511" t="s">
        <v>91</v>
      </c>
      <c r="E10" s="1515" t="s">
        <v>93</v>
      </c>
      <c r="F10" s="1514"/>
      <c r="G10" s="1513"/>
      <c r="H10" s="1512" t="s">
        <v>87</v>
      </c>
    </row>
    <row r="11" spans="1:8" ht="14.25" customHeight="1">
      <c r="A11" s="2549"/>
      <c r="B11" s="2548"/>
      <c r="C11" s="2547" t="s">
        <v>86</v>
      </c>
      <c r="D11" s="1506" t="s">
        <v>228</v>
      </c>
      <c r="E11" s="2238" t="s">
        <v>1004</v>
      </c>
      <c r="F11" s="2238" t="s">
        <v>1003</v>
      </c>
      <c r="G11" s="1506" t="s">
        <v>88</v>
      </c>
      <c r="H11" s="1506">
        <v>2021</v>
      </c>
    </row>
    <row r="12" spans="1:8" ht="14.25" customHeight="1">
      <c r="A12" s="2546"/>
      <c r="B12" s="2545"/>
      <c r="C12" s="2544"/>
      <c r="D12" s="1500" t="s">
        <v>84</v>
      </c>
      <c r="E12" s="1500" t="s">
        <v>84</v>
      </c>
      <c r="F12" s="1500" t="s">
        <v>142</v>
      </c>
      <c r="G12" s="1501"/>
      <c r="H12" s="1500" t="s">
        <v>83</v>
      </c>
    </row>
    <row r="13" spans="1:8" ht="20.100000000000001" customHeight="1">
      <c r="A13" s="2543" t="s">
        <v>213</v>
      </c>
      <c r="B13" s="2542"/>
      <c r="C13" s="1497"/>
      <c r="D13" s="1497"/>
      <c r="E13" s="1497"/>
      <c r="F13" s="2541"/>
      <c r="G13" s="2541"/>
      <c r="H13" s="2541"/>
    </row>
    <row r="14" spans="1:8" ht="20.100000000000001" customHeight="1">
      <c r="A14" s="2540" t="s">
        <v>46</v>
      </c>
      <c r="B14" s="2539"/>
      <c r="C14" s="2538"/>
      <c r="D14" s="2213">
        <f>SUM(D15:D26)</f>
        <v>0</v>
      </c>
      <c r="E14" s="2213">
        <f>SUM(E15:E26)</f>
        <v>0</v>
      </c>
      <c r="F14" s="2213">
        <f>SUM(F15:F26)</f>
        <v>0</v>
      </c>
      <c r="G14" s="2213">
        <f>SUM(G15:G26)</f>
        <v>0</v>
      </c>
      <c r="H14" s="2213">
        <f>SUM(H15:H26)</f>
        <v>0</v>
      </c>
    </row>
    <row r="15" spans="1:8" ht="17.100000000000001" customHeight="1" outlineLevel="1">
      <c r="A15" s="2653" t="s">
        <v>45</v>
      </c>
      <c r="B15" s="2654"/>
      <c r="C15" s="1552" t="s">
        <v>44</v>
      </c>
      <c r="D15" s="1550"/>
      <c r="E15" s="2527"/>
      <c r="F15" s="1536">
        <f>SUM(G15-E15)</f>
        <v>0</v>
      </c>
      <c r="G15" s="1491"/>
      <c r="H15" s="1491"/>
    </row>
    <row r="16" spans="1:8" ht="17.100000000000001" customHeight="1" outlineLevel="1">
      <c r="A16" s="2653" t="s">
        <v>266</v>
      </c>
      <c r="B16" s="2652"/>
      <c r="C16" s="1445" t="s">
        <v>40</v>
      </c>
      <c r="D16" s="1550"/>
      <c r="E16" s="2527"/>
      <c r="F16" s="1536">
        <f>SUM(G16-E16)</f>
        <v>0</v>
      </c>
      <c r="G16" s="1491"/>
      <c r="H16" s="1491"/>
    </row>
    <row r="17" spans="1:11" ht="17.100000000000001" customHeight="1" outlineLevel="1">
      <c r="A17" s="2653" t="s">
        <v>39</v>
      </c>
      <c r="B17" s="2652"/>
      <c r="C17" s="1445" t="s">
        <v>35</v>
      </c>
      <c r="D17" s="1550"/>
      <c r="E17" s="2527"/>
      <c r="F17" s="1536">
        <f>SUM(G17-E17)</f>
        <v>0</v>
      </c>
      <c r="G17" s="1483"/>
      <c r="H17" s="1491"/>
    </row>
    <row r="18" spans="1:11" ht="17.100000000000001" customHeight="1" outlineLevel="1">
      <c r="A18" s="2537" t="s">
        <v>1226</v>
      </c>
      <c r="B18" s="2202"/>
      <c r="C18" s="1552" t="s">
        <v>131</v>
      </c>
      <c r="D18" s="1550"/>
      <c r="E18" s="2527"/>
      <c r="F18" s="1536">
        <f>SUM(G18-E18)</f>
        <v>0</v>
      </c>
      <c r="G18" s="1483"/>
      <c r="H18" s="1491"/>
    </row>
    <row r="19" spans="1:11" ht="17.100000000000001" customHeight="1" outlineLevel="1">
      <c r="A19" s="2203" t="s">
        <v>24</v>
      </c>
      <c r="B19" s="2202"/>
      <c r="C19" s="2536" t="s">
        <v>23</v>
      </c>
      <c r="D19" s="1550"/>
      <c r="E19" s="2527"/>
      <c r="F19" s="1536">
        <f>SUM(G19-E19)</f>
        <v>0</v>
      </c>
      <c r="G19" s="1483"/>
      <c r="H19" s="1491"/>
      <c r="I19" s="2535" t="s">
        <v>1542</v>
      </c>
    </row>
    <row r="20" spans="1:11" s="1490" customFormat="1" ht="17.100000000000001" customHeight="1" outlineLevel="1">
      <c r="A20" s="2203" t="s">
        <v>10</v>
      </c>
      <c r="B20" s="2202"/>
      <c r="C20" s="2534" t="s">
        <v>9</v>
      </c>
      <c r="D20" s="1550"/>
      <c r="E20" s="2527"/>
      <c r="F20" s="1536">
        <f>SUM(G20-E20)</f>
        <v>0</v>
      </c>
      <c r="G20" s="1483"/>
      <c r="H20" s="1491"/>
    </row>
    <row r="21" spans="1:11" ht="17.100000000000001" customHeight="1" outlineLevel="1">
      <c r="A21" s="2532"/>
      <c r="B21" s="2531"/>
      <c r="C21" s="2530"/>
      <c r="D21" s="1550"/>
      <c r="E21" s="2527"/>
      <c r="F21" s="1536"/>
      <c r="G21" s="2533"/>
      <c r="H21" s="1491"/>
    </row>
    <row r="22" spans="1:11" ht="17.100000000000001" customHeight="1" outlineLevel="1">
      <c r="A22" s="2532"/>
      <c r="B22" s="2531"/>
      <c r="C22" s="1616"/>
      <c r="D22" s="1550"/>
      <c r="E22" s="2527"/>
      <c r="F22" s="1536"/>
      <c r="G22" s="1483"/>
      <c r="H22" s="1491"/>
    </row>
    <row r="23" spans="1:11" ht="17.100000000000001" customHeight="1" outlineLevel="1">
      <c r="A23" s="2203"/>
      <c r="B23" s="2202"/>
      <c r="C23" s="2530"/>
      <c r="D23" s="1550"/>
      <c r="E23" s="2527"/>
      <c r="F23" s="1536"/>
      <c r="G23" s="1483"/>
      <c r="H23" s="1491"/>
    </row>
    <row r="24" spans="1:11" s="1460" customFormat="1" ht="17.100000000000001" customHeight="1" outlineLevel="1">
      <c r="A24" s="1455"/>
      <c r="B24" s="2529"/>
      <c r="C24" s="2528"/>
      <c r="D24" s="1550"/>
      <c r="E24" s="2527"/>
      <c r="F24" s="1536"/>
      <c r="G24" s="1483"/>
      <c r="H24" s="1491"/>
    </row>
    <row r="25" spans="1:11" s="1460" customFormat="1" ht="17.100000000000001" customHeight="1" outlineLevel="1">
      <c r="A25" s="1455"/>
      <c r="B25" s="1604"/>
      <c r="C25" s="1598"/>
      <c r="D25" s="1550"/>
      <c r="E25" s="2527"/>
      <c r="F25" s="1536"/>
      <c r="G25" s="1483"/>
      <c r="H25" s="1491"/>
    </row>
    <row r="26" spans="1:11" s="1460" customFormat="1" ht="17.100000000000001" customHeight="1" outlineLevel="1">
      <c r="A26" s="1594"/>
      <c r="B26" s="2526"/>
      <c r="C26" s="1592"/>
      <c r="D26" s="2525"/>
      <c r="E26" s="2524"/>
      <c r="F26" s="1719"/>
      <c r="G26" s="2523"/>
      <c r="H26" s="1587"/>
    </row>
    <row r="27" spans="1:11" s="1460" customFormat="1" ht="17.100000000000001" customHeight="1" outlineLevel="1" thickBot="1">
      <c r="A27" s="2522" t="s">
        <v>8</v>
      </c>
      <c r="B27" s="2521"/>
      <c r="C27" s="2520"/>
      <c r="D27" s="1585">
        <f>SUM(D14)</f>
        <v>0</v>
      </c>
      <c r="E27" s="1585">
        <f>SUM(E14)</f>
        <v>0</v>
      </c>
      <c r="F27" s="2519">
        <f>SUM(F14)</f>
        <v>0</v>
      </c>
      <c r="G27" s="1585">
        <f>SUM(G14)</f>
        <v>0</v>
      </c>
      <c r="H27" s="1585">
        <f>SUM(H14)</f>
        <v>0</v>
      </c>
    </row>
    <row r="28" spans="1:11" s="1490" customFormat="1" ht="19.149999999999999" customHeight="1" thickTop="1">
      <c r="A28" s="1490" t="s">
        <v>1534</v>
      </c>
      <c r="B28" s="2518"/>
      <c r="C28" s="2517" t="s">
        <v>1173</v>
      </c>
      <c r="D28" s="2517"/>
      <c r="E28" s="2517"/>
      <c r="F28" s="2516" t="s">
        <v>1533</v>
      </c>
      <c r="G28" s="2516"/>
      <c r="H28" s="2516"/>
      <c r="I28" s="2515"/>
    </row>
    <row r="29" spans="1:11" s="1490" customFormat="1" ht="18" customHeight="1">
      <c r="C29" s="2514"/>
      <c r="D29" s="1460"/>
      <c r="E29" s="1926"/>
      <c r="F29" s="1926"/>
      <c r="G29" s="1926"/>
      <c r="H29" s="1460"/>
      <c r="I29" s="1926"/>
    </row>
    <row r="30" spans="1:11" s="1490" customFormat="1" ht="22.5" customHeight="1">
      <c r="A30" s="2321" t="s">
        <v>1943</v>
      </c>
      <c r="B30" s="2321"/>
      <c r="C30" s="3708" t="s">
        <v>1906</v>
      </c>
      <c r="D30" s="3708"/>
      <c r="E30" s="3708"/>
      <c r="F30" s="1526" t="s">
        <v>1876</v>
      </c>
      <c r="G30" s="1526"/>
      <c r="H30" s="1526"/>
      <c r="I30" s="2513"/>
      <c r="J30" s="2512"/>
      <c r="K30" s="2512"/>
    </row>
    <row r="31" spans="1:11" s="2506" customFormat="1" ht="13.5">
      <c r="A31" s="3720" t="s">
        <v>1532</v>
      </c>
      <c r="B31" s="3720"/>
      <c r="C31" s="1525" t="s">
        <v>100</v>
      </c>
      <c r="D31" s="1525"/>
      <c r="E31" s="1525"/>
      <c r="F31" s="1521" t="s">
        <v>0</v>
      </c>
      <c r="G31" s="1521"/>
      <c r="H31" s="1521"/>
      <c r="I31" s="2510"/>
      <c r="J31" s="2509"/>
      <c r="K31" s="2509"/>
    </row>
    <row r="32" spans="1:11" s="2506" customFormat="1" ht="13.5">
      <c r="A32" s="2483"/>
      <c r="B32" s="2483"/>
      <c r="C32" s="1578"/>
      <c r="D32" s="1578"/>
      <c r="E32" s="1578"/>
      <c r="F32" s="1420"/>
      <c r="G32" s="1423"/>
      <c r="H32" s="1423"/>
      <c r="I32" s="2508"/>
      <c r="J32" s="2507"/>
      <c r="K32" s="2507"/>
    </row>
    <row r="33" spans="3:9">
      <c r="C33" s="1420"/>
      <c r="D33" s="1423"/>
      <c r="E33" s="1423"/>
      <c r="F33" s="1423"/>
      <c r="G33" s="1423"/>
      <c r="H33" s="1423"/>
      <c r="I33" s="1460"/>
    </row>
  </sheetData>
  <mergeCells count="12">
    <mergeCell ref="A31:B31"/>
    <mergeCell ref="C31:E31"/>
    <mergeCell ref="F31:H31"/>
    <mergeCell ref="A32:B32"/>
    <mergeCell ref="C32:E32"/>
    <mergeCell ref="A4:H4"/>
    <mergeCell ref="A5:H5"/>
    <mergeCell ref="A10:B12"/>
    <mergeCell ref="E10:G10"/>
    <mergeCell ref="A30:B30"/>
    <mergeCell ref="C30:E30"/>
    <mergeCell ref="F30:H30"/>
  </mergeCells>
  <pageMargins left="0.5" right="0" top="0.25" bottom="0" header="0.5" footer="0"/>
  <pageSetup paperSize="5" orientation="portrait"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83"/>
  <sheetViews>
    <sheetView showGridLines="0" showOutlineSymbols="0" topLeftCell="A46" workbookViewId="0">
      <selection activeCell="E64" sqref="E64:H64"/>
    </sheetView>
  </sheetViews>
  <sheetFormatPr defaultColWidth="12.5703125" defaultRowHeight="15.75" outlineLevelRow="2" outlineLevelCol="2"/>
  <cols>
    <col min="1" max="1" width="1.85546875" style="1417" customWidth="1"/>
    <col min="2" max="2" width="34.7109375" style="1417" customWidth="1"/>
    <col min="3" max="3" width="10.28515625" style="1417" customWidth="1"/>
    <col min="4" max="4" width="10.42578125" style="1417" customWidth="1"/>
    <col min="5" max="5" width="10.5703125" style="1417" customWidth="1"/>
    <col min="6" max="6" width="11.140625" style="1417" customWidth="1"/>
    <col min="7" max="7" width="10.7109375" style="1417" customWidth="1"/>
    <col min="8" max="8" width="11.140625" style="1417" customWidth="1"/>
    <col min="9" max="9" width="12.7109375" style="1417" customWidth="1"/>
    <col min="10" max="10" width="13.5703125" style="1459" customWidth="1"/>
    <col min="11"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13">
      <c r="A1" s="1523" t="s">
        <v>99</v>
      </c>
      <c r="B1" s="1430"/>
      <c r="C1" s="1430"/>
      <c r="E1" s="1523"/>
      <c r="H1" s="1523"/>
    </row>
    <row r="2" spans="1:13" ht="14.25" customHeight="1">
      <c r="A2" s="1522" t="s">
        <v>221</v>
      </c>
      <c r="B2" s="1430"/>
      <c r="C2" s="1430"/>
      <c r="E2" s="1522"/>
      <c r="H2" s="1522"/>
    </row>
    <row r="3" spans="1:13" ht="14.25" customHeight="1">
      <c r="A3" s="1526" t="s">
        <v>220</v>
      </c>
      <c r="B3" s="1526"/>
      <c r="C3" s="1526"/>
      <c r="D3" s="1526"/>
      <c r="E3" s="1526"/>
      <c r="F3" s="1526"/>
      <c r="G3" s="1526"/>
      <c r="H3" s="1526"/>
    </row>
    <row r="4" spans="1:13" ht="14.25" customHeight="1">
      <c r="A4" s="1521" t="s">
        <v>1127</v>
      </c>
      <c r="B4" s="1520"/>
      <c r="C4" s="1520"/>
      <c r="D4" s="1520"/>
      <c r="E4" s="1520"/>
      <c r="F4" s="1520"/>
      <c r="G4" s="1520"/>
      <c r="H4" s="1520"/>
    </row>
    <row r="5" spans="1:13" ht="12" customHeight="1">
      <c r="A5" s="1570"/>
      <c r="B5" s="1570"/>
      <c r="C5" s="1570"/>
      <c r="D5" s="1570"/>
      <c r="E5" s="1570"/>
      <c r="F5" s="1570"/>
      <c r="G5" s="1570"/>
      <c r="H5" s="1570"/>
    </row>
    <row r="6" spans="1:13" ht="14.25" customHeight="1">
      <c r="A6" s="2691" t="s">
        <v>1577</v>
      </c>
      <c r="D6" s="1430"/>
      <c r="E6" s="1430"/>
      <c r="F6" s="1430"/>
      <c r="G6" s="1430"/>
      <c r="H6" s="1430"/>
    </row>
    <row r="7" spans="1:13" ht="6" customHeight="1">
      <c r="A7" s="2691"/>
      <c r="D7" s="1430"/>
      <c r="E7" s="1430"/>
      <c r="F7" s="1430"/>
      <c r="G7" s="1430"/>
      <c r="H7" s="1430"/>
    </row>
    <row r="8" spans="1:13" ht="12.75" customHeight="1">
      <c r="A8" s="1518" t="s">
        <v>143</v>
      </c>
      <c r="B8" s="1517"/>
      <c r="C8" s="1512" t="s">
        <v>92</v>
      </c>
      <c r="D8" s="1511" t="s">
        <v>91</v>
      </c>
      <c r="E8" s="1515" t="s">
        <v>93</v>
      </c>
      <c r="F8" s="1514"/>
      <c r="G8" s="1513"/>
      <c r="H8" s="1512" t="s">
        <v>87</v>
      </c>
      <c r="I8" s="1512" t="s">
        <v>87</v>
      </c>
    </row>
    <row r="9" spans="1:13" ht="12.75" customHeight="1">
      <c r="A9" s="1510"/>
      <c r="B9" s="1509"/>
      <c r="C9" s="1505" t="s">
        <v>86</v>
      </c>
      <c r="D9" s="1506">
        <v>2019</v>
      </c>
      <c r="E9" s="1952" t="s">
        <v>1004</v>
      </c>
      <c r="F9" s="1952" t="s">
        <v>1003</v>
      </c>
      <c r="G9" s="1506" t="s">
        <v>88</v>
      </c>
      <c r="H9" s="1505">
        <v>2021</v>
      </c>
      <c r="I9" s="1505">
        <v>2021</v>
      </c>
    </row>
    <row r="10" spans="1:13" ht="12.75" customHeight="1">
      <c r="A10" s="1504"/>
      <c r="B10" s="1503"/>
      <c r="C10" s="1951"/>
      <c r="D10" s="1500" t="s">
        <v>84</v>
      </c>
      <c r="E10" s="1500" t="s">
        <v>84</v>
      </c>
      <c r="F10" s="1500" t="s">
        <v>142</v>
      </c>
      <c r="G10" s="1501"/>
      <c r="H10" s="1500" t="s">
        <v>83</v>
      </c>
      <c r="I10" s="1500" t="s">
        <v>1029</v>
      </c>
      <c r="J10" s="1950" t="s">
        <v>1126</v>
      </c>
      <c r="K10" s="1433"/>
      <c r="L10" s="1433"/>
      <c r="M10" s="1433"/>
    </row>
    <row r="11" spans="1:13" ht="15" customHeight="1">
      <c r="A11" s="1496" t="s">
        <v>213</v>
      </c>
      <c r="B11" s="1495"/>
      <c r="C11" s="1478"/>
      <c r="D11" s="1478"/>
      <c r="E11" s="1478"/>
      <c r="F11" s="1498"/>
      <c r="G11" s="1498"/>
      <c r="H11" s="1498"/>
      <c r="I11" s="1628"/>
      <c r="J11" s="1482"/>
      <c r="K11" s="1433"/>
      <c r="L11" s="1433"/>
      <c r="M11" s="1433"/>
    </row>
    <row r="12" spans="1:13" ht="15" customHeight="1">
      <c r="A12" s="1948" t="s">
        <v>82</v>
      </c>
      <c r="B12" s="1495"/>
      <c r="C12" s="2237"/>
      <c r="D12" s="1946">
        <f>SUM(D14:D35)</f>
        <v>22849043.259999998</v>
      </c>
      <c r="E12" s="1946">
        <f>SUM(E14:E35)</f>
        <v>9236466.6900000013</v>
      </c>
      <c r="F12" s="1946">
        <f>SUM(F14:F35)</f>
        <v>20041100.309999999</v>
      </c>
      <c r="G12" s="1946">
        <f>SUM(G14:G35)</f>
        <v>29277567</v>
      </c>
      <c r="H12" s="1946" t="e">
        <f>SUM(H14:H35)</f>
        <v>#REF!</v>
      </c>
      <c r="I12" s="1946" t="e">
        <f>SUM(I14:I35)</f>
        <v>#REF!</v>
      </c>
      <c r="J12" s="50"/>
      <c r="K12" s="2690"/>
      <c r="L12" s="1433"/>
      <c r="M12" s="1433"/>
    </row>
    <row r="13" spans="1:13" ht="14.1" customHeight="1" outlineLevel="1">
      <c r="A13" s="1922" t="s">
        <v>81</v>
      </c>
      <c r="B13" s="1961"/>
      <c r="C13" s="1960"/>
      <c r="D13" s="2689"/>
      <c r="E13" s="2689"/>
      <c r="F13" s="2688"/>
      <c r="G13" s="2688"/>
      <c r="H13" s="2688"/>
      <c r="I13" s="1959"/>
      <c r="J13" s="1482"/>
      <c r="K13" s="1433"/>
      <c r="L13" s="1433"/>
      <c r="M13" s="1433"/>
    </row>
    <row r="14" spans="1:13" ht="14.1" customHeight="1" outlineLevel="1">
      <c r="A14" s="1615" t="s">
        <v>478</v>
      </c>
      <c r="B14" s="1733"/>
      <c r="C14" s="1918" t="s">
        <v>79</v>
      </c>
      <c r="D14" s="2685">
        <v>12797477.15</v>
      </c>
      <c r="E14" s="1596">
        <v>5896162.0099999998</v>
      </c>
      <c r="F14" s="1596">
        <f>SUM(G14-E14)</f>
        <v>12624565.99</v>
      </c>
      <c r="G14" s="2687">
        <v>18520728</v>
      </c>
      <c r="H14" s="1934" t="e">
        <f>#REF!</f>
        <v>#REF!</v>
      </c>
      <c r="I14" s="1596" t="e">
        <f>#REF!</f>
        <v>#REF!</v>
      </c>
      <c r="J14" s="1478" t="e">
        <f>SUM(H14*0.1)</f>
        <v>#REF!</v>
      </c>
      <c r="K14" s="1433"/>
      <c r="L14" s="1433"/>
      <c r="M14" s="1433"/>
    </row>
    <row r="15" spans="1:13" ht="14.1" customHeight="1" outlineLevel="1">
      <c r="A15" s="1922" t="s">
        <v>78</v>
      </c>
      <c r="B15" s="1733"/>
      <c r="C15" s="1918"/>
      <c r="D15" s="2685"/>
      <c r="E15" s="1596"/>
      <c r="F15" s="1596"/>
      <c r="G15" s="1595"/>
      <c r="H15" s="2406"/>
      <c r="I15" s="1596"/>
      <c r="J15" s="1487"/>
      <c r="K15" s="1433"/>
      <c r="L15" s="1433"/>
      <c r="M15" s="1433"/>
    </row>
    <row r="16" spans="1:13" ht="14.1" customHeight="1" outlineLevel="1">
      <c r="A16" s="1899" t="s">
        <v>77</v>
      </c>
      <c r="B16" s="1898"/>
      <c r="C16" s="1918" t="s">
        <v>76</v>
      </c>
      <c r="D16" s="2685">
        <v>1182483.8700000001</v>
      </c>
      <c r="E16" s="1596">
        <v>651000</v>
      </c>
      <c r="F16" s="1596">
        <f>SUM(G16-E16)</f>
        <v>1005000</v>
      </c>
      <c r="G16" s="1934">
        <v>1656000</v>
      </c>
      <c r="H16" s="1934" t="e">
        <f>SUM(#REF!*2000*12)</f>
        <v>#REF!</v>
      </c>
      <c r="I16" s="1933"/>
      <c r="J16" s="1487"/>
      <c r="K16" s="1433"/>
      <c r="L16" s="1433"/>
      <c r="M16" s="1433"/>
    </row>
    <row r="17" spans="1:16" ht="14.1" customHeight="1" outlineLevel="1">
      <c r="A17" s="1899" t="s">
        <v>141</v>
      </c>
      <c r="B17" s="1898"/>
      <c r="C17" s="1916" t="s">
        <v>140</v>
      </c>
      <c r="D17" s="2685">
        <v>138937.5</v>
      </c>
      <c r="E17" s="1596">
        <v>77187.5</v>
      </c>
      <c r="F17" s="1596">
        <f>SUM(G17-E17)</f>
        <v>65312.5</v>
      </c>
      <c r="G17" s="1934">
        <v>142500</v>
      </c>
      <c r="H17" s="2686">
        <f>(7125+4750)*12</f>
        <v>142500</v>
      </c>
      <c r="I17" s="2686"/>
      <c r="J17" s="1487"/>
      <c r="K17" s="1433"/>
      <c r="L17" s="1433"/>
      <c r="M17" s="1433"/>
    </row>
    <row r="18" spans="1:16" ht="14.1" customHeight="1" outlineLevel="1">
      <c r="A18" s="1899" t="s">
        <v>139</v>
      </c>
      <c r="B18" s="1898"/>
      <c r="C18" s="1916" t="s">
        <v>138</v>
      </c>
      <c r="D18" s="2685">
        <v>138937.5</v>
      </c>
      <c r="E18" s="1596">
        <v>76000</v>
      </c>
      <c r="F18" s="1596">
        <f>SUM(G18-E18)</f>
        <v>66500</v>
      </c>
      <c r="G18" s="1439">
        <v>142500</v>
      </c>
      <c r="H18" s="2686">
        <f>(7125+4750)*12</f>
        <v>142500</v>
      </c>
      <c r="I18" s="2686"/>
      <c r="J18" s="1487"/>
      <c r="K18" s="1433"/>
      <c r="L18" s="1433"/>
      <c r="M18" s="1433"/>
    </row>
    <row r="19" spans="1:16" ht="14.1" customHeight="1" outlineLevel="1">
      <c r="A19" s="1899" t="s">
        <v>75</v>
      </c>
      <c r="B19" s="1898"/>
      <c r="C19" s="1916" t="s">
        <v>74</v>
      </c>
      <c r="D19" s="2685">
        <v>294000</v>
      </c>
      <c r="E19" s="1596">
        <v>294000</v>
      </c>
      <c r="F19" s="1596">
        <f>SUM(G19-E19)</f>
        <v>120000</v>
      </c>
      <c r="G19" s="1934">
        <v>414000</v>
      </c>
      <c r="H19" s="1934" t="e">
        <f>#REF!*6000</f>
        <v>#REF!</v>
      </c>
      <c r="I19" s="1933"/>
      <c r="J19" s="1487"/>
      <c r="K19" s="1433"/>
      <c r="L19" s="1433"/>
      <c r="M19" s="1433"/>
    </row>
    <row r="20" spans="1:16" ht="14.1" customHeight="1" outlineLevel="1">
      <c r="A20" s="1899" t="s">
        <v>174</v>
      </c>
      <c r="B20" s="1898"/>
      <c r="C20" s="1916" t="s">
        <v>136</v>
      </c>
      <c r="D20" s="2685">
        <v>221095.86</v>
      </c>
      <c r="E20" s="1596">
        <v>166371.57999999999</v>
      </c>
      <c r="F20" s="1596">
        <f>SUM(G20-E20)</f>
        <v>233628.42</v>
      </c>
      <c r="G20" s="1934">
        <v>400000</v>
      </c>
      <c r="H20" s="1934">
        <v>300000</v>
      </c>
      <c r="I20" s="1933"/>
      <c r="J20" s="1487"/>
      <c r="K20" s="1481"/>
      <c r="L20" s="1460"/>
      <c r="M20" s="1460"/>
    </row>
    <row r="21" spans="1:16" ht="14.1" customHeight="1" outlineLevel="1">
      <c r="A21" s="1899" t="s">
        <v>1031</v>
      </c>
      <c r="B21" s="1898"/>
      <c r="C21" s="1918" t="s">
        <v>72</v>
      </c>
      <c r="D21" s="2685">
        <v>1046976</v>
      </c>
      <c r="E21" s="1596">
        <v>0</v>
      </c>
      <c r="F21" s="1596">
        <f>SUM(G21-E21)</f>
        <v>1543394</v>
      </c>
      <c r="G21" s="1595">
        <v>1543394</v>
      </c>
      <c r="H21" s="1595" t="e">
        <f>SUM(H14/12)</f>
        <v>#REF!</v>
      </c>
      <c r="I21" s="1595" t="e">
        <f>SUM(I14/12)</f>
        <v>#REF!</v>
      </c>
      <c r="J21" s="1478" t="e">
        <f>SUM(H21*0.1)</f>
        <v>#REF!</v>
      </c>
      <c r="K21" s="1926"/>
      <c r="L21" s="1470"/>
      <c r="M21" s="1460"/>
    </row>
    <row r="22" spans="1:16" ht="14.1" customHeight="1" outlineLevel="1">
      <c r="A22" s="1899" t="s">
        <v>71</v>
      </c>
      <c r="B22" s="1898"/>
      <c r="C22" s="1918" t="s">
        <v>70</v>
      </c>
      <c r="D22" s="2685">
        <v>245000</v>
      </c>
      <c r="E22" s="1596">
        <v>0</v>
      </c>
      <c r="F22" s="1596">
        <f>SUM(G22-E22)</f>
        <v>345000</v>
      </c>
      <c r="G22" s="2052">
        <v>345000</v>
      </c>
      <c r="H22" s="2052" t="e">
        <f>#REF!*5000</f>
        <v>#REF!</v>
      </c>
      <c r="I22" s="2052"/>
      <c r="J22" s="1478"/>
      <c r="K22" s="1926"/>
      <c r="L22" s="1470"/>
      <c r="M22" s="1460"/>
    </row>
    <row r="23" spans="1:16" ht="14.1" customHeight="1" outlineLevel="1">
      <c r="A23" s="1900" t="s">
        <v>69</v>
      </c>
      <c r="B23" s="1898"/>
      <c r="C23" s="1916" t="s">
        <v>68</v>
      </c>
      <c r="D23" s="2685">
        <v>1050246</v>
      </c>
      <c r="E23" s="1596">
        <v>1126054</v>
      </c>
      <c r="F23" s="1596">
        <f>SUM(G23-E23)</f>
        <v>417340</v>
      </c>
      <c r="G23" s="1596">
        <v>1543394</v>
      </c>
      <c r="H23" s="2052" t="e">
        <f>SUM(H14/12)</f>
        <v>#REF!</v>
      </c>
      <c r="I23" s="2052" t="e">
        <f>SUM(I14/12)</f>
        <v>#REF!</v>
      </c>
      <c r="J23" s="1478" t="e">
        <f>SUM(H23*0.1)</f>
        <v>#REF!</v>
      </c>
      <c r="K23" s="1481"/>
      <c r="L23" s="1460"/>
      <c r="M23" s="1460"/>
    </row>
    <row r="24" spans="1:16" ht="14.1" customHeight="1" outlineLevel="1">
      <c r="A24" s="1929" t="s">
        <v>67</v>
      </c>
      <c r="B24" s="1733"/>
      <c r="C24" s="1928"/>
      <c r="D24" s="2685"/>
      <c r="E24" s="1596"/>
      <c r="F24" s="1596"/>
      <c r="G24" s="2034"/>
      <c r="H24" s="2034"/>
      <c r="I24" s="2033"/>
      <c r="J24" s="1487"/>
      <c r="K24" s="1926"/>
      <c r="L24" s="1470"/>
      <c r="M24" s="1460"/>
    </row>
    <row r="25" spans="1:16" ht="14.1" customHeight="1" outlineLevel="1">
      <c r="A25" s="1899" t="s">
        <v>474</v>
      </c>
      <c r="B25" s="1733"/>
      <c r="C25" s="1918" t="s">
        <v>65</v>
      </c>
      <c r="D25" s="2685">
        <v>1535399.74</v>
      </c>
      <c r="E25" s="1596">
        <v>675251.8</v>
      </c>
      <c r="F25" s="1596">
        <f>SUM(G25-E25)</f>
        <v>1547235.2</v>
      </c>
      <c r="G25" s="2048">
        <v>2222487</v>
      </c>
      <c r="H25" s="1484" t="e">
        <f>ROUND(H14*0.12,0)+1</f>
        <v>#REF!</v>
      </c>
      <c r="I25" s="1484" t="e">
        <f>ROUND(I14*0.12,0)</f>
        <v>#REF!</v>
      </c>
      <c r="J25" s="1478" t="e">
        <f>SUM(H25*0.1)</f>
        <v>#REF!</v>
      </c>
      <c r="K25" s="1926" t="str">
        <f>A6</f>
        <v>Office : CITY TREASURER'S OFFICE (1091)</v>
      </c>
      <c r="L25" s="1470"/>
      <c r="M25" s="1460"/>
    </row>
    <row r="26" spans="1:16" ht="14.1" customHeight="1" outlineLevel="1">
      <c r="A26" s="1899" t="s">
        <v>64</v>
      </c>
      <c r="B26" s="1733"/>
      <c r="C26" s="1918" t="s">
        <v>63</v>
      </c>
      <c r="D26" s="2685">
        <v>59400</v>
      </c>
      <c r="E26" s="1596">
        <v>24500</v>
      </c>
      <c r="F26" s="1596">
        <f>SUM(G26-E26)</f>
        <v>58300</v>
      </c>
      <c r="G26" s="1892">
        <v>82800</v>
      </c>
      <c r="H26" s="1488" t="e">
        <f>#REF!*100*12</f>
        <v>#REF!</v>
      </c>
      <c r="I26" s="1551"/>
      <c r="J26" s="1487"/>
      <c r="K26" s="1481" t="s">
        <v>1028</v>
      </c>
      <c r="N26" s="1480"/>
      <c r="O26" s="1480"/>
    </row>
    <row r="27" spans="1:16" ht="14.1" customHeight="1" outlineLevel="1">
      <c r="A27" s="1899" t="s">
        <v>62</v>
      </c>
      <c r="B27" s="1733"/>
      <c r="C27" s="1918" t="s">
        <v>61</v>
      </c>
      <c r="D27" s="2685">
        <v>152791.91</v>
      </c>
      <c r="E27" s="1596">
        <v>78439.8</v>
      </c>
      <c r="F27" s="1596">
        <f>SUM(G27-E27)</f>
        <v>187341.2</v>
      </c>
      <c r="G27" s="2044">
        <v>265781</v>
      </c>
      <c r="H27" s="1483" t="e">
        <f>#REF!</f>
        <v>#REF!</v>
      </c>
      <c r="I27" s="2043" t="e">
        <f>#REF!</f>
        <v>#REF!</v>
      </c>
      <c r="J27" s="1478" t="e">
        <f>SUM(H27*0.1)</f>
        <v>#REF!</v>
      </c>
      <c r="K27" s="1477" t="s">
        <v>478</v>
      </c>
      <c r="N27" s="1430" t="e">
        <f>J14</f>
        <v>#REF!</v>
      </c>
    </row>
    <row r="28" spans="1:16" ht="14.1" customHeight="1" outlineLevel="1">
      <c r="A28" s="1899" t="s">
        <v>60</v>
      </c>
      <c r="B28" s="1733"/>
      <c r="C28" s="1918" t="s">
        <v>59</v>
      </c>
      <c r="D28" s="2685">
        <v>59400</v>
      </c>
      <c r="E28" s="1596">
        <v>24500</v>
      </c>
      <c r="F28" s="1596">
        <f>SUM(G28-E28)</f>
        <v>58300</v>
      </c>
      <c r="G28" s="1892">
        <v>82800</v>
      </c>
      <c r="H28" s="1892" t="e">
        <f>SUM(#REF!*100*12)</f>
        <v>#REF!</v>
      </c>
      <c r="I28" s="2045"/>
      <c r="J28" s="1486"/>
      <c r="K28" s="1471" t="s">
        <v>1031</v>
      </c>
      <c r="N28" s="1430" t="e">
        <f>J21</f>
        <v>#REF!</v>
      </c>
    </row>
    <row r="29" spans="1:16" ht="14.1" customHeight="1" outlineLevel="1">
      <c r="A29" s="1922" t="s">
        <v>56</v>
      </c>
      <c r="B29" s="1733"/>
      <c r="C29" s="1918"/>
      <c r="D29" s="2685"/>
      <c r="E29" s="1659"/>
      <c r="F29" s="1596"/>
      <c r="G29" s="2038"/>
      <c r="H29" s="2038"/>
      <c r="I29" s="2141"/>
      <c r="J29" s="215"/>
      <c r="K29" s="1471" t="s">
        <v>474</v>
      </c>
      <c r="L29" s="1433"/>
      <c r="M29" s="1433"/>
      <c r="N29" s="1431" t="e">
        <f>J25</f>
        <v>#REF!</v>
      </c>
      <c r="O29" s="1433"/>
      <c r="P29" s="1433"/>
    </row>
    <row r="30" spans="1:16" ht="14.1" customHeight="1" outlineLevel="1">
      <c r="A30" s="1899" t="s">
        <v>472</v>
      </c>
      <c r="B30" s="1733"/>
      <c r="C30" s="1918" t="s">
        <v>57</v>
      </c>
      <c r="D30" s="2685">
        <v>511482.23</v>
      </c>
      <c r="E30" s="1659">
        <v>0</v>
      </c>
      <c r="F30" s="1596">
        <f>SUM(G30-E30)</f>
        <v>1000</v>
      </c>
      <c r="G30" s="2038">
        <v>1000</v>
      </c>
      <c r="H30" s="1479">
        <v>55700</v>
      </c>
      <c r="I30" s="2038"/>
      <c r="J30" s="215"/>
      <c r="K30" s="1471" t="s">
        <v>62</v>
      </c>
      <c r="L30" s="1433"/>
      <c r="M30" s="1433"/>
      <c r="N30" s="1431" t="e">
        <f>J27</f>
        <v>#REF!</v>
      </c>
      <c r="O30" s="1433"/>
      <c r="P30" s="1433"/>
    </row>
    <row r="31" spans="1:16" ht="14.1" customHeight="1" outlineLevel="1" thickBot="1">
      <c r="A31" s="1913" t="s">
        <v>464</v>
      </c>
      <c r="B31" s="1733"/>
      <c r="C31" s="1916" t="s">
        <v>1027</v>
      </c>
      <c r="D31" s="2685">
        <v>3130415.5</v>
      </c>
      <c r="E31" s="1659">
        <v>0</v>
      </c>
      <c r="F31" s="1596">
        <f>SUM(G31-E31)</f>
        <v>1362183</v>
      </c>
      <c r="G31" s="2038">
        <v>1362183</v>
      </c>
      <c r="H31" s="1595" t="e">
        <f>ROUND(N33,0)+1</f>
        <v>#REF!</v>
      </c>
      <c r="I31" s="1595"/>
      <c r="J31" s="1476" t="e">
        <f>SUM(J14:J30)</f>
        <v>#REF!</v>
      </c>
      <c r="K31" s="1471" t="s">
        <v>1576</v>
      </c>
      <c r="L31" s="1433"/>
      <c r="M31" s="1433"/>
      <c r="N31" s="1431" t="e">
        <f>J23</f>
        <v>#REF!</v>
      </c>
      <c r="O31" s="1433"/>
      <c r="P31" s="1433"/>
    </row>
    <row r="32" spans="1:16" ht="14.1" customHeight="1" outlineLevel="1" thickTop="1">
      <c r="A32" s="1913" t="s">
        <v>470</v>
      </c>
      <c r="B32" s="1733"/>
      <c r="C32" s="1916" t="s">
        <v>53</v>
      </c>
      <c r="D32" s="2685">
        <v>40000</v>
      </c>
      <c r="E32" s="2035">
        <v>0</v>
      </c>
      <c r="F32" s="1596">
        <f>SUM(G32-E32)</f>
        <v>0</v>
      </c>
      <c r="G32" s="2038">
        <v>0</v>
      </c>
      <c r="H32" s="1479">
        <v>45000</v>
      </c>
      <c r="I32" s="2038"/>
      <c r="J32" s="2612"/>
      <c r="K32" s="1471"/>
      <c r="L32" s="1433"/>
      <c r="M32" s="1433"/>
      <c r="N32" s="1431"/>
      <c r="O32" s="1470"/>
      <c r="P32" s="1433"/>
    </row>
    <row r="33" spans="1:27" ht="14.1" customHeight="1" outlineLevel="1" thickBot="1">
      <c r="A33" s="1913" t="s">
        <v>52</v>
      </c>
      <c r="B33" s="1733"/>
      <c r="C33" s="1916" t="s">
        <v>51</v>
      </c>
      <c r="D33" s="2683">
        <v>0</v>
      </c>
      <c r="E33" s="2035">
        <v>0</v>
      </c>
      <c r="F33" s="1596">
        <f>SUM(G33-E33)</f>
        <v>1000</v>
      </c>
      <c r="G33" s="2038">
        <v>1000</v>
      </c>
      <c r="H33" s="1473">
        <v>1000</v>
      </c>
      <c r="I33" s="2034"/>
      <c r="J33" s="2612"/>
      <c r="K33" s="1464" t="s">
        <v>1038</v>
      </c>
      <c r="L33" s="1464"/>
      <c r="M33" s="1464"/>
      <c r="N33" s="1468" t="e">
        <f>SUM(N27:N32)</f>
        <v>#REF!</v>
      </c>
      <c r="O33" s="1464"/>
      <c r="P33" s="1433"/>
    </row>
    <row r="34" spans="1:27" ht="14.1" customHeight="1" outlineLevel="1" thickTop="1">
      <c r="A34" s="1913" t="s">
        <v>1315</v>
      </c>
      <c r="B34" s="1733"/>
      <c r="C34" s="1916" t="s">
        <v>49</v>
      </c>
      <c r="D34" s="2683">
        <v>245000</v>
      </c>
      <c r="E34" s="2035">
        <v>0</v>
      </c>
      <c r="F34" s="1596">
        <f>SUM(G34-E34)</f>
        <v>345000</v>
      </c>
      <c r="G34" s="2038">
        <v>345000</v>
      </c>
      <c r="H34" s="1473" t="e">
        <f>#REF!*5000</f>
        <v>#REF!</v>
      </c>
      <c r="I34" s="2034"/>
      <c r="J34" s="2612"/>
      <c r="K34" s="1464"/>
      <c r="L34" s="1464"/>
      <c r="M34" s="1464"/>
      <c r="N34" s="2684"/>
      <c r="O34" s="1464"/>
      <c r="P34" s="1433"/>
    </row>
    <row r="35" spans="1:27" ht="14.1" customHeight="1" outlineLevel="1">
      <c r="A35" s="2500" t="s">
        <v>1314</v>
      </c>
      <c r="B35" s="1733"/>
      <c r="C35" s="1958" t="s">
        <v>47</v>
      </c>
      <c r="D35" s="2683">
        <v>0</v>
      </c>
      <c r="E35" s="2035">
        <v>147000</v>
      </c>
      <c r="F35" s="1596">
        <f>SUM(G35-E35)</f>
        <v>60000</v>
      </c>
      <c r="G35" s="2034">
        <v>207000</v>
      </c>
      <c r="H35" s="1473">
        <v>0</v>
      </c>
      <c r="I35" s="2682"/>
      <c r="J35" s="2612"/>
      <c r="K35" s="1433"/>
      <c r="L35" s="1433"/>
      <c r="M35" s="1433"/>
      <c r="N35" s="1433"/>
      <c r="O35" s="1433"/>
      <c r="P35" s="1433"/>
      <c r="Q35" s="1433"/>
      <c r="R35" s="1433"/>
      <c r="S35" s="1433"/>
      <c r="T35" s="1433"/>
      <c r="U35" s="1433"/>
      <c r="V35" s="1433"/>
      <c r="W35" s="1433"/>
      <c r="X35" s="1433"/>
      <c r="Y35" s="1433"/>
      <c r="Z35" s="1433"/>
      <c r="AA35" s="1433"/>
    </row>
    <row r="36" spans="1:27" ht="15" customHeight="1" outlineLevel="1">
      <c r="A36" s="1756" t="s">
        <v>46</v>
      </c>
      <c r="B36" s="2031"/>
      <c r="C36" s="2030"/>
      <c r="D36" s="1669">
        <f>SUM(D37:D59)</f>
        <v>3402161.24</v>
      </c>
      <c r="E36" s="1669">
        <f>SUM(E37:E59)</f>
        <v>1226707.78</v>
      </c>
      <c r="F36" s="1669">
        <f>SUM(F37:F59)</f>
        <v>4132572.2199999997</v>
      </c>
      <c r="G36" s="1669">
        <f>SUM(G37:G59)</f>
        <v>5359280</v>
      </c>
      <c r="H36" s="2213">
        <f>SUM(H37:H59)</f>
        <v>5164200</v>
      </c>
    </row>
    <row r="37" spans="1:27" ht="14.1" customHeight="1" outlineLevel="1">
      <c r="A37" s="1899" t="s">
        <v>45</v>
      </c>
      <c r="B37" s="1905"/>
      <c r="C37" s="1887" t="s">
        <v>44</v>
      </c>
      <c r="D37" s="1904">
        <v>190853.87</v>
      </c>
      <c r="E37" s="1903">
        <v>27232.01</v>
      </c>
      <c r="F37" s="1596">
        <f>SUM(G37-E37)</f>
        <v>302767.99</v>
      </c>
      <c r="G37" s="1903">
        <v>330000</v>
      </c>
      <c r="H37" s="1902">
        <v>220000</v>
      </c>
    </row>
    <row r="38" spans="1:27" s="1533" customFormat="1" ht="14.1" customHeight="1" outlineLevel="1">
      <c r="A38" s="1899" t="s">
        <v>211</v>
      </c>
      <c r="B38" s="1898"/>
      <c r="C38" s="1887" t="s">
        <v>40</v>
      </c>
      <c r="D38" s="1539">
        <v>189761.64</v>
      </c>
      <c r="E38" s="1884">
        <v>74065.039999999994</v>
      </c>
      <c r="F38" s="1596">
        <f>SUM(G38-E38)</f>
        <v>155934.96000000002</v>
      </c>
      <c r="G38" s="1884">
        <v>230000</v>
      </c>
      <c r="H38" s="1491">
        <v>200000</v>
      </c>
      <c r="I38" s="1544"/>
      <c r="J38" s="1441"/>
    </row>
    <row r="39" spans="1:27" s="1533" customFormat="1" ht="14.1" customHeight="1" outlineLevel="1">
      <c r="A39" s="1899" t="s">
        <v>39</v>
      </c>
      <c r="B39" s="1898"/>
      <c r="C39" s="1887" t="s">
        <v>35</v>
      </c>
      <c r="D39" s="1539">
        <v>196958.29</v>
      </c>
      <c r="E39" s="1884">
        <v>0</v>
      </c>
      <c r="F39" s="1596">
        <f>SUM(G39-E39)</f>
        <v>225000</v>
      </c>
      <c r="G39" s="1884">
        <v>225000</v>
      </c>
      <c r="H39" s="1491">
        <v>220000</v>
      </c>
      <c r="I39" s="1544"/>
      <c r="J39" s="1441"/>
    </row>
    <row r="40" spans="1:27" s="1533" customFormat="1" ht="14.1" customHeight="1" outlineLevel="1">
      <c r="A40" s="1615" t="s">
        <v>334</v>
      </c>
      <c r="B40" s="1733"/>
      <c r="C40" s="1887"/>
      <c r="D40" s="1539"/>
      <c r="E40" s="1884"/>
      <c r="F40" s="1596"/>
      <c r="G40" s="1884"/>
      <c r="H40" s="1491"/>
      <c r="I40" s="1544"/>
      <c r="J40" s="1441"/>
      <c r="K40" s="2208" t="s">
        <v>1119</v>
      </c>
      <c r="L40" s="2680" t="e">
        <f>#REF!*200</f>
        <v>#REF!</v>
      </c>
    </row>
    <row r="41" spans="1:27" s="1533" customFormat="1" ht="14.1" customHeight="1" outlineLevel="1">
      <c r="A41" s="1901"/>
      <c r="B41" s="2026" t="s">
        <v>333</v>
      </c>
      <c r="C41" s="1886" t="s">
        <v>133</v>
      </c>
      <c r="D41" s="1539">
        <v>4130</v>
      </c>
      <c r="E41" s="1884">
        <v>57488.1</v>
      </c>
      <c r="F41" s="1596">
        <f>SUM(G41-E41)</f>
        <v>22511.9</v>
      </c>
      <c r="G41" s="1884">
        <v>80000</v>
      </c>
      <c r="H41" s="1491">
        <v>80000</v>
      </c>
      <c r="I41" s="1544"/>
      <c r="J41" s="1441"/>
      <c r="K41" s="2208" t="s">
        <v>1118</v>
      </c>
      <c r="L41" s="2680" t="e">
        <f>#REF!*2100</f>
        <v>#REF!</v>
      </c>
      <c r="M41" s="2680" t="e">
        <f>SUM(#REF!*2100)</f>
        <v>#REF!</v>
      </c>
      <c r="N41" s="2680" t="e">
        <f>SUM(M41-L41)</f>
        <v>#REF!</v>
      </c>
    </row>
    <row r="42" spans="1:27" s="1533" customFormat="1" ht="14.1" customHeight="1" outlineLevel="1">
      <c r="A42" s="2681" t="s">
        <v>625</v>
      </c>
      <c r="B42" s="2531"/>
      <c r="C42" s="1886" t="s">
        <v>1312</v>
      </c>
      <c r="D42" s="1539">
        <v>0</v>
      </c>
      <c r="E42" s="1884">
        <v>0</v>
      </c>
      <c r="F42" s="1596">
        <f>SUM(G42-E42)</f>
        <v>30000</v>
      </c>
      <c r="G42" s="1884">
        <v>30000</v>
      </c>
      <c r="H42" s="1491">
        <v>30000</v>
      </c>
      <c r="I42" s="1544"/>
      <c r="J42" s="1441"/>
      <c r="K42" s="2208" t="s">
        <v>1575</v>
      </c>
      <c r="L42" s="2204" t="e">
        <f>SUM(L43-L40-L41)</f>
        <v>#REF!</v>
      </c>
      <c r="M42" s="2680"/>
      <c r="N42" s="2680"/>
    </row>
    <row r="43" spans="1:27" s="1533" customFormat="1" ht="14.1" customHeight="1" outlineLevel="1" thickBot="1">
      <c r="A43" s="1727" t="s">
        <v>1574</v>
      </c>
      <c r="B43" s="1733"/>
      <c r="C43" s="1886" t="s">
        <v>1573</v>
      </c>
      <c r="D43" s="1539">
        <v>1507500</v>
      </c>
      <c r="E43" s="1884">
        <v>511500</v>
      </c>
      <c r="F43" s="1596">
        <f>SUM(G43-E43)</f>
        <v>1788500</v>
      </c>
      <c r="G43" s="1884">
        <v>2300000</v>
      </c>
      <c r="H43" s="1491">
        <v>2300000</v>
      </c>
      <c r="I43" s="1544"/>
      <c r="J43" s="1441"/>
      <c r="K43" s="2208" t="s">
        <v>998</v>
      </c>
      <c r="L43" s="2207">
        <f>H59</f>
        <v>250000</v>
      </c>
      <c r="M43" s="2680"/>
      <c r="N43" s="2679" t="e">
        <f>SUM(N41+L43)</f>
        <v>#REF!</v>
      </c>
    </row>
    <row r="44" spans="1:27" s="1533" customFormat="1" ht="14.1" customHeight="1" outlineLevel="1" thickTop="1">
      <c r="A44" s="1727" t="s">
        <v>1572</v>
      </c>
      <c r="B44" s="1733"/>
      <c r="C44" s="1886" t="s">
        <v>1571</v>
      </c>
      <c r="D44" s="1539">
        <v>61080</v>
      </c>
      <c r="E44" s="1884">
        <v>33600</v>
      </c>
      <c r="F44" s="1596">
        <f>SUM(G44-E44)</f>
        <v>34400</v>
      </c>
      <c r="G44" s="1884">
        <v>68000</v>
      </c>
      <c r="H44" s="1491">
        <v>68000</v>
      </c>
      <c r="I44" s="1544"/>
      <c r="J44" s="1441"/>
      <c r="K44" s="2208" t="s">
        <v>1570</v>
      </c>
      <c r="L44" s="2204"/>
    </row>
    <row r="45" spans="1:27" s="1533" customFormat="1" ht="14.1" customHeight="1" outlineLevel="1">
      <c r="A45" s="1900" t="s">
        <v>1226</v>
      </c>
      <c r="B45" s="1477"/>
      <c r="C45" s="1886" t="s">
        <v>131</v>
      </c>
      <c r="D45" s="1539">
        <v>131190.64000000001</v>
      </c>
      <c r="E45" s="1884">
        <v>22033.439999999999</v>
      </c>
      <c r="F45" s="1596">
        <f>SUM(G45-E45)</f>
        <v>177966.56</v>
      </c>
      <c r="G45" s="1884">
        <v>200000</v>
      </c>
      <c r="H45" s="1491">
        <v>200000</v>
      </c>
      <c r="I45" s="1544"/>
      <c r="J45" s="1441"/>
    </row>
    <row r="46" spans="1:27" s="1533" customFormat="1" ht="14.1" customHeight="1" outlineLevel="1">
      <c r="A46" s="1615" t="s">
        <v>1017</v>
      </c>
      <c r="B46" s="1898"/>
      <c r="C46" s="1895" t="s">
        <v>33</v>
      </c>
      <c r="D46" s="1539">
        <v>60780</v>
      </c>
      <c r="E46" s="1884">
        <v>0</v>
      </c>
      <c r="F46" s="1596">
        <f>SUM(G46-E46)</f>
        <v>100000</v>
      </c>
      <c r="G46" s="1884">
        <v>100000</v>
      </c>
      <c r="H46" s="1491">
        <v>100000</v>
      </c>
      <c r="I46" s="1544"/>
      <c r="J46" s="1441"/>
    </row>
    <row r="47" spans="1:27" s="1533" customFormat="1" ht="14.1" customHeight="1" outlineLevel="1">
      <c r="A47" s="1899" t="s">
        <v>1016</v>
      </c>
      <c r="B47" s="1898"/>
      <c r="C47" s="1887" t="s">
        <v>29</v>
      </c>
      <c r="D47" s="1539">
        <v>13762</v>
      </c>
      <c r="E47" s="1884">
        <v>701</v>
      </c>
      <c r="F47" s="1596">
        <f>SUM(G47-E47)</f>
        <v>29299</v>
      </c>
      <c r="G47" s="1884">
        <v>30000</v>
      </c>
      <c r="H47" s="1491">
        <v>30000</v>
      </c>
      <c r="I47" s="1544"/>
      <c r="J47" s="1441"/>
    </row>
    <row r="48" spans="1:27" s="1533" customFormat="1" ht="14.1" customHeight="1" outlineLevel="1">
      <c r="A48" s="1899" t="s">
        <v>28</v>
      </c>
      <c r="B48" s="1898"/>
      <c r="C48" s="1886" t="s">
        <v>27</v>
      </c>
      <c r="D48" s="1539">
        <v>42323.24</v>
      </c>
      <c r="E48" s="1884">
        <v>26336.74</v>
      </c>
      <c r="F48" s="1596">
        <f>SUM(G48-E48)</f>
        <v>54063.259999999995</v>
      </c>
      <c r="G48" s="1884">
        <v>80400</v>
      </c>
      <c r="H48" s="1491">
        <v>80400</v>
      </c>
      <c r="I48" s="1544"/>
      <c r="J48" s="1441"/>
    </row>
    <row r="49" spans="1:10" s="1533" customFormat="1" ht="14.1" customHeight="1" outlineLevel="1">
      <c r="A49" s="1897" t="s">
        <v>24</v>
      </c>
      <c r="B49" s="1896"/>
      <c r="C49" s="1895" t="s">
        <v>23</v>
      </c>
      <c r="D49" s="1539">
        <v>497854.56</v>
      </c>
      <c r="E49" s="1491">
        <v>382306.85</v>
      </c>
      <c r="F49" s="1596">
        <f>SUM(G49-E49)</f>
        <v>449493.15</v>
      </c>
      <c r="G49" s="1884">
        <v>831800</v>
      </c>
      <c r="H49" s="1491">
        <v>831800</v>
      </c>
      <c r="I49" s="1544">
        <v>7</v>
      </c>
      <c r="J49" s="1441"/>
    </row>
    <row r="50" spans="1:10" s="1533" customFormat="1" ht="14.1" customHeight="1" outlineLevel="1">
      <c r="A50" s="1615" t="s">
        <v>1014</v>
      </c>
      <c r="B50" s="1770"/>
      <c r="C50" s="1894"/>
      <c r="D50" s="1539"/>
      <c r="E50" s="1884"/>
      <c r="F50" s="1596"/>
      <c r="G50" s="1884"/>
      <c r="H50" s="1491"/>
      <c r="I50" s="1544"/>
      <c r="J50" s="1441"/>
    </row>
    <row r="51" spans="1:10" s="1533" customFormat="1" ht="14.1" customHeight="1" outlineLevel="1">
      <c r="A51" s="1727"/>
      <c r="B51" s="1768" t="s">
        <v>1015</v>
      </c>
      <c r="C51" s="1886" t="s">
        <v>118</v>
      </c>
      <c r="D51" s="1539">
        <v>10400</v>
      </c>
      <c r="E51" s="1884">
        <v>0</v>
      </c>
      <c r="F51" s="1596">
        <f>SUM(G51-E51)</f>
        <v>60000</v>
      </c>
      <c r="G51" s="1884">
        <v>60000</v>
      </c>
      <c r="H51" s="1491">
        <v>60000</v>
      </c>
      <c r="I51" s="1544"/>
      <c r="J51" s="1441"/>
    </row>
    <row r="52" spans="1:10" s="1533" customFormat="1" ht="14.1" customHeight="1" outlineLevel="1">
      <c r="A52" s="1615" t="s">
        <v>1014</v>
      </c>
      <c r="B52" s="1770"/>
      <c r="C52" s="1894"/>
      <c r="D52" s="1539"/>
      <c r="E52" s="1884"/>
      <c r="F52" s="1596"/>
      <c r="G52" s="1884"/>
      <c r="H52" s="1491"/>
      <c r="I52" s="1544"/>
      <c r="J52" s="1441"/>
    </row>
    <row r="53" spans="1:10" s="1533" customFormat="1" ht="14.1" customHeight="1" outlineLevel="1">
      <c r="A53" s="1727"/>
      <c r="B53" s="1768" t="s">
        <v>1013</v>
      </c>
      <c r="C53" s="1886" t="s">
        <v>18</v>
      </c>
      <c r="D53" s="1539">
        <v>75550</v>
      </c>
      <c r="E53" s="1884">
        <v>18000</v>
      </c>
      <c r="F53" s="1596">
        <f>SUM(G53-E53)</f>
        <v>87000</v>
      </c>
      <c r="G53" s="1884">
        <v>105000</v>
      </c>
      <c r="H53" s="1491">
        <v>105000</v>
      </c>
      <c r="I53" s="1544"/>
      <c r="J53" s="1441"/>
    </row>
    <row r="54" spans="1:10" s="1533" customFormat="1" ht="14.1" customHeight="1" outlineLevel="1">
      <c r="A54" s="1615" t="s">
        <v>1222</v>
      </c>
      <c r="B54" s="1733"/>
      <c r="C54" s="1887"/>
      <c r="D54" s="1539"/>
      <c r="E54" s="1884"/>
      <c r="F54" s="1596"/>
      <c r="G54" s="1884"/>
      <c r="H54" s="1491"/>
      <c r="I54" s="1544"/>
      <c r="J54" s="1441"/>
    </row>
    <row r="55" spans="1:10" s="1533" customFormat="1" ht="14.1" customHeight="1" outlineLevel="1">
      <c r="A55" s="1727"/>
      <c r="B55" s="1768" t="s">
        <v>1224</v>
      </c>
      <c r="C55" s="1886" t="s">
        <v>15</v>
      </c>
      <c r="D55" s="1539">
        <v>3410</v>
      </c>
      <c r="E55" s="1884">
        <v>0</v>
      </c>
      <c r="F55" s="1596">
        <f>SUM(G55-E55)</f>
        <v>80000</v>
      </c>
      <c r="G55" s="1884">
        <v>80000</v>
      </c>
      <c r="H55" s="1491">
        <v>80000</v>
      </c>
      <c r="I55" s="1544"/>
      <c r="J55" s="1441"/>
    </row>
    <row r="56" spans="1:10" s="1533" customFormat="1" ht="14.1" customHeight="1" outlineLevel="1">
      <c r="A56" s="1615" t="s">
        <v>1222</v>
      </c>
      <c r="B56" s="1733"/>
      <c r="C56" s="1887"/>
      <c r="D56" s="1539"/>
      <c r="E56" s="1884"/>
      <c r="F56" s="1596"/>
      <c r="G56" s="1884"/>
      <c r="H56" s="1491"/>
      <c r="I56" s="1544"/>
      <c r="J56" s="1441"/>
    </row>
    <row r="57" spans="1:10" s="1533" customFormat="1" ht="14.1" customHeight="1" outlineLevel="1">
      <c r="A57" s="1727"/>
      <c r="B57" s="1768" t="s">
        <v>1221</v>
      </c>
      <c r="C57" s="2197" t="s">
        <v>166</v>
      </c>
      <c r="D57" s="1539">
        <v>34827</v>
      </c>
      <c r="E57" s="1884">
        <v>35552</v>
      </c>
      <c r="F57" s="1596">
        <f>SUM(G57-E57)</f>
        <v>68448</v>
      </c>
      <c r="G57" s="1884">
        <v>104000</v>
      </c>
      <c r="H57" s="1491">
        <v>104000</v>
      </c>
      <c r="I57" s="1544"/>
      <c r="J57" s="1441"/>
    </row>
    <row r="58" spans="1:10" s="1533" customFormat="1" ht="14.1" customHeight="1" outlineLevel="1">
      <c r="A58" s="1727" t="s">
        <v>249</v>
      </c>
      <c r="B58" s="1733"/>
      <c r="C58" s="1886" t="s">
        <v>248</v>
      </c>
      <c r="D58" s="1539">
        <v>203287.5</v>
      </c>
      <c r="E58" s="1884">
        <v>14625</v>
      </c>
      <c r="F58" s="1596">
        <f>SUM(G58-E58)</f>
        <v>190375</v>
      </c>
      <c r="G58" s="1884">
        <v>205000</v>
      </c>
      <c r="H58" s="1491">
        <v>205000</v>
      </c>
      <c r="I58" s="1544"/>
      <c r="J58" s="1441"/>
    </row>
    <row r="59" spans="1:10" ht="14.1" customHeight="1" outlineLevel="1">
      <c r="A59" s="1881" t="s">
        <v>10</v>
      </c>
      <c r="B59" s="1880"/>
      <c r="C59" s="1895" t="s">
        <v>9</v>
      </c>
      <c r="D59" s="1539">
        <v>178492.5</v>
      </c>
      <c r="E59" s="1491">
        <v>23267.599999999999</v>
      </c>
      <c r="F59" s="1596">
        <f>SUM(G59-E59)</f>
        <v>276812.40000000002</v>
      </c>
      <c r="G59" s="1491">
        <v>300080</v>
      </c>
      <c r="H59" s="1491">
        <v>250000</v>
      </c>
      <c r="I59" s="1433"/>
    </row>
    <row r="60" spans="1:10" ht="15" customHeight="1" outlineLevel="2" thickBot="1">
      <c r="A60" s="1532" t="s">
        <v>8</v>
      </c>
      <c r="B60" s="1531"/>
      <c r="C60" s="1586"/>
      <c r="D60" s="1878">
        <f>SUM(D12+D36)</f>
        <v>26251204.5</v>
      </c>
      <c r="E60" s="1878">
        <f>SUM(E12+E36)</f>
        <v>10463174.470000001</v>
      </c>
      <c r="F60" s="1878">
        <f>SUM(F12+F36)</f>
        <v>24173672.529999997</v>
      </c>
      <c r="G60" s="1878">
        <f>SUM(G12+G36)</f>
        <v>34636847</v>
      </c>
      <c r="H60" s="2013" t="e">
        <f>SUM(H12+H36)</f>
        <v>#REF!</v>
      </c>
      <c r="I60" s="1584" t="s">
        <v>1569</v>
      </c>
    </row>
    <row r="61" spans="1:10" ht="19.149999999999999" customHeight="1" thickTop="1">
      <c r="A61" s="1430" t="s">
        <v>1010</v>
      </c>
      <c r="C61" s="1581" t="s">
        <v>1568</v>
      </c>
      <c r="E61" s="1520" t="s">
        <v>1567</v>
      </c>
      <c r="F61" s="1520"/>
      <c r="G61" s="1430"/>
    </row>
    <row r="62" spans="1:10" ht="16.5" customHeight="1">
      <c r="B62" s="1430"/>
      <c r="C62" s="1581"/>
      <c r="D62" s="1430"/>
      <c r="E62" s="1430"/>
      <c r="F62" s="1430"/>
      <c r="G62" s="1430"/>
    </row>
    <row r="63" spans="1:10" s="1430" customFormat="1" ht="15.75" customHeight="1">
      <c r="A63" s="1429" t="s">
        <v>1947</v>
      </c>
      <c r="C63" s="1428" t="s">
        <v>1906</v>
      </c>
      <c r="D63" s="1428"/>
      <c r="E63" s="1526" t="s">
        <v>1876</v>
      </c>
      <c r="F63" s="1526"/>
      <c r="G63" s="1526"/>
      <c r="H63" s="1526"/>
      <c r="J63" s="1490"/>
    </row>
    <row r="64" spans="1:10" s="1420" customFormat="1" ht="11.25" customHeight="1">
      <c r="A64" s="1426" t="s">
        <v>1566</v>
      </c>
      <c r="B64" s="1422"/>
      <c r="C64" s="1425" t="s">
        <v>100</v>
      </c>
      <c r="D64" s="1425"/>
      <c r="E64" s="1521" t="s">
        <v>0</v>
      </c>
      <c r="F64" s="1521"/>
      <c r="G64" s="1521"/>
      <c r="H64" s="1521"/>
      <c r="I64" s="1422"/>
      <c r="J64" s="2506"/>
    </row>
    <row r="65" spans="2:10" s="1420" customFormat="1" ht="13.5">
      <c r="B65" s="1422"/>
      <c r="C65" s="1525"/>
      <c r="D65" s="1525"/>
      <c r="E65" s="1423"/>
      <c r="F65" s="1423"/>
      <c r="G65" s="1423"/>
      <c r="H65" s="1423"/>
      <c r="I65" s="1422"/>
      <c r="J65" s="2506"/>
    </row>
    <row r="66" spans="2:10" s="1420" customFormat="1" ht="12.75">
      <c r="B66" s="1422"/>
      <c r="D66" s="1423"/>
      <c r="E66" s="1423"/>
      <c r="F66" s="1423"/>
      <c r="G66" s="1423"/>
      <c r="H66" s="1423"/>
      <c r="I66" s="1422"/>
      <c r="J66" s="2506"/>
    </row>
    <row r="67" spans="2:10" s="1420" customFormat="1" ht="12.75">
      <c r="B67" s="1422"/>
      <c r="D67" s="1423"/>
      <c r="E67" s="1423"/>
      <c r="F67" s="1423"/>
      <c r="G67" s="1423"/>
      <c r="H67" s="1423"/>
      <c r="I67" s="1422"/>
      <c r="J67" s="2506"/>
    </row>
    <row r="68" spans="2:10" s="1420" customFormat="1" ht="12.75">
      <c r="E68" s="1423"/>
      <c r="F68" s="1423"/>
      <c r="G68" s="1423"/>
      <c r="H68" s="1423"/>
      <c r="I68" s="1422"/>
      <c r="J68" s="2506"/>
    </row>
    <row r="69" spans="2:10" s="1420" customFormat="1" ht="12.75">
      <c r="E69" s="1423"/>
      <c r="F69" s="1423"/>
      <c r="G69" s="1423"/>
      <c r="H69" s="1423"/>
      <c r="I69" s="1422"/>
      <c r="J69" s="2506"/>
    </row>
    <row r="70" spans="2:10" s="1420" customFormat="1" ht="12.75">
      <c r="E70" s="1423"/>
      <c r="F70" s="1423"/>
      <c r="G70" s="1423"/>
      <c r="H70" s="1423"/>
      <c r="I70" s="1422"/>
      <c r="J70" s="2506"/>
    </row>
    <row r="71" spans="2:10" s="1420" customFormat="1" ht="12.75">
      <c r="E71" s="1423"/>
      <c r="F71" s="1423"/>
      <c r="G71" s="1423"/>
      <c r="H71" s="1423"/>
      <c r="I71" s="1422"/>
      <c r="J71" s="2506"/>
    </row>
    <row r="72" spans="2:10" s="1420" customFormat="1" ht="16.5">
      <c r="D72" s="2204"/>
      <c r="E72" s="1423"/>
      <c r="F72" s="1423"/>
      <c r="G72" s="1423"/>
      <c r="H72" s="1423"/>
      <c r="I72" s="1422"/>
      <c r="J72" s="2506"/>
    </row>
    <row r="73" spans="2:10" s="1420" customFormat="1" ht="12.75">
      <c r="B73" s="1422"/>
      <c r="D73" s="1423"/>
      <c r="E73" s="1423"/>
      <c r="F73" s="1423"/>
      <c r="G73" s="1423"/>
      <c r="H73" s="1423"/>
      <c r="I73" s="1422"/>
      <c r="J73" s="2506"/>
    </row>
    <row r="74" spans="2:10" s="1420" customFormat="1" ht="12.75">
      <c r="B74" s="1422"/>
      <c r="D74" s="1423"/>
      <c r="E74" s="1423"/>
      <c r="F74" s="1423"/>
      <c r="G74" s="1423"/>
      <c r="H74" s="1423"/>
      <c r="I74" s="1422"/>
      <c r="J74" s="2506"/>
    </row>
    <row r="75" spans="2:10" s="1420" customFormat="1" ht="12.75">
      <c r="B75" s="1422"/>
      <c r="D75" s="1423"/>
      <c r="E75" s="1423"/>
      <c r="F75" s="1423"/>
      <c r="G75" s="1423"/>
      <c r="H75" s="1423"/>
      <c r="I75" s="1422"/>
      <c r="J75" s="2506"/>
    </row>
    <row r="76" spans="2:10" s="1420" customFormat="1" ht="12.75">
      <c r="B76" s="1422"/>
      <c r="D76" s="1423"/>
      <c r="E76" s="1423"/>
      <c r="F76" s="1423"/>
      <c r="G76" s="1423"/>
      <c r="H76" s="1423"/>
      <c r="I76" s="1422"/>
      <c r="J76" s="2506"/>
    </row>
    <row r="77" spans="2:10" s="1420" customFormat="1" ht="12.75">
      <c r="B77" s="1422"/>
      <c r="D77" s="1423"/>
      <c r="E77" s="1423"/>
      <c r="F77" s="1423"/>
      <c r="G77" s="1423"/>
      <c r="H77" s="1423"/>
      <c r="I77" s="1422"/>
      <c r="J77" s="2506"/>
    </row>
    <row r="78" spans="2:10" s="1524" customFormat="1" ht="9" customHeight="1">
      <c r="J78" s="2678"/>
    </row>
    <row r="79" spans="2:10" s="1524" customFormat="1" ht="9" customHeight="1">
      <c r="J79" s="2678"/>
    </row>
    <row r="80" spans="2:10" s="1524" customFormat="1" ht="9" customHeight="1">
      <c r="J80" s="2678"/>
    </row>
    <row r="81" spans="10:10" s="1524" customFormat="1" ht="9" customHeight="1">
      <c r="J81" s="2678"/>
    </row>
    <row r="82" spans="10:10" s="1524" customFormat="1" ht="9" customHeight="1">
      <c r="J82" s="2678"/>
    </row>
    <row r="83" spans="10:10" s="1524" customFormat="1" ht="9.9499999999999993" customHeight="1">
      <c r="J83" s="2678"/>
    </row>
  </sheetData>
  <mergeCells count="10">
    <mergeCell ref="C65:D65"/>
    <mergeCell ref="C64:D64"/>
    <mergeCell ref="E64:H64"/>
    <mergeCell ref="A8:B10"/>
    <mergeCell ref="A3:H3"/>
    <mergeCell ref="A4:H4"/>
    <mergeCell ref="E8:G8"/>
    <mergeCell ref="E61:F61"/>
    <mergeCell ref="C63:D63"/>
    <mergeCell ref="E63:H63"/>
  </mergeCells>
  <pageMargins left="0.5" right="0" top="0.25" bottom="0" header="0.5" footer="0"/>
  <pageSetup paperSize="5" orientation="portrait"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8" transitionEvaluation="1" transitionEntry="1">
    <outlinePr summaryBelow="0"/>
  </sheetPr>
  <dimension ref="A1:EU38"/>
  <sheetViews>
    <sheetView showGridLines="0" showOutlineSymbols="0" topLeftCell="A28" zoomScaleNormal="100" workbookViewId="0">
      <selection activeCell="H39" sqref="H39"/>
    </sheetView>
  </sheetViews>
  <sheetFormatPr defaultColWidth="12.5703125" defaultRowHeight="15.75" outlineLevelRow="2" outlineLevelCol="2"/>
  <cols>
    <col min="1" max="1" width="2.28515625" style="1266" customWidth="1"/>
    <col min="2" max="2" width="3.7109375" style="1266" customWidth="1"/>
    <col min="3" max="3" width="1.85546875" style="1266" customWidth="1"/>
    <col min="4" max="4" width="25.5703125" style="1266" customWidth="1"/>
    <col min="5" max="5" width="9.28515625" style="1266" customWidth="1"/>
    <col min="6" max="6" width="10.85546875" style="1266" customWidth="1"/>
    <col min="7" max="7" width="11.85546875" style="1266" customWidth="1"/>
    <col min="8" max="8" width="14" style="1266" customWidth="1"/>
    <col min="9" max="10" width="10.5703125" style="1266" customWidth="1"/>
    <col min="11" max="11" width="14.140625" style="1266" customWidth="1"/>
    <col min="12" max="50" width="12.5703125" style="1266"/>
    <col min="51" max="55" width="12.5703125" style="1266" outlineLevel="1"/>
    <col min="56" max="61" width="12.5703125" style="1266" outlineLevel="2"/>
    <col min="62" max="64" width="12.5703125" style="1266" outlineLevel="1"/>
    <col min="65" max="84" width="12.5703125" style="1266"/>
    <col min="85" max="88" width="12.5703125" style="1266" outlineLevel="1"/>
    <col min="89" max="136" width="12.5703125" style="1266"/>
    <col min="137" max="142" width="12.5703125" style="1266" outlineLevel="1"/>
    <col min="143" max="148" width="12.5703125" style="1266" outlineLevel="2"/>
    <col min="149" max="151" width="12.5703125" style="1266" outlineLevel="1"/>
    <col min="152" max="16384" width="12.5703125" style="1266"/>
  </cols>
  <sheetData>
    <row r="1" spans="1:10" s="2865" customFormat="1" ht="12.75">
      <c r="A1" s="2867" t="s">
        <v>99</v>
      </c>
      <c r="B1" s="554"/>
      <c r="C1" s="554"/>
      <c r="D1" s="554"/>
      <c r="E1" s="554"/>
      <c r="F1" s="554"/>
      <c r="G1" s="2867"/>
      <c r="H1" s="2867"/>
      <c r="I1" s="2867"/>
      <c r="J1" s="2867"/>
    </row>
    <row r="2" spans="1:10" s="2865" customFormat="1" ht="14.25" customHeight="1">
      <c r="A2" s="2866" t="s">
        <v>221</v>
      </c>
      <c r="B2" s="554"/>
      <c r="C2" s="554"/>
      <c r="D2" s="554"/>
      <c r="E2" s="554"/>
      <c r="F2" s="554"/>
      <c r="G2" s="2866"/>
      <c r="H2" s="2866"/>
      <c r="I2" s="2866"/>
      <c r="J2" s="2866"/>
    </row>
    <row r="3" spans="1:10" s="2865" customFormat="1" ht="14.25" customHeight="1">
      <c r="A3" s="2866"/>
      <c r="B3" s="554"/>
      <c r="C3" s="554"/>
      <c r="D3" s="554"/>
      <c r="E3" s="554"/>
      <c r="F3" s="554"/>
      <c r="G3" s="2866"/>
      <c r="H3" s="2866"/>
      <c r="I3" s="2866"/>
      <c r="J3" s="2866"/>
    </row>
    <row r="4" spans="1:10" s="2865" customFormat="1" ht="14.25" customHeight="1">
      <c r="A4" s="594" t="s">
        <v>220</v>
      </c>
      <c r="B4" s="594"/>
      <c r="C4" s="594"/>
      <c r="D4" s="594"/>
      <c r="E4" s="594"/>
      <c r="F4" s="594"/>
      <c r="G4" s="594"/>
      <c r="H4" s="594"/>
      <c r="I4" s="594"/>
      <c r="J4" s="594"/>
    </row>
    <row r="5" spans="1:10" s="2865" customFormat="1" ht="14.25" customHeight="1">
      <c r="A5" s="593" t="s">
        <v>219</v>
      </c>
      <c r="B5" s="593"/>
      <c r="C5" s="593"/>
      <c r="D5" s="593"/>
      <c r="E5" s="593"/>
      <c r="F5" s="593"/>
      <c r="G5" s="593"/>
      <c r="H5" s="593"/>
      <c r="I5" s="593"/>
      <c r="J5" s="593"/>
    </row>
    <row r="6" spans="1:10" s="2865" customFormat="1" ht="14.25" customHeight="1">
      <c r="A6" s="636"/>
      <c r="B6" s="636"/>
      <c r="C6" s="636"/>
      <c r="D6" s="636"/>
      <c r="E6" s="636"/>
      <c r="F6" s="636"/>
      <c r="G6" s="636"/>
      <c r="H6" s="636"/>
      <c r="I6" s="636"/>
      <c r="J6" s="636"/>
    </row>
    <row r="7" spans="1:10" s="666" customFormat="1" ht="14.25" customHeight="1">
      <c r="A7" s="2864" t="s">
        <v>1005</v>
      </c>
      <c r="B7" s="554"/>
      <c r="C7" s="933" t="s">
        <v>985</v>
      </c>
      <c r="D7" s="932" t="s">
        <v>1594</v>
      </c>
      <c r="E7" s="554"/>
      <c r="F7" s="554"/>
      <c r="G7" s="554"/>
      <c r="H7" s="554"/>
      <c r="I7" s="554"/>
      <c r="J7" s="554"/>
    </row>
    <row r="8" spans="1:10" s="666" customFormat="1" ht="6.75" customHeight="1">
      <c r="A8" s="2864"/>
      <c r="B8" s="554"/>
      <c r="C8" s="933"/>
      <c r="D8" s="932"/>
      <c r="E8" s="554"/>
      <c r="F8" s="554"/>
      <c r="G8" s="554"/>
      <c r="H8" s="554"/>
      <c r="I8" s="554"/>
      <c r="J8" s="554"/>
    </row>
    <row r="9" spans="1:10" s="928" customFormat="1" ht="14.25" customHeight="1">
      <c r="A9" s="432" t="s">
        <v>143</v>
      </c>
      <c r="B9" s="2863"/>
      <c r="C9" s="2863"/>
      <c r="D9" s="431"/>
      <c r="E9" s="2862" t="s">
        <v>92</v>
      </c>
      <c r="F9" s="2861" t="s">
        <v>91</v>
      </c>
      <c r="G9" s="2860" t="s">
        <v>93</v>
      </c>
      <c r="H9" s="2859"/>
      <c r="I9" s="2858"/>
      <c r="J9" s="2857" t="s">
        <v>87</v>
      </c>
    </row>
    <row r="10" spans="1:10" s="928" customFormat="1" ht="14.25" customHeight="1">
      <c r="A10" s="426"/>
      <c r="B10" s="2856"/>
      <c r="C10" s="2856"/>
      <c r="D10" s="425"/>
      <c r="E10" s="2855" t="s">
        <v>86</v>
      </c>
      <c r="F10" s="2854">
        <v>2019</v>
      </c>
      <c r="G10" s="2735" t="s">
        <v>1004</v>
      </c>
      <c r="H10" s="2735" t="s">
        <v>1003</v>
      </c>
      <c r="I10" s="2854" t="s">
        <v>88</v>
      </c>
      <c r="J10" s="2854">
        <v>2021</v>
      </c>
    </row>
    <row r="11" spans="1:10" s="928" customFormat="1" ht="14.25" customHeight="1">
      <c r="A11" s="421"/>
      <c r="B11" s="2853"/>
      <c r="C11" s="2853"/>
      <c r="D11" s="420"/>
      <c r="E11" s="2852"/>
      <c r="F11" s="2850" t="s">
        <v>84</v>
      </c>
      <c r="G11" s="2850" t="s">
        <v>84</v>
      </c>
      <c r="H11" s="2850" t="s">
        <v>142</v>
      </c>
      <c r="I11" s="2851"/>
      <c r="J11" s="2850" t="s">
        <v>83</v>
      </c>
    </row>
    <row r="12" spans="1:10" s="666" customFormat="1" ht="20.100000000000001" customHeight="1">
      <c r="A12" s="2849" t="s">
        <v>1593</v>
      </c>
      <c r="B12" s="2848"/>
      <c r="C12" s="2848"/>
      <c r="D12" s="2759"/>
      <c r="E12" s="2718"/>
      <c r="F12" s="941"/>
      <c r="G12" s="941"/>
      <c r="H12" s="941"/>
      <c r="I12" s="2715"/>
      <c r="J12" s="2715"/>
    </row>
    <row r="13" spans="1:10" s="2841" customFormat="1" ht="16.7" customHeight="1" outlineLevel="1">
      <c r="A13" s="2847" t="s">
        <v>1592</v>
      </c>
      <c r="B13" s="2846"/>
      <c r="C13" s="2845"/>
      <c r="D13" s="2844"/>
      <c r="E13" s="2843"/>
      <c r="F13" s="2842">
        <f>SUM(F19:F32)</f>
        <v>4762247</v>
      </c>
      <c r="G13" s="2842">
        <f>SUM(G14:G32)</f>
        <v>907318.31000000017</v>
      </c>
      <c r="H13" s="2842">
        <f>SUM(H14:H32)</f>
        <v>3492681.69</v>
      </c>
      <c r="I13" s="2842">
        <f>SUM(I14:I32)</f>
        <v>4400000</v>
      </c>
      <c r="J13" s="2842">
        <f>SUM(J14:J32)</f>
        <v>4150000</v>
      </c>
    </row>
    <row r="14" spans="1:10" s="666" customFormat="1" ht="16.7" customHeight="1" outlineLevel="1">
      <c r="A14" s="2840" t="s">
        <v>414</v>
      </c>
      <c r="B14" s="2839"/>
      <c r="C14" s="2838"/>
      <c r="D14" s="2837"/>
      <c r="E14" s="2836" t="s">
        <v>413</v>
      </c>
      <c r="F14" s="2835"/>
      <c r="G14" s="2834"/>
      <c r="H14" s="2834"/>
      <c r="I14" s="2833"/>
      <c r="J14" s="2832"/>
    </row>
    <row r="15" spans="1:10" s="666" customFormat="1" ht="16.7" customHeight="1" outlineLevel="1">
      <c r="A15" s="2826" t="s">
        <v>36</v>
      </c>
      <c r="B15" s="2825"/>
      <c r="C15" s="2824"/>
      <c r="D15" s="2823"/>
      <c r="E15" s="2817"/>
      <c r="F15" s="2815">
        <v>0</v>
      </c>
      <c r="G15" s="2822">
        <f>'[38]3311JUNE 2020'!$E$12</f>
        <v>31884.47</v>
      </c>
      <c r="H15" s="2822">
        <f>'[38]3311JUNE 2020'!$F$12</f>
        <v>218115.53</v>
      </c>
      <c r="I15" s="2815">
        <f>G15+H15</f>
        <v>250000</v>
      </c>
      <c r="J15" s="2815">
        <v>250000</v>
      </c>
    </row>
    <row r="16" spans="1:10" s="666" customFormat="1" ht="16.7" customHeight="1" outlineLevel="1">
      <c r="A16" s="2826" t="s">
        <v>1017</v>
      </c>
      <c r="B16" s="2825"/>
      <c r="C16" s="2824"/>
      <c r="D16" s="2823"/>
      <c r="E16" s="2817"/>
      <c r="F16" s="2815">
        <v>0</v>
      </c>
      <c r="G16" s="2822">
        <f>'[38]3311JUNE 2020'!$E$13</f>
        <v>462729.7</v>
      </c>
      <c r="H16" s="2822">
        <f>'[38]3311JUNE 2020'!$F$13</f>
        <v>287270.3</v>
      </c>
      <c r="I16" s="2815">
        <f>G16+H16</f>
        <v>750000</v>
      </c>
      <c r="J16" s="2815">
        <f>[37]RELEASE!$F$12</f>
        <v>500000</v>
      </c>
    </row>
    <row r="17" spans="1:10" s="2786" customFormat="1" ht="16.5" customHeight="1" outlineLevel="1">
      <c r="A17" s="2826" t="s">
        <v>1591</v>
      </c>
      <c r="B17" s="2759"/>
      <c r="C17" s="2824"/>
      <c r="D17" s="2823"/>
      <c r="E17" s="2817"/>
      <c r="F17" s="2815">
        <v>0</v>
      </c>
      <c r="G17" s="2815">
        <f>'[38]3311JUNE 2020'!$E$14</f>
        <v>0</v>
      </c>
      <c r="H17" s="2815">
        <f>'[38]3311JUNE 2020'!$F$14</f>
        <v>0</v>
      </c>
      <c r="I17" s="2815">
        <f>G17+H17</f>
        <v>0</v>
      </c>
      <c r="J17" s="2815">
        <v>0</v>
      </c>
    </row>
    <row r="18" spans="1:10" s="2786" customFormat="1" ht="16.5" customHeight="1" outlineLevel="1">
      <c r="A18" s="2826" t="s">
        <v>1590</v>
      </c>
      <c r="B18" s="2825"/>
      <c r="C18" s="2824"/>
      <c r="D18" s="2823"/>
      <c r="E18" s="2817"/>
      <c r="F18" s="2815">
        <v>0</v>
      </c>
      <c r="G18" s="2822">
        <f>'[38]3311JUNE 2020'!$E$15</f>
        <v>12271.96</v>
      </c>
      <c r="H18" s="2822">
        <f>'[38]3311JUNE 2020'!$F$15</f>
        <v>47728.04</v>
      </c>
      <c r="I18" s="2815">
        <f>G18+H18</f>
        <v>60000</v>
      </c>
      <c r="J18" s="2815">
        <f>[37]RELEASE!$H$12</f>
        <v>60000</v>
      </c>
    </row>
    <row r="19" spans="1:10" s="928" customFormat="1" ht="16.7" customHeight="1" outlineLevel="1">
      <c r="A19" s="2826" t="s">
        <v>10</v>
      </c>
      <c r="B19" s="2825"/>
      <c r="C19" s="2824"/>
      <c r="D19" s="2831"/>
      <c r="E19" s="2828"/>
      <c r="F19" s="2822">
        <f>'[39]3311 December 2019'!$E$12</f>
        <v>171800</v>
      </c>
      <c r="G19" s="2822">
        <f>'[38]3311JUNE 2020'!$E$16</f>
        <v>299700</v>
      </c>
      <c r="H19" s="2822">
        <f>'[38]3311JUNE 2020'!$F$16</f>
        <v>300</v>
      </c>
      <c r="I19" s="2815">
        <f>G19+H19</f>
        <v>300000</v>
      </c>
      <c r="J19" s="2829">
        <f>[37]RELEASE!$I$12</f>
        <v>300000</v>
      </c>
    </row>
    <row r="20" spans="1:10" s="928" customFormat="1" ht="16.7" customHeight="1" outlineLevel="1">
      <c r="A20" s="2826" t="s">
        <v>10</v>
      </c>
      <c r="B20" s="2825"/>
      <c r="C20" s="2824"/>
      <c r="D20" s="2830"/>
      <c r="E20" s="2828"/>
      <c r="F20" s="2822"/>
      <c r="G20" s="2822"/>
      <c r="H20" s="2822"/>
      <c r="I20" s="2815"/>
      <c r="J20" s="2829"/>
    </row>
    <row r="21" spans="1:10" s="2827" customFormat="1" ht="16.5" customHeight="1" outlineLevel="1">
      <c r="A21" s="2826" t="s">
        <v>1589</v>
      </c>
      <c r="B21" s="2825"/>
      <c r="C21" s="2824"/>
      <c r="D21" s="2823"/>
      <c r="E21" s="2828"/>
      <c r="F21" s="2822">
        <f>'[39]3311 December 2019'!$E$13</f>
        <v>3635800</v>
      </c>
      <c r="G21" s="2822">
        <f>'[38]3311JUNE 2020'!$E$17</f>
        <v>0</v>
      </c>
      <c r="H21" s="2822">
        <f>[37]RELEASE!$J$21</f>
        <v>2328000</v>
      </c>
      <c r="I21" s="2815">
        <f>G21+H21</f>
        <v>2328000</v>
      </c>
      <c r="J21" s="2829">
        <f>[37]RELEASE!$J$12</f>
        <v>2328000</v>
      </c>
    </row>
    <row r="22" spans="1:10" s="2827" customFormat="1" ht="16.5" customHeight="1" outlineLevel="1">
      <c r="A22" s="2826" t="s">
        <v>10</v>
      </c>
      <c r="B22" s="2825"/>
      <c r="C22" s="2824"/>
      <c r="D22" s="2823"/>
      <c r="E22" s="2817"/>
      <c r="F22" s="2815"/>
      <c r="G22" s="2822"/>
      <c r="H22" s="2822"/>
      <c r="I22" s="2815"/>
      <c r="J22" s="2815"/>
    </row>
    <row r="23" spans="1:10" s="2786" customFormat="1" ht="16.5" customHeight="1" outlineLevel="1">
      <c r="A23" s="2826" t="s">
        <v>1588</v>
      </c>
      <c r="B23" s="2825"/>
      <c r="C23" s="2824"/>
      <c r="D23" s="2823"/>
      <c r="E23" s="2817"/>
      <c r="F23" s="2815">
        <f>'[39]3311 December 2019'!$E$16</f>
        <v>186000</v>
      </c>
      <c r="G23" s="2822">
        <f>'[38]3311JUNE 2020'!$E$18</f>
        <v>96000</v>
      </c>
      <c r="H23" s="2822">
        <f>'[38]3311JUNE 2020'!$F$18</f>
        <v>96000</v>
      </c>
      <c r="I23" s="2815">
        <f>G23+H23</f>
        <v>192000</v>
      </c>
      <c r="J23" s="2815">
        <f>[37]RELEASE!$K$12</f>
        <v>192000</v>
      </c>
    </row>
    <row r="24" spans="1:10" s="2827" customFormat="1" ht="16.5" customHeight="1" outlineLevel="1">
      <c r="A24" s="2826" t="s">
        <v>10</v>
      </c>
      <c r="B24" s="2825"/>
      <c r="C24" s="2824"/>
      <c r="D24" s="2823"/>
      <c r="E24" s="2828"/>
      <c r="F24" s="2815"/>
      <c r="G24" s="2822"/>
      <c r="H24" s="2822"/>
      <c r="I24" s="2815"/>
      <c r="J24" s="2821"/>
    </row>
    <row r="25" spans="1:10" s="2827" customFormat="1" ht="16.5" customHeight="1" outlineLevel="1">
      <c r="A25" s="2826" t="s">
        <v>1587</v>
      </c>
      <c r="B25" s="2825"/>
      <c r="C25" s="2824"/>
      <c r="D25" s="2823"/>
      <c r="E25" s="2828"/>
      <c r="F25" s="2815">
        <f>'[39]3311 December 2019'!$E$14</f>
        <v>199510</v>
      </c>
      <c r="G25" s="2822">
        <f>'[38]3311JUNE 2020'!$E$19</f>
        <v>0</v>
      </c>
      <c r="H25" s="2822">
        <f>'[38]3311JUNE 2020'!$F$19</f>
        <v>300000</v>
      </c>
      <c r="I25" s="2815">
        <f>G25+H25</f>
        <v>300000</v>
      </c>
      <c r="J25" s="2821">
        <v>300000</v>
      </c>
    </row>
    <row r="26" spans="1:10" s="2827" customFormat="1" ht="16.5" customHeight="1" outlineLevel="1">
      <c r="A26" s="2826" t="s">
        <v>10</v>
      </c>
      <c r="B26" s="2825"/>
      <c r="C26" s="2824"/>
      <c r="D26" s="2823"/>
      <c r="E26" s="2817"/>
      <c r="F26" s="2815"/>
      <c r="G26" s="2822"/>
      <c r="H26" s="2822"/>
      <c r="I26" s="2815"/>
      <c r="J26" s="2821"/>
    </row>
    <row r="27" spans="1:10" s="2827" customFormat="1" ht="16.5" customHeight="1" outlineLevel="1">
      <c r="A27" s="2826" t="s">
        <v>1586</v>
      </c>
      <c r="B27" s="2825"/>
      <c r="C27" s="2824"/>
      <c r="D27" s="2823"/>
      <c r="E27" s="2817"/>
      <c r="F27" s="2815">
        <f>'[39]3311 December 2019'!$E$15</f>
        <v>237637</v>
      </c>
      <c r="G27" s="2822">
        <f>'[38]3311JUNE 2020'!$E$20</f>
        <v>0</v>
      </c>
      <c r="H27" s="2822">
        <f>'[38]3311JUNE 2020'!$F$20</f>
        <v>200000</v>
      </c>
      <c r="I27" s="2815">
        <f>G27+H27</f>
        <v>200000</v>
      </c>
      <c r="J27" s="2821">
        <v>200000</v>
      </c>
    </row>
    <row r="28" spans="1:10" s="2786" customFormat="1" ht="16.5" customHeight="1" outlineLevel="1">
      <c r="A28" s="2826" t="s">
        <v>10</v>
      </c>
      <c r="B28" s="2825"/>
      <c r="C28" s="2824"/>
      <c r="D28" s="2823"/>
      <c r="E28" s="2817"/>
      <c r="F28" s="2815"/>
      <c r="G28" s="2822"/>
      <c r="H28" s="2822"/>
      <c r="I28" s="2815"/>
      <c r="J28" s="2821"/>
    </row>
    <row r="29" spans="1:10" s="2786" customFormat="1" ht="16.5" customHeight="1" outlineLevel="1">
      <c r="A29" s="2826" t="s">
        <v>1585</v>
      </c>
      <c r="B29" s="2825"/>
      <c r="C29" s="2824"/>
      <c r="D29" s="2823"/>
      <c r="E29" s="2817"/>
      <c r="F29" s="2815">
        <f>'[39]3311 December 2019'!$E$17</f>
        <v>331500</v>
      </c>
      <c r="G29" s="2822">
        <v>0</v>
      </c>
      <c r="H29" s="2822">
        <v>0</v>
      </c>
      <c r="I29" s="2815">
        <f>G29+H29</f>
        <v>0</v>
      </c>
      <c r="J29" s="2821">
        <v>0</v>
      </c>
    </row>
    <row r="30" spans="1:10" s="2786" customFormat="1" ht="16.5" customHeight="1" outlineLevel="1">
      <c r="A30" s="2826" t="s">
        <v>10</v>
      </c>
      <c r="B30" s="2825"/>
      <c r="C30" s="2824"/>
      <c r="D30" s="2823"/>
      <c r="E30" s="2817"/>
      <c r="F30" s="2815"/>
      <c r="G30" s="2822"/>
      <c r="H30" s="2822"/>
      <c r="I30" s="2815"/>
      <c r="J30" s="2821"/>
    </row>
    <row r="31" spans="1:10" s="2786" customFormat="1" ht="16.5" customHeight="1" outlineLevel="1">
      <c r="A31" s="2826" t="s">
        <v>1584</v>
      </c>
      <c r="B31" s="2825"/>
      <c r="C31" s="2824"/>
      <c r="D31" s="2823"/>
      <c r="E31" s="2817"/>
      <c r="F31" s="2815">
        <v>0</v>
      </c>
      <c r="G31" s="2822">
        <f>'[38]3311JUNE 2020'!$E$21</f>
        <v>4732.18</v>
      </c>
      <c r="H31" s="2822">
        <f>'[38]3311JUNE 2020'!$F$21</f>
        <v>15267.82</v>
      </c>
      <c r="I31" s="2815">
        <f>G31+H31</f>
        <v>20000</v>
      </c>
      <c r="J31" s="2821">
        <f>[37]RELEASE!$N$12</f>
        <v>20000</v>
      </c>
    </row>
    <row r="32" spans="1:10" s="2786" customFormat="1" ht="16.5" customHeight="1" outlineLevel="1">
      <c r="A32" s="2820"/>
      <c r="B32" s="2819"/>
      <c r="C32" s="2818"/>
      <c r="D32" s="1058"/>
      <c r="E32" s="2817"/>
      <c r="F32" s="2815"/>
      <c r="G32" s="2816"/>
      <c r="H32" s="2816"/>
      <c r="I32" s="2815"/>
      <c r="J32" s="2814"/>
    </row>
    <row r="33" spans="1:11" s="2810" customFormat="1" ht="20.100000000000001" customHeight="1" outlineLevel="2" thickBot="1">
      <c r="A33" s="599" t="s">
        <v>1583</v>
      </c>
      <c r="B33" s="870"/>
      <c r="C33" s="870"/>
      <c r="D33" s="870"/>
      <c r="E33" s="2813"/>
      <c r="F33" s="2812">
        <f>F13</f>
        <v>4762247</v>
      </c>
      <c r="G33" s="2812">
        <f>G13</f>
        <v>907318.31000000017</v>
      </c>
      <c r="H33" s="2812">
        <f>H13</f>
        <v>3492681.69</v>
      </c>
      <c r="I33" s="2812">
        <f>I13</f>
        <v>4400000</v>
      </c>
      <c r="J33" s="2811">
        <f>J13</f>
        <v>4150000</v>
      </c>
    </row>
    <row r="34" spans="1:11" s="2807" customFormat="1" ht="19.5" customHeight="1" thickTop="1">
      <c r="A34" s="2807" t="s">
        <v>1010</v>
      </c>
      <c r="B34" s="2809"/>
      <c r="E34" s="2808" t="s">
        <v>6</v>
      </c>
      <c r="G34" s="2808"/>
      <c r="H34" s="2808" t="s">
        <v>1483</v>
      </c>
    </row>
    <row r="35" spans="1:11" s="928" customFormat="1" ht="10.5" customHeight="1">
      <c r="E35" s="2059"/>
    </row>
    <row r="36" spans="1:11" s="928" customFormat="1" ht="18" customHeight="1">
      <c r="G36" s="953"/>
    </row>
    <row r="37" spans="1:11" s="854" customFormat="1" ht="13.5">
      <c r="B37" s="3722" t="s">
        <v>1948</v>
      </c>
      <c r="C37" s="666"/>
      <c r="D37" s="2806"/>
      <c r="E37" s="3723" t="s">
        <v>1906</v>
      </c>
      <c r="F37" s="2805"/>
      <c r="G37" s="2804"/>
      <c r="H37" s="3724" t="s">
        <v>1876</v>
      </c>
      <c r="I37" s="2803"/>
      <c r="J37" s="2803"/>
      <c r="K37" s="856"/>
    </row>
    <row r="38" spans="1:11" s="2795" customFormat="1" ht="16.5">
      <c r="B38" s="2802" t="s">
        <v>1582</v>
      </c>
      <c r="C38" s="2801"/>
      <c r="D38" s="2800"/>
      <c r="E38" s="2799" t="s">
        <v>100</v>
      </c>
      <c r="F38" s="2799"/>
      <c r="G38" s="2798"/>
      <c r="H38" s="2797" t="s">
        <v>0</v>
      </c>
      <c r="I38" s="2797"/>
      <c r="J38" s="2797"/>
      <c r="K38" s="2796"/>
    </row>
  </sheetData>
  <mergeCells count="8">
    <mergeCell ref="E38:F38"/>
    <mergeCell ref="H38:J38"/>
    <mergeCell ref="A4:J4"/>
    <mergeCell ref="A5:J5"/>
    <mergeCell ref="A9:D11"/>
    <mergeCell ref="G9:I9"/>
    <mergeCell ref="E37:F37"/>
    <mergeCell ref="H37:J37"/>
  </mergeCells>
  <pageMargins left="0.36" right="0.27" top="0.75" bottom="0.75" header="0.3" footer="0.3"/>
  <pageSetup paperSize="5" orientation="portrait"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T78"/>
  <sheetViews>
    <sheetView showGridLines="0" showOutlineSymbols="0" topLeftCell="A9" zoomScale="130" zoomScaleNormal="130" workbookViewId="0">
      <pane xSplit="4" ySplit="3" topLeftCell="E57" activePane="bottomRight" state="frozen"/>
      <selection activeCell="A9" sqref="A9"/>
      <selection pane="topRight" activeCell="E9" sqref="E9"/>
      <selection pane="bottomLeft" activeCell="A12" sqref="A12"/>
      <selection pane="bottomRight" activeCell="J9" sqref="J1:L1048576"/>
    </sheetView>
  </sheetViews>
  <sheetFormatPr defaultColWidth="12.5703125" defaultRowHeight="15.75" outlineLevelRow="2" outlineLevelCol="2"/>
  <cols>
    <col min="1" max="1" width="1.85546875" style="1417" customWidth="1"/>
    <col min="2" max="2" width="35.28515625" style="1417" customWidth="1"/>
    <col min="3" max="3" width="9.7109375" style="1437" customWidth="1"/>
    <col min="4" max="4" width="10.85546875" style="1417" customWidth="1"/>
    <col min="5" max="7" width="9.7109375" style="1417" customWidth="1"/>
    <col min="8" max="8" width="10" style="1417" customWidth="1"/>
    <col min="9" max="9" width="14.140625" style="1417" customWidth="1"/>
    <col min="10" max="10" width="9.85546875" style="1418" hidden="1" customWidth="1"/>
    <col min="11" max="11" width="0" style="1431" hidden="1" customWidth="1"/>
    <col min="12" max="12" width="0" style="1417" hidden="1" customWidth="1"/>
    <col min="13" max="13" width="9.7109375" style="1417" customWidth="1"/>
    <col min="14" max="49" width="12.5703125" style="1417"/>
    <col min="50" max="54" width="12.5703125" style="1417" outlineLevel="1"/>
    <col min="55" max="60" width="12.5703125" style="1417" outlineLevel="2"/>
    <col min="61" max="63" width="12.5703125" style="1417" outlineLevel="1"/>
    <col min="64" max="83" width="12.5703125" style="1417"/>
    <col min="84" max="87" width="12.5703125" style="1417" outlineLevel="1"/>
    <col min="88" max="135" width="12.5703125" style="1417"/>
    <col min="136" max="141" width="12.5703125" style="1417" outlineLevel="1"/>
    <col min="142" max="147" width="12.5703125" style="1417" outlineLevel="2"/>
    <col min="148" max="150" width="12.5703125" style="1417" outlineLevel="1"/>
    <col min="151" max="16384" width="12.5703125" style="1417"/>
  </cols>
  <sheetData>
    <row r="1" spans="1:13" ht="14.25" customHeight="1">
      <c r="A1" s="1523" t="s">
        <v>99</v>
      </c>
      <c r="B1" s="1430"/>
      <c r="C1" s="2373"/>
      <c r="H1" s="1522"/>
      <c r="K1" s="1417"/>
    </row>
    <row r="2" spans="1:13" ht="14.25" customHeight="1">
      <c r="A2" s="1522" t="s">
        <v>221</v>
      </c>
      <c r="B2" s="1430"/>
      <c r="C2" s="2373"/>
      <c r="H2" s="1522"/>
      <c r="K2" s="1417"/>
    </row>
    <row r="3" spans="1:13" ht="9" customHeight="1">
      <c r="A3" s="1430"/>
      <c r="B3" s="1430"/>
      <c r="C3" s="2373"/>
      <c r="E3" s="1522"/>
      <c r="G3" s="1523"/>
      <c r="H3" s="1522"/>
      <c r="K3" s="1417"/>
    </row>
    <row r="4" spans="1:13" ht="14.25" customHeight="1">
      <c r="A4" s="1573" t="s">
        <v>220</v>
      </c>
      <c r="B4" s="1573"/>
      <c r="C4" s="1573"/>
      <c r="D4" s="1573"/>
      <c r="E4" s="1573"/>
      <c r="F4" s="1573"/>
      <c r="G4" s="1573"/>
      <c r="H4" s="1573"/>
      <c r="K4" s="1417"/>
    </row>
    <row r="5" spans="1:13" ht="14.25" customHeight="1">
      <c r="A5" s="1521" t="s">
        <v>1127</v>
      </c>
      <c r="B5" s="1520"/>
      <c r="C5" s="1520"/>
      <c r="D5" s="1520"/>
      <c r="E5" s="1520"/>
      <c r="F5" s="1520"/>
      <c r="G5" s="1520"/>
      <c r="H5" s="1520"/>
      <c r="K5" s="1417"/>
    </row>
    <row r="6" spans="1:13" ht="12" customHeight="1">
      <c r="A6" s="1570"/>
      <c r="B6" s="1570"/>
      <c r="C6" s="2900"/>
      <c r="D6" s="1570"/>
      <c r="E6" s="1570"/>
      <c r="F6" s="1570"/>
      <c r="G6" s="1570"/>
      <c r="H6" s="1570"/>
    </row>
    <row r="7" spans="1:13" ht="14.25" customHeight="1">
      <c r="A7" s="2691" t="s">
        <v>1600</v>
      </c>
      <c r="D7" s="1430"/>
      <c r="E7" s="1430"/>
      <c r="F7" s="1430"/>
      <c r="G7" s="1430"/>
      <c r="H7" s="1430"/>
    </row>
    <row r="8" spans="1:13" ht="12" customHeight="1">
      <c r="A8" s="2691"/>
      <c r="D8" s="1430"/>
      <c r="E8" s="1430"/>
      <c r="F8" s="1430"/>
      <c r="G8" s="1430"/>
      <c r="H8" s="1430"/>
    </row>
    <row r="9" spans="1:13" ht="12" customHeight="1">
      <c r="A9" s="1518" t="s">
        <v>143</v>
      </c>
      <c r="B9" s="1517"/>
      <c r="C9" s="2410" t="s">
        <v>92</v>
      </c>
      <c r="D9" s="1511" t="s">
        <v>91</v>
      </c>
      <c r="E9" s="1515" t="s">
        <v>93</v>
      </c>
      <c r="F9" s="1514"/>
      <c r="G9" s="1513"/>
      <c r="H9" s="1512" t="s">
        <v>87</v>
      </c>
      <c r="I9" s="1512" t="s">
        <v>87</v>
      </c>
      <c r="J9" s="2899"/>
    </row>
    <row r="10" spans="1:13" ht="12.95" customHeight="1">
      <c r="A10" s="1510"/>
      <c r="B10" s="1509"/>
      <c r="C10" s="2409" t="s">
        <v>86</v>
      </c>
      <c r="D10" s="1505">
        <v>2019</v>
      </c>
      <c r="E10" s="1507" t="s">
        <v>1004</v>
      </c>
      <c r="F10" s="1507" t="s">
        <v>1003</v>
      </c>
      <c r="G10" s="1506" t="s">
        <v>88</v>
      </c>
      <c r="H10" s="1505">
        <v>2021</v>
      </c>
      <c r="I10" s="1505">
        <v>2021</v>
      </c>
      <c r="J10" s="2899"/>
    </row>
    <row r="11" spans="1:13" ht="12.95" customHeight="1">
      <c r="A11" s="1504"/>
      <c r="B11" s="1503"/>
      <c r="C11" s="2408"/>
      <c r="D11" s="1500" t="s">
        <v>84</v>
      </c>
      <c r="E11" s="1500" t="s">
        <v>84</v>
      </c>
      <c r="F11" s="1500" t="s">
        <v>142</v>
      </c>
      <c r="G11" s="1501"/>
      <c r="H11" s="1500" t="s">
        <v>83</v>
      </c>
      <c r="I11" s="1500" t="s">
        <v>1029</v>
      </c>
      <c r="J11" s="1950" t="s">
        <v>1126</v>
      </c>
      <c r="K11" s="1926"/>
      <c r="L11" s="1459"/>
      <c r="M11" s="1459"/>
    </row>
    <row r="12" spans="1:13" ht="18" customHeight="1">
      <c r="A12" s="1496" t="s">
        <v>213</v>
      </c>
      <c r="B12" s="1495"/>
      <c r="C12" s="1949"/>
      <c r="D12" s="2223"/>
      <c r="E12" s="2223"/>
      <c r="F12" s="2898"/>
      <c r="G12" s="2898"/>
      <c r="H12" s="2898"/>
      <c r="I12" s="2898"/>
      <c r="J12" s="1482"/>
      <c r="K12" s="1926"/>
      <c r="L12" s="1459"/>
      <c r="M12" s="1459"/>
    </row>
    <row r="13" spans="1:13" ht="15.95" customHeight="1">
      <c r="A13" s="1948" t="s">
        <v>82</v>
      </c>
      <c r="B13" s="1495"/>
      <c r="C13" s="1962"/>
      <c r="D13" s="1946">
        <f>SUM(D15:D35)</f>
        <v>4207904.51</v>
      </c>
      <c r="E13" s="1946">
        <f>SUM(E15:E35)</f>
        <v>1275941.0499999998</v>
      </c>
      <c r="F13" s="1946">
        <f>SUM(F15:F35)</f>
        <v>4485871.9499999993</v>
      </c>
      <c r="G13" s="1946">
        <f>SUM(G15:G35)</f>
        <v>5761813</v>
      </c>
      <c r="H13" s="1946" t="e">
        <f>SUM(H15:H35)</f>
        <v>#REF!</v>
      </c>
      <c r="I13" s="2235" t="e">
        <f>SUM(I15:I34)</f>
        <v>#REF!</v>
      </c>
      <c r="J13" s="50"/>
      <c r="K13" s="1926"/>
      <c r="L13" s="1459"/>
      <c r="M13" s="1459"/>
    </row>
    <row r="14" spans="1:13" ht="15" customHeight="1" outlineLevel="1">
      <c r="A14" s="1922" t="s">
        <v>81</v>
      </c>
      <c r="B14" s="1961"/>
      <c r="C14" s="1960"/>
      <c r="D14" s="2689"/>
      <c r="E14" s="2689"/>
      <c r="F14" s="2688"/>
      <c r="G14" s="2688"/>
      <c r="H14" s="2688"/>
      <c r="I14" s="1943"/>
      <c r="J14" s="1482"/>
      <c r="K14" s="1926"/>
      <c r="L14" s="1459"/>
      <c r="M14" s="1459"/>
    </row>
    <row r="15" spans="1:13" ht="15" customHeight="1" outlineLevel="1">
      <c r="A15" s="1615" t="s">
        <v>478</v>
      </c>
      <c r="B15" s="1733"/>
      <c r="C15" s="1918" t="s">
        <v>79</v>
      </c>
      <c r="D15" s="2897">
        <v>2223614.62</v>
      </c>
      <c r="E15" s="2896">
        <v>925689.24</v>
      </c>
      <c r="F15" s="2896">
        <f>SUM(G15-E15)</f>
        <v>2836982.76</v>
      </c>
      <c r="G15" s="2895">
        <v>3762672</v>
      </c>
      <c r="H15" s="2895" t="e">
        <f>#REF!</f>
        <v>#REF!</v>
      </c>
      <c r="I15" s="1932" t="e">
        <f>#REF!</f>
        <v>#REF!</v>
      </c>
      <c r="J15" s="1478" t="e">
        <f>SUM(H15*0.1)</f>
        <v>#REF!</v>
      </c>
      <c r="K15" s="1926"/>
      <c r="L15" s="1459"/>
      <c r="M15" s="1459"/>
    </row>
    <row r="16" spans="1:13" ht="15" customHeight="1" outlineLevel="1">
      <c r="A16" s="1922" t="s">
        <v>78</v>
      </c>
      <c r="B16" s="1733"/>
      <c r="C16" s="1918"/>
      <c r="D16" s="2893"/>
      <c r="E16" s="2194"/>
      <c r="F16" s="2194"/>
      <c r="G16" s="1932"/>
      <c r="H16" s="1932"/>
      <c r="I16" s="1932"/>
      <c r="J16" s="1487"/>
      <c r="K16" s="1926"/>
      <c r="L16" s="1459"/>
      <c r="M16" s="1459"/>
    </row>
    <row r="17" spans="1:16" ht="15" customHeight="1" outlineLevel="1">
      <c r="A17" s="1899" t="s">
        <v>77</v>
      </c>
      <c r="B17" s="1898"/>
      <c r="C17" s="1918" t="s">
        <v>76</v>
      </c>
      <c r="D17" s="2893">
        <v>144764.5</v>
      </c>
      <c r="E17" s="2194">
        <v>60000</v>
      </c>
      <c r="F17" s="2194">
        <f>SUM(G17-E17)</f>
        <v>156000</v>
      </c>
      <c r="G17" s="1932">
        <v>216000</v>
      </c>
      <c r="H17" s="1932" t="e">
        <f>#REF!*2000*12</f>
        <v>#REF!</v>
      </c>
      <c r="I17" s="1932"/>
      <c r="J17" s="1487"/>
      <c r="K17" s="1926"/>
      <c r="L17" s="1459"/>
      <c r="M17" s="1459"/>
    </row>
    <row r="18" spans="1:16" ht="15" customHeight="1" outlineLevel="1">
      <c r="A18" s="1899" t="s">
        <v>141</v>
      </c>
      <c r="B18" s="1898"/>
      <c r="C18" s="1916" t="s">
        <v>140</v>
      </c>
      <c r="D18" s="2893">
        <v>85500</v>
      </c>
      <c r="E18" s="2194">
        <v>28500</v>
      </c>
      <c r="F18" s="2194">
        <f>SUM(G18-E18)</f>
        <v>57000</v>
      </c>
      <c r="G18" s="1932">
        <v>85500</v>
      </c>
      <c r="H18" s="1932">
        <f>7125*12</f>
        <v>85500</v>
      </c>
      <c r="I18" s="1932"/>
      <c r="J18" s="1487"/>
      <c r="K18" s="1926"/>
      <c r="L18" s="1459"/>
      <c r="M18" s="1459"/>
    </row>
    <row r="19" spans="1:16" ht="15" customHeight="1" outlineLevel="1">
      <c r="A19" s="1899" t="s">
        <v>139</v>
      </c>
      <c r="B19" s="1898"/>
      <c r="C19" s="1916" t="s">
        <v>138</v>
      </c>
      <c r="D19" s="2893">
        <v>85500</v>
      </c>
      <c r="E19" s="2194">
        <v>28500</v>
      </c>
      <c r="F19" s="2194">
        <f>SUM(G19-E19)</f>
        <v>57000</v>
      </c>
      <c r="G19" s="1932">
        <v>85500</v>
      </c>
      <c r="H19" s="1932">
        <f>7125*12</f>
        <v>85500</v>
      </c>
      <c r="I19" s="1932"/>
      <c r="J19" s="1487"/>
      <c r="K19" s="1926"/>
      <c r="L19" s="1459"/>
      <c r="M19" s="1459"/>
    </row>
    <row r="20" spans="1:16" ht="15" customHeight="1" outlineLevel="1">
      <c r="A20" s="1899" t="s">
        <v>75</v>
      </c>
      <c r="B20" s="1898"/>
      <c r="C20" s="1916" t="s">
        <v>74</v>
      </c>
      <c r="D20" s="2893">
        <v>36000</v>
      </c>
      <c r="E20" s="2194">
        <v>36000</v>
      </c>
      <c r="F20" s="2194">
        <f>SUM(G20-E20)</f>
        <v>9000</v>
      </c>
      <c r="G20" s="1932">
        <v>45000</v>
      </c>
      <c r="H20" s="1932" t="e">
        <f>#REF!*5000</f>
        <v>#REF!</v>
      </c>
      <c r="I20" s="1932"/>
      <c r="J20" s="1487"/>
      <c r="K20" s="1926"/>
      <c r="L20" s="1459"/>
      <c r="M20" s="1459"/>
    </row>
    <row r="21" spans="1:16" ht="15" customHeight="1" outlineLevel="1">
      <c r="A21" s="1899" t="s">
        <v>1031</v>
      </c>
      <c r="B21" s="1898"/>
      <c r="C21" s="1918" t="s">
        <v>72</v>
      </c>
      <c r="D21" s="2893">
        <v>190201</v>
      </c>
      <c r="E21" s="2194">
        <v>0</v>
      </c>
      <c r="F21" s="2194">
        <f>SUM(G21-E21)</f>
        <v>313556</v>
      </c>
      <c r="G21" s="1932">
        <v>313556</v>
      </c>
      <c r="H21" s="1932" t="e">
        <f>SUM(H15/12)</f>
        <v>#REF!</v>
      </c>
      <c r="I21" s="1932" t="e">
        <f>SUM(I15/12)</f>
        <v>#REF!</v>
      </c>
      <c r="J21" s="1478" t="e">
        <f>SUM(H21*0.1)</f>
        <v>#REF!</v>
      </c>
      <c r="K21" s="1481"/>
    </row>
    <row r="22" spans="1:16" ht="15" customHeight="1" outlineLevel="1">
      <c r="A22" s="1899" t="s">
        <v>71</v>
      </c>
      <c r="B22" s="1898"/>
      <c r="C22" s="1918" t="s">
        <v>70</v>
      </c>
      <c r="D22" s="2893">
        <v>30000</v>
      </c>
      <c r="E22" s="2194">
        <v>0</v>
      </c>
      <c r="F22" s="2194">
        <f>SUM(G22-E22)</f>
        <v>45000</v>
      </c>
      <c r="G22" s="1932">
        <v>45000</v>
      </c>
      <c r="H22" s="1932" t="e">
        <f>#REF!*5000</f>
        <v>#REF!</v>
      </c>
      <c r="I22" s="1932"/>
      <c r="J22" s="1478"/>
    </row>
    <row r="23" spans="1:16" ht="15" customHeight="1" outlineLevel="1">
      <c r="A23" s="1899" t="s">
        <v>69</v>
      </c>
      <c r="B23" s="1733"/>
      <c r="C23" s="1916" t="s">
        <v>68</v>
      </c>
      <c r="D23" s="2893">
        <v>168067</v>
      </c>
      <c r="E23" s="2194">
        <v>98770</v>
      </c>
      <c r="F23" s="2194">
        <f>SUM(G23-E23)</f>
        <v>214786</v>
      </c>
      <c r="G23" s="1923">
        <v>313556</v>
      </c>
      <c r="H23" s="1923" t="e">
        <f>H15/12</f>
        <v>#REF!</v>
      </c>
      <c r="I23" s="1923" t="e">
        <f>I15/12</f>
        <v>#REF!</v>
      </c>
      <c r="J23" s="1478" t="e">
        <f>SUM(H23*0.1)</f>
        <v>#REF!</v>
      </c>
      <c r="N23" s="1430"/>
      <c r="P23" s="1433"/>
    </row>
    <row r="24" spans="1:16" ht="15" customHeight="1" outlineLevel="1">
      <c r="A24" s="1929" t="s">
        <v>67</v>
      </c>
      <c r="B24" s="1733"/>
      <c r="C24" s="1928"/>
      <c r="D24" s="2893"/>
      <c r="E24" s="2194"/>
      <c r="F24" s="2194"/>
      <c r="G24" s="2889"/>
      <c r="H24" s="2889"/>
      <c r="I24" s="2889"/>
      <c r="J24" s="1478"/>
      <c r="K24" s="1926"/>
      <c r="L24" s="1459"/>
      <c r="M24" s="1460"/>
    </row>
    <row r="25" spans="1:16" ht="15" customHeight="1" outlineLevel="1">
      <c r="A25" s="1899" t="s">
        <v>474</v>
      </c>
      <c r="B25" s="1733"/>
      <c r="C25" s="1918" t="s">
        <v>65</v>
      </c>
      <c r="D25" s="2893">
        <v>136138.09999999998</v>
      </c>
      <c r="E25" s="2194">
        <v>63242.399999999994</v>
      </c>
      <c r="F25" s="2194">
        <f>SUM(G25-E25)</f>
        <v>388278.6</v>
      </c>
      <c r="G25" s="2894">
        <v>451521</v>
      </c>
      <c r="H25" s="1484" t="e">
        <f>ROUND(H15*0.12,0)</f>
        <v>#REF!</v>
      </c>
      <c r="I25" s="1484" t="e">
        <f>ROUND(I15*0.12,0)</f>
        <v>#REF!</v>
      </c>
      <c r="J25" s="1478" t="e">
        <f>SUM(H25*0.1)</f>
        <v>#REF!</v>
      </c>
      <c r="K25" s="1926" t="str">
        <f>A7</f>
        <v>Office : CITY LEGAL OFFICE (1131)</v>
      </c>
      <c r="L25" s="1470"/>
      <c r="M25" s="1460"/>
    </row>
    <row r="26" spans="1:16" ht="15" customHeight="1" outlineLevel="1">
      <c r="A26" s="1899" t="s">
        <v>64</v>
      </c>
      <c r="B26" s="1733"/>
      <c r="C26" s="1918" t="s">
        <v>63</v>
      </c>
      <c r="D26" s="2893">
        <v>5737.5</v>
      </c>
      <c r="E26" s="2194">
        <v>2500</v>
      </c>
      <c r="F26" s="2194">
        <f>SUM(G26-E26)</f>
        <v>8300</v>
      </c>
      <c r="G26" s="1923">
        <v>10800</v>
      </c>
      <c r="H26" s="1923" t="e">
        <f>SUM(#REF!*100*12)</f>
        <v>#REF!</v>
      </c>
      <c r="I26" s="1923"/>
      <c r="J26" s="1478"/>
      <c r="K26" s="1481" t="s">
        <v>1028</v>
      </c>
      <c r="N26" s="1480" t="s">
        <v>1039</v>
      </c>
      <c r="O26" s="1480"/>
    </row>
    <row r="27" spans="1:16" ht="15" customHeight="1" outlineLevel="1">
      <c r="A27" s="1899" t="s">
        <v>62</v>
      </c>
      <c r="B27" s="1733"/>
      <c r="C27" s="1918" t="s">
        <v>61</v>
      </c>
      <c r="D27" s="2893">
        <v>22345.8</v>
      </c>
      <c r="E27" s="2194">
        <v>12239.41</v>
      </c>
      <c r="F27" s="2194">
        <f>SUM(G27-E27)</f>
        <v>38416.589999999997</v>
      </c>
      <c r="G27" s="1923">
        <v>50656</v>
      </c>
      <c r="H27" s="1923" t="e">
        <f>#REF!</f>
        <v>#REF!</v>
      </c>
      <c r="I27" s="1938" t="e">
        <f>#REF!</f>
        <v>#REF!</v>
      </c>
      <c r="J27" s="1478" t="e">
        <f>SUM(H27*0.1)</f>
        <v>#REF!</v>
      </c>
      <c r="K27" s="1477" t="s">
        <v>478</v>
      </c>
      <c r="N27" s="1430" t="e">
        <f>J15</f>
        <v>#REF!</v>
      </c>
      <c r="O27" s="1433"/>
    </row>
    <row r="28" spans="1:16" ht="15" customHeight="1" outlineLevel="1">
      <c r="A28" s="1899" t="s">
        <v>60</v>
      </c>
      <c r="B28" s="1431"/>
      <c r="C28" s="1918" t="s">
        <v>59</v>
      </c>
      <c r="D28" s="2890">
        <v>5600</v>
      </c>
      <c r="E28" s="2194">
        <v>2500</v>
      </c>
      <c r="F28" s="2194">
        <f>SUM(G28-E28)</f>
        <v>8300</v>
      </c>
      <c r="G28" s="1923">
        <v>10800</v>
      </c>
      <c r="H28" s="1923" t="e">
        <f>#REF!*12*100</f>
        <v>#REF!</v>
      </c>
      <c r="I28" s="1923"/>
      <c r="J28" s="1478"/>
      <c r="K28" s="1471" t="s">
        <v>1031</v>
      </c>
      <c r="N28" s="1430" t="e">
        <f>J21</f>
        <v>#REF!</v>
      </c>
      <c r="O28" s="1433"/>
      <c r="P28" s="1433"/>
    </row>
    <row r="29" spans="1:16" ht="15" customHeight="1" outlineLevel="1">
      <c r="A29" s="1922" t="s">
        <v>56</v>
      </c>
      <c r="B29" s="1431"/>
      <c r="C29" s="1918"/>
      <c r="D29" s="2890"/>
      <c r="E29" s="2224"/>
      <c r="F29" s="2194"/>
      <c r="G29" s="1932"/>
      <c r="H29" s="1932"/>
      <c r="I29" s="1932"/>
      <c r="J29" s="1486"/>
      <c r="K29" s="1471" t="s">
        <v>474</v>
      </c>
      <c r="L29" s="1433"/>
      <c r="M29" s="1433"/>
      <c r="N29" s="1430" t="e">
        <f>J25</f>
        <v>#REF!</v>
      </c>
      <c r="O29" s="1433"/>
      <c r="P29" s="1433"/>
    </row>
    <row r="30" spans="1:16" ht="15" customHeight="1" outlineLevel="1">
      <c r="A30" s="1899" t="s">
        <v>472</v>
      </c>
      <c r="B30" s="1431"/>
      <c r="C30" s="1918" t="s">
        <v>57</v>
      </c>
      <c r="D30" s="2890">
        <v>636532.21</v>
      </c>
      <c r="E30" s="2224">
        <v>0</v>
      </c>
      <c r="F30" s="2194">
        <f>SUM(G30-E30)</f>
        <v>1000</v>
      </c>
      <c r="G30" s="1932">
        <v>1000</v>
      </c>
      <c r="H30" s="1932">
        <v>1000</v>
      </c>
      <c r="I30" s="1932"/>
      <c r="J30" s="215"/>
      <c r="K30" s="1471" t="s">
        <v>62</v>
      </c>
      <c r="L30" s="1433"/>
      <c r="M30" s="1481"/>
      <c r="N30" s="1430" t="e">
        <f>J27</f>
        <v>#REF!</v>
      </c>
      <c r="O30" s="1433"/>
      <c r="P30" s="1433"/>
    </row>
    <row r="31" spans="1:16" ht="15" customHeight="1" outlineLevel="1">
      <c r="A31" s="1913" t="s">
        <v>464</v>
      </c>
      <c r="B31" s="1431"/>
      <c r="C31" s="1916" t="s">
        <v>1027</v>
      </c>
      <c r="D31" s="2890">
        <v>402903.78</v>
      </c>
      <c r="E31" s="2224">
        <v>0</v>
      </c>
      <c r="F31" s="2194">
        <f>SUM(G31-E31)</f>
        <v>297252</v>
      </c>
      <c r="G31" s="1932">
        <v>297252</v>
      </c>
      <c r="H31" s="2892" t="e">
        <f>ROUND(N33,0)+1</f>
        <v>#REF!</v>
      </c>
      <c r="I31" s="1932"/>
      <c r="J31" s="215"/>
      <c r="K31" s="1471" t="s">
        <v>69</v>
      </c>
      <c r="L31" s="1433"/>
      <c r="M31" s="1433"/>
      <c r="N31" s="1430" t="e">
        <f>J23</f>
        <v>#REF!</v>
      </c>
      <c r="O31" s="1433"/>
      <c r="P31" s="1433"/>
    </row>
    <row r="32" spans="1:16" ht="15" customHeight="1" outlineLevel="1" thickBot="1">
      <c r="A32" s="1913" t="s">
        <v>470</v>
      </c>
      <c r="B32" s="1431"/>
      <c r="C32" s="1916" t="s">
        <v>53</v>
      </c>
      <c r="D32" s="2890">
        <v>5000</v>
      </c>
      <c r="E32" s="2224">
        <v>0</v>
      </c>
      <c r="F32" s="2194">
        <f>SUM(G32-E32)</f>
        <v>0</v>
      </c>
      <c r="G32" s="1932">
        <v>0</v>
      </c>
      <c r="H32" s="1932">
        <v>0</v>
      </c>
      <c r="I32" s="1932"/>
      <c r="J32" s="1476" t="e">
        <f>SUM(J15:J31)</f>
        <v>#REF!</v>
      </c>
      <c r="K32" s="1471" t="s">
        <v>1024</v>
      </c>
      <c r="L32" s="1433"/>
      <c r="M32" s="1433"/>
      <c r="N32" s="1431">
        <v>0</v>
      </c>
      <c r="O32" s="1470"/>
      <c r="P32" s="1433"/>
    </row>
    <row r="33" spans="1:16" ht="15" customHeight="1" outlineLevel="1" thickTop="1" thickBot="1">
      <c r="A33" s="1913" t="s">
        <v>52</v>
      </c>
      <c r="B33" s="1431"/>
      <c r="C33" s="1916" t="s">
        <v>51</v>
      </c>
      <c r="D33" s="2890">
        <v>0</v>
      </c>
      <c r="E33" s="2224">
        <v>0</v>
      </c>
      <c r="F33" s="2194">
        <f>SUM(G33-E33)</f>
        <v>1000</v>
      </c>
      <c r="G33" s="1932">
        <v>1000</v>
      </c>
      <c r="H33" s="2889">
        <v>1000</v>
      </c>
      <c r="I33" s="2888"/>
      <c r="J33" s="2887"/>
      <c r="K33" s="1464" t="s">
        <v>1038</v>
      </c>
      <c r="L33" s="1464"/>
      <c r="M33" s="1464"/>
      <c r="N33" s="1468" t="e">
        <f>SUM(N27:N32)</f>
        <v>#REF!</v>
      </c>
      <c r="O33" s="1464"/>
      <c r="P33" s="1433"/>
    </row>
    <row r="34" spans="1:16" ht="15" customHeight="1" outlineLevel="1" thickTop="1">
      <c r="A34" s="2891" t="s">
        <v>50</v>
      </c>
      <c r="B34" s="1431"/>
      <c r="C34" s="1916" t="s">
        <v>49</v>
      </c>
      <c r="D34" s="2890">
        <v>30000</v>
      </c>
      <c r="E34" s="2224">
        <v>0</v>
      </c>
      <c r="F34" s="2194">
        <f>SUM(G34-E34)</f>
        <v>45000</v>
      </c>
      <c r="G34" s="2889">
        <v>45000</v>
      </c>
      <c r="H34" s="2889" t="e">
        <f>#REF!*5000</f>
        <v>#REF!</v>
      </c>
      <c r="I34" s="2888"/>
      <c r="J34" s="2887"/>
      <c r="K34" s="1417"/>
      <c r="O34" s="1433"/>
    </row>
    <row r="35" spans="1:16" ht="15" customHeight="1" outlineLevel="1">
      <c r="A35" s="1913" t="s">
        <v>48</v>
      </c>
      <c r="B35" s="1431"/>
      <c r="C35" s="1958" t="s">
        <v>47</v>
      </c>
      <c r="D35" s="2890">
        <v>0</v>
      </c>
      <c r="E35" s="2224">
        <v>18000</v>
      </c>
      <c r="F35" s="2194">
        <f>SUM(G35-E35)</f>
        <v>9000</v>
      </c>
      <c r="G35" s="1932">
        <v>27000</v>
      </c>
      <c r="H35" s="2889">
        <v>0</v>
      </c>
      <c r="I35" s="2888"/>
      <c r="J35" s="2887"/>
      <c r="K35" s="1417"/>
      <c r="O35" s="1433"/>
    </row>
    <row r="36" spans="1:16" ht="18" customHeight="1" outlineLevel="1">
      <c r="A36" s="1756" t="s">
        <v>46</v>
      </c>
      <c r="B36" s="2031"/>
      <c r="C36" s="1906"/>
      <c r="D36" s="2029">
        <f>SUM(D37:D54)</f>
        <v>140728.13</v>
      </c>
      <c r="E36" s="2029">
        <f>SUM(E37:E54)</f>
        <v>105397.26000000001</v>
      </c>
      <c r="F36" s="2029">
        <f>SUM(F37:F54)</f>
        <v>276842.74</v>
      </c>
      <c r="G36" s="2029">
        <f>SUM(G37:G54)</f>
        <v>382240</v>
      </c>
      <c r="H36" s="2029">
        <f>SUM(H37:H54)</f>
        <v>369740</v>
      </c>
    </row>
    <row r="37" spans="1:16" ht="15" customHeight="1" outlineLevel="1">
      <c r="A37" s="1899" t="s">
        <v>45</v>
      </c>
      <c r="B37" s="1905"/>
      <c r="C37" s="1887" t="s">
        <v>44</v>
      </c>
      <c r="D37" s="2886">
        <v>14668</v>
      </c>
      <c r="E37" s="2210">
        <v>0</v>
      </c>
      <c r="F37" s="2198">
        <f>SUM(G37-E37)</f>
        <v>37500</v>
      </c>
      <c r="G37" s="2210">
        <v>37500</v>
      </c>
      <c r="H37" s="2209">
        <v>25000</v>
      </c>
    </row>
    <row r="38" spans="1:16" s="1533" customFormat="1" ht="15" customHeight="1" outlineLevel="1">
      <c r="A38" s="1899" t="s">
        <v>211</v>
      </c>
      <c r="B38" s="1898"/>
      <c r="C38" s="1887" t="s">
        <v>40</v>
      </c>
      <c r="D38" s="2421">
        <v>11800</v>
      </c>
      <c r="E38" s="2196">
        <v>0</v>
      </c>
      <c r="F38" s="2198">
        <f>SUM(G38-E38)</f>
        <v>25000</v>
      </c>
      <c r="G38" s="2196">
        <v>25000</v>
      </c>
      <c r="H38" s="2196">
        <v>25000</v>
      </c>
      <c r="I38" s="1544"/>
      <c r="J38" s="2880"/>
      <c r="K38" s="2885" t="s">
        <v>1225</v>
      </c>
    </row>
    <row r="39" spans="1:16" s="1533" customFormat="1" ht="15" customHeight="1" outlineLevel="1">
      <c r="A39" s="1899" t="s">
        <v>39</v>
      </c>
      <c r="B39" s="1898"/>
      <c r="C39" s="1887" t="s">
        <v>35</v>
      </c>
      <c r="D39" s="2421">
        <v>11396.69</v>
      </c>
      <c r="E39" s="2196">
        <v>16378.94</v>
      </c>
      <c r="F39" s="2198">
        <f>SUM(G39-E39)</f>
        <v>3621.0599999999995</v>
      </c>
      <c r="G39" s="2196">
        <v>20000</v>
      </c>
      <c r="H39" s="2196">
        <v>20000</v>
      </c>
      <c r="I39" s="1544"/>
      <c r="J39" s="2880"/>
      <c r="K39" s="2883" t="s">
        <v>1001</v>
      </c>
      <c r="L39" s="2651" t="e">
        <f>#REF!*200</f>
        <v>#REF!</v>
      </c>
    </row>
    <row r="40" spans="1:16" s="1533" customFormat="1" ht="15" customHeight="1" outlineLevel="1">
      <c r="A40" s="1615" t="s">
        <v>1599</v>
      </c>
      <c r="B40" s="1733"/>
      <c r="C40" s="1887"/>
      <c r="D40" s="2421"/>
      <c r="E40" s="2196"/>
      <c r="F40" s="2198"/>
      <c r="G40" s="2196"/>
      <c r="H40" s="2196"/>
      <c r="I40" s="1544"/>
      <c r="J40" s="2880"/>
      <c r="K40" s="2883" t="s">
        <v>1000</v>
      </c>
      <c r="L40" s="2651" t="e">
        <f>#REF!*2100</f>
        <v>#REF!</v>
      </c>
      <c r="N40" s="2884"/>
      <c r="O40" s="2881"/>
      <c r="P40" s="1441"/>
    </row>
    <row r="41" spans="1:16" s="1533" customFormat="1" ht="15" customHeight="1" outlineLevel="1">
      <c r="A41" s="1901"/>
      <c r="B41" s="2026" t="s">
        <v>548</v>
      </c>
      <c r="C41" s="1886" t="s">
        <v>133</v>
      </c>
      <c r="D41" s="2421">
        <v>5951</v>
      </c>
      <c r="E41" s="2196">
        <v>4758</v>
      </c>
      <c r="F41" s="2198">
        <f>SUM(G41-E41)</f>
        <v>20242</v>
      </c>
      <c r="G41" s="2196">
        <v>25000</v>
      </c>
      <c r="H41" s="2196">
        <v>25000</v>
      </c>
      <c r="I41" s="1544"/>
      <c r="J41" s="2880"/>
      <c r="K41" s="2883" t="s">
        <v>999</v>
      </c>
      <c r="L41" s="2651" t="e">
        <f>L42-L39-L40</f>
        <v>#REF!</v>
      </c>
      <c r="N41" s="1441"/>
      <c r="O41" s="1441"/>
      <c r="P41" s="1441"/>
    </row>
    <row r="42" spans="1:16" s="1533" customFormat="1" ht="15" customHeight="1" outlineLevel="1">
      <c r="A42" s="1615" t="s">
        <v>1017</v>
      </c>
      <c r="B42" s="1898"/>
      <c r="C42" s="1895" t="s">
        <v>33</v>
      </c>
      <c r="D42" s="2421">
        <v>0</v>
      </c>
      <c r="E42" s="2196">
        <v>13213</v>
      </c>
      <c r="F42" s="2198">
        <f>SUM(G42-E42)</f>
        <v>1787</v>
      </c>
      <c r="G42" s="2196">
        <v>15000</v>
      </c>
      <c r="H42" s="2196">
        <v>15000</v>
      </c>
      <c r="I42" s="1544"/>
      <c r="J42" s="2880"/>
      <c r="K42" s="2883" t="s">
        <v>998</v>
      </c>
      <c r="L42" s="2882">
        <f>H49</f>
        <v>37000</v>
      </c>
      <c r="N42" s="1441"/>
      <c r="O42" s="2881"/>
      <c r="P42" s="1441"/>
    </row>
    <row r="43" spans="1:16" s="1533" customFormat="1" ht="15" customHeight="1" outlineLevel="1">
      <c r="A43" s="1899" t="s">
        <v>1016</v>
      </c>
      <c r="B43" s="1898"/>
      <c r="C43" s="1887" t="s">
        <v>29</v>
      </c>
      <c r="D43" s="2421">
        <v>0</v>
      </c>
      <c r="E43" s="2196">
        <v>0</v>
      </c>
      <c r="F43" s="2198">
        <f>SUM(G43-E43)</f>
        <v>5000</v>
      </c>
      <c r="G43" s="2196">
        <v>5000</v>
      </c>
      <c r="H43" s="2196">
        <v>5000</v>
      </c>
      <c r="I43" s="1544"/>
      <c r="J43" s="2880"/>
      <c r="K43" s="1883"/>
      <c r="N43" s="1441"/>
      <c r="O43" s="1441"/>
      <c r="P43" s="1441"/>
    </row>
    <row r="44" spans="1:16" s="1533" customFormat="1" ht="15" customHeight="1" outlineLevel="1">
      <c r="A44" s="1899" t="s">
        <v>28</v>
      </c>
      <c r="B44" s="1898"/>
      <c r="C44" s="1886" t="s">
        <v>27</v>
      </c>
      <c r="D44" s="2421">
        <v>18677.990000000002</v>
      </c>
      <c r="E44" s="2196">
        <v>17160.600000000002</v>
      </c>
      <c r="F44" s="2198">
        <f>SUM(G44-E44)</f>
        <v>55839.399999999994</v>
      </c>
      <c r="G44" s="2196">
        <v>73000</v>
      </c>
      <c r="H44" s="2196">
        <v>73000</v>
      </c>
      <c r="I44" s="1544"/>
      <c r="J44" s="2880"/>
      <c r="K44" s="1883"/>
    </row>
    <row r="45" spans="1:16" s="1533" customFormat="1" ht="15" customHeight="1" outlineLevel="1">
      <c r="A45" s="1897" t="s">
        <v>24</v>
      </c>
      <c r="B45" s="1896"/>
      <c r="C45" s="1895" t="s">
        <v>23</v>
      </c>
      <c r="D45" s="2421">
        <v>63601.449999999983</v>
      </c>
      <c r="E45" s="2196">
        <v>52585.32</v>
      </c>
      <c r="F45" s="2198">
        <f>SUM(G45-E45)</f>
        <v>26614.68</v>
      </c>
      <c r="G45" s="2196">
        <v>79200</v>
      </c>
      <c r="H45" s="2196">
        <v>79200</v>
      </c>
      <c r="I45" s="1544"/>
      <c r="J45" s="2880"/>
      <c r="K45" s="1883"/>
    </row>
    <row r="46" spans="1:16" s="1533" customFormat="1" ht="15" customHeight="1" outlineLevel="1">
      <c r="A46" s="1615" t="s">
        <v>1014</v>
      </c>
      <c r="B46" s="1770"/>
      <c r="C46" s="1894"/>
      <c r="D46" s="2421"/>
      <c r="E46" s="2196"/>
      <c r="F46" s="2198"/>
      <c r="G46" s="2196"/>
      <c r="H46" s="2196"/>
      <c r="I46" s="1544"/>
      <c r="J46" s="2880"/>
      <c r="K46" s="1883"/>
    </row>
    <row r="47" spans="1:16" s="1533" customFormat="1" ht="15" customHeight="1" outlineLevel="1">
      <c r="A47" s="1727"/>
      <c r="B47" s="1768" t="s">
        <v>1015</v>
      </c>
      <c r="C47" s="1886" t="s">
        <v>118</v>
      </c>
      <c r="D47" s="2421">
        <v>2500</v>
      </c>
      <c r="E47" s="2196">
        <v>0</v>
      </c>
      <c r="F47" s="2198">
        <f>SUM(G47-E47)</f>
        <v>10000</v>
      </c>
      <c r="G47" s="2196">
        <v>10000</v>
      </c>
      <c r="H47" s="2196">
        <v>10000</v>
      </c>
      <c r="I47" s="1544"/>
      <c r="J47" s="2880"/>
      <c r="K47" s="1883"/>
    </row>
    <row r="48" spans="1:16" s="1533" customFormat="1" ht="15" customHeight="1" outlineLevel="1">
      <c r="A48" s="1615" t="s">
        <v>1014</v>
      </c>
      <c r="B48" s="1770"/>
      <c r="C48" s="1894"/>
      <c r="D48" s="2421"/>
      <c r="E48" s="2196"/>
      <c r="F48" s="2198"/>
      <c r="G48" s="2196"/>
      <c r="H48" s="2196"/>
      <c r="I48" s="1544"/>
      <c r="J48" s="2880"/>
      <c r="K48" s="1883"/>
    </row>
    <row r="49" spans="1:11" s="1533" customFormat="1" ht="15" customHeight="1" outlineLevel="1">
      <c r="A49" s="1727"/>
      <c r="B49" s="1768" t="s">
        <v>1013</v>
      </c>
      <c r="C49" s="1886" t="s">
        <v>1598</v>
      </c>
      <c r="D49" s="2421">
        <v>790</v>
      </c>
      <c r="E49" s="2196">
        <v>495</v>
      </c>
      <c r="F49" s="2198">
        <f>SUM(G49-E49)</f>
        <v>36505</v>
      </c>
      <c r="G49" s="2196">
        <v>37000</v>
      </c>
      <c r="H49" s="2196">
        <v>37000</v>
      </c>
      <c r="I49" s="1544"/>
      <c r="J49" s="2880"/>
      <c r="K49" s="1883"/>
    </row>
    <row r="50" spans="1:11" ht="15" customHeight="1" outlineLevel="1">
      <c r="A50" s="1897" t="s">
        <v>249</v>
      </c>
      <c r="B50" s="2879"/>
      <c r="C50" s="1886" t="s">
        <v>248</v>
      </c>
      <c r="D50" s="2421">
        <v>0</v>
      </c>
      <c r="E50" s="2196">
        <v>0</v>
      </c>
      <c r="F50" s="2198">
        <f>SUM(G50-E50)</f>
        <v>500</v>
      </c>
      <c r="G50" s="2196">
        <v>500</v>
      </c>
      <c r="H50" s="2196">
        <v>500</v>
      </c>
      <c r="I50" s="1433"/>
      <c r="J50" s="1553"/>
    </row>
    <row r="51" spans="1:11" ht="15" customHeight="1" outlineLevel="1">
      <c r="A51" s="2017" t="s">
        <v>10</v>
      </c>
      <c r="B51" s="1896"/>
      <c r="C51" s="1895" t="s">
        <v>9</v>
      </c>
      <c r="D51" s="2421">
        <v>11343</v>
      </c>
      <c r="E51" s="2193">
        <v>806.4</v>
      </c>
      <c r="F51" s="2198">
        <f>SUM(G51-E51)</f>
        <v>34233.599999999999</v>
      </c>
      <c r="G51" s="2193">
        <v>35040</v>
      </c>
      <c r="H51" s="2193">
        <v>35040</v>
      </c>
      <c r="I51" s="1433"/>
      <c r="J51" s="1553"/>
    </row>
    <row r="52" spans="1:11" ht="15" customHeight="1" outlineLevel="1">
      <c r="A52" s="2017" t="s">
        <v>1012</v>
      </c>
      <c r="B52" s="1896"/>
      <c r="C52" s="1895" t="s">
        <v>1597</v>
      </c>
      <c r="D52" s="2421">
        <v>0</v>
      </c>
      <c r="E52" s="2193">
        <v>0</v>
      </c>
      <c r="F52" s="2198">
        <f>SUM(G52-E52)</f>
        <v>5000</v>
      </c>
      <c r="G52" s="2193">
        <v>5000</v>
      </c>
      <c r="H52" s="2193">
        <v>5000</v>
      </c>
      <c r="I52" s="1433"/>
      <c r="J52" s="1553"/>
    </row>
    <row r="53" spans="1:11" ht="15" customHeight="1" outlineLevel="1">
      <c r="A53" s="2017" t="s">
        <v>10</v>
      </c>
      <c r="B53" s="1896"/>
      <c r="C53" s="1894"/>
      <c r="D53" s="2421"/>
      <c r="E53" s="2193"/>
      <c r="F53" s="2198"/>
      <c r="G53" s="2193"/>
      <c r="H53" s="2193"/>
      <c r="I53" s="1433"/>
      <c r="J53" s="1553"/>
    </row>
    <row r="54" spans="1:11" ht="15" customHeight="1" outlineLevel="2">
      <c r="A54" s="2878" t="s">
        <v>1011</v>
      </c>
      <c r="B54" s="2877"/>
      <c r="C54" s="1895" t="s">
        <v>1596</v>
      </c>
      <c r="D54" s="1608">
        <v>0</v>
      </c>
      <c r="E54" s="2193">
        <v>0</v>
      </c>
      <c r="F54" s="2198">
        <f>SUM(G54-E54)</f>
        <v>15000</v>
      </c>
      <c r="G54" s="2193">
        <v>15000</v>
      </c>
      <c r="H54" s="2193">
        <v>15000</v>
      </c>
    </row>
    <row r="55" spans="1:11" ht="18" customHeight="1" outlineLevel="2" thickBot="1">
      <c r="A55" s="2416" t="s">
        <v>8</v>
      </c>
      <c r="B55" s="1435"/>
      <c r="C55" s="1434"/>
      <c r="D55" s="1878">
        <f>SUM(D13+D36)</f>
        <v>4348632.6399999997</v>
      </c>
      <c r="E55" s="1878">
        <f>SUM(E13+E36)</f>
        <v>1381338.3099999998</v>
      </c>
      <c r="F55" s="1878">
        <f>SUM(F13+F36)</f>
        <v>4762714.6899999995</v>
      </c>
      <c r="G55" s="1878">
        <f>SUM(G13+G36)</f>
        <v>6144053</v>
      </c>
      <c r="H55" s="2013" t="e">
        <f>SUM(H13+H36)</f>
        <v>#REF!</v>
      </c>
      <c r="I55" s="1584">
        <v>44067</v>
      </c>
    </row>
    <row r="56" spans="1:11" s="2872" customFormat="1" ht="18" customHeight="1" thickTop="1">
      <c r="A56" s="2875" t="s">
        <v>1010</v>
      </c>
      <c r="B56" s="2876"/>
      <c r="C56" s="2876" t="s">
        <v>6</v>
      </c>
      <c r="D56" s="2876"/>
      <c r="F56" s="2876" t="s">
        <v>1595</v>
      </c>
      <c r="G56" s="2875"/>
      <c r="J56" s="2874"/>
      <c r="K56" s="2873"/>
    </row>
    <row r="57" spans="1:11" ht="15" customHeight="1">
      <c r="B57" s="1430"/>
      <c r="C57" s="2871"/>
      <c r="D57" s="1430"/>
      <c r="E57" s="1430"/>
      <c r="F57" s="1430"/>
      <c r="G57" s="1430"/>
    </row>
    <row r="58" spans="1:11" s="1430" customFormat="1" ht="20.25" customHeight="1">
      <c r="A58" s="3725" t="s">
        <v>1949</v>
      </c>
      <c r="C58" s="3702" t="s">
        <v>1924</v>
      </c>
      <c r="D58" s="2870"/>
      <c r="E58" s="2870"/>
      <c r="F58" s="3705" t="s">
        <v>1876</v>
      </c>
      <c r="G58" s="1526"/>
      <c r="H58" s="1526"/>
      <c r="J58" s="2710"/>
      <c r="K58" s="1431"/>
    </row>
    <row r="59" spans="1:11" s="1420" customFormat="1" ht="12" customHeight="1">
      <c r="A59" s="1426" t="s">
        <v>1006</v>
      </c>
      <c r="B59" s="1422"/>
      <c r="C59" s="1578" t="s">
        <v>100</v>
      </c>
      <c r="D59" s="1578"/>
      <c r="F59" s="1521" t="s">
        <v>0</v>
      </c>
      <c r="G59" s="1521"/>
      <c r="H59" s="1521"/>
      <c r="I59" s="1422"/>
      <c r="J59" s="1421"/>
      <c r="K59" s="2179"/>
    </row>
    <row r="60" spans="1:11" s="1420" customFormat="1" ht="13.5">
      <c r="B60" s="1422"/>
      <c r="C60" s="1578"/>
      <c r="D60" s="1578"/>
      <c r="E60" s="1423"/>
      <c r="F60" s="1423"/>
      <c r="G60" s="1423"/>
      <c r="H60" s="1423"/>
      <c r="I60" s="1422"/>
      <c r="J60" s="1421"/>
      <c r="K60" s="2179"/>
    </row>
    <row r="61" spans="1:11" s="1420" customFormat="1" ht="13.5">
      <c r="B61" s="1422"/>
      <c r="C61" s="2011"/>
      <c r="D61" s="1423"/>
      <c r="E61" s="1423"/>
      <c r="F61" s="1423"/>
      <c r="G61" s="1423"/>
      <c r="H61" s="1423"/>
      <c r="I61" s="1422"/>
      <c r="J61" s="1421"/>
      <c r="K61" s="2179"/>
    </row>
    <row r="62" spans="1:11" s="1420" customFormat="1" ht="13.5">
      <c r="C62" s="2011"/>
      <c r="F62" s="1423"/>
      <c r="G62" s="1423"/>
      <c r="H62" s="1423"/>
      <c r="I62" s="1422"/>
      <c r="J62" s="1421"/>
      <c r="K62" s="2179"/>
    </row>
    <row r="63" spans="1:11" s="1420" customFormat="1" ht="13.5">
      <c r="C63" s="2011"/>
      <c r="F63" s="1423"/>
      <c r="G63" s="1423"/>
      <c r="H63" s="1423"/>
      <c r="I63" s="1422"/>
      <c r="J63" s="1421"/>
      <c r="K63" s="2179"/>
    </row>
    <row r="64" spans="1:11" s="1420" customFormat="1" ht="13.5">
      <c r="C64" s="2011"/>
      <c r="F64" s="1423"/>
      <c r="G64" s="1423"/>
      <c r="H64" s="1423"/>
      <c r="I64" s="1422"/>
      <c r="J64" s="1421"/>
      <c r="K64" s="2179"/>
    </row>
    <row r="65" spans="2:11" s="1420" customFormat="1" ht="13.5">
      <c r="C65" s="2011"/>
      <c r="F65" s="1423"/>
      <c r="G65" s="1423"/>
      <c r="H65" s="1423"/>
      <c r="I65" s="1422"/>
      <c r="J65" s="1421"/>
      <c r="K65" s="2179"/>
    </row>
    <row r="66" spans="2:11" s="1420" customFormat="1" ht="13.5">
      <c r="C66" s="2869"/>
      <c r="D66" s="1524"/>
      <c r="F66" s="1423"/>
      <c r="G66" s="1423"/>
      <c r="H66" s="1423"/>
      <c r="I66" s="1422"/>
      <c r="J66" s="1421"/>
      <c r="K66" s="2179"/>
    </row>
    <row r="67" spans="2:11" s="1420" customFormat="1" ht="13.5">
      <c r="B67" s="1422"/>
      <c r="C67" s="2011"/>
      <c r="D67" s="1423"/>
      <c r="E67" s="1423"/>
      <c r="F67" s="1423"/>
      <c r="G67" s="1423"/>
      <c r="H67" s="1423"/>
      <c r="I67" s="1422"/>
      <c r="J67" s="1421"/>
      <c r="K67" s="2179"/>
    </row>
    <row r="68" spans="2:11" s="1420" customFormat="1" ht="13.5">
      <c r="B68" s="1422"/>
      <c r="C68" s="2011"/>
      <c r="D68" s="1423"/>
      <c r="E68" s="1423"/>
      <c r="F68" s="1423"/>
      <c r="G68" s="1423"/>
      <c r="H68" s="1423"/>
      <c r="I68" s="1422"/>
      <c r="J68" s="1421"/>
      <c r="K68" s="2179"/>
    </row>
    <row r="69" spans="2:11" s="1420" customFormat="1" ht="13.5">
      <c r="B69" s="1422"/>
      <c r="C69" s="2011"/>
      <c r="D69" s="1423"/>
      <c r="E69" s="1423"/>
      <c r="F69" s="1423"/>
      <c r="G69" s="1423"/>
      <c r="H69" s="1423"/>
      <c r="I69" s="1422"/>
      <c r="J69" s="1421"/>
      <c r="K69" s="2179"/>
    </row>
    <row r="70" spans="2:11" s="1420" customFormat="1" ht="13.5">
      <c r="B70" s="1422"/>
      <c r="C70" s="2011"/>
      <c r="D70" s="1423"/>
      <c r="E70" s="1423"/>
      <c r="F70" s="1423"/>
      <c r="G70" s="1423"/>
      <c r="H70" s="1423"/>
      <c r="I70" s="1422"/>
      <c r="J70" s="1421"/>
      <c r="K70" s="2179"/>
    </row>
    <row r="71" spans="2:11" s="1420" customFormat="1" ht="13.5">
      <c r="B71" s="1422"/>
      <c r="C71" s="2011"/>
      <c r="D71" s="1423"/>
      <c r="E71" s="1423"/>
      <c r="F71" s="1423"/>
      <c r="G71" s="1423"/>
      <c r="H71" s="1423"/>
      <c r="I71" s="1422"/>
      <c r="J71" s="1421"/>
      <c r="K71" s="2179"/>
    </row>
    <row r="72" spans="2:11" s="1420" customFormat="1" ht="13.5">
      <c r="B72" s="1422"/>
      <c r="C72" s="2011"/>
      <c r="D72" s="1423"/>
      <c r="E72" s="1423"/>
      <c r="F72" s="1423"/>
      <c r="G72" s="1423"/>
      <c r="H72" s="1423"/>
      <c r="I72" s="1422"/>
      <c r="J72" s="1421"/>
      <c r="K72" s="2179"/>
    </row>
    <row r="73" spans="2:11" s="1524" customFormat="1" ht="9" customHeight="1">
      <c r="C73" s="1437"/>
      <c r="J73" s="2868"/>
      <c r="K73" s="1431"/>
    </row>
    <row r="74" spans="2:11" s="1524" customFormat="1" ht="9" customHeight="1">
      <c r="C74" s="1437"/>
      <c r="J74" s="2868"/>
      <c r="K74" s="1431"/>
    </row>
    <row r="75" spans="2:11" s="1524" customFormat="1" ht="9" customHeight="1">
      <c r="C75" s="1437"/>
      <c r="J75" s="2868"/>
      <c r="K75" s="1431"/>
    </row>
    <row r="76" spans="2:11" s="1524" customFormat="1" ht="9" customHeight="1">
      <c r="C76" s="1437"/>
      <c r="J76" s="2868"/>
      <c r="K76" s="1431"/>
    </row>
    <row r="77" spans="2:11" s="1524" customFormat="1" ht="9" customHeight="1">
      <c r="C77" s="1437"/>
      <c r="J77" s="2868"/>
      <c r="K77" s="1431"/>
    </row>
    <row r="78" spans="2:11" s="1524" customFormat="1" ht="9.9499999999999993" customHeight="1">
      <c r="C78" s="1437"/>
      <c r="J78" s="2868"/>
      <c r="K78" s="1431"/>
    </row>
  </sheetData>
  <mergeCells count="8">
    <mergeCell ref="C60:D60"/>
    <mergeCell ref="A9:B11"/>
    <mergeCell ref="A4:H4"/>
    <mergeCell ref="A5:H5"/>
    <mergeCell ref="E9:G9"/>
    <mergeCell ref="F59:H59"/>
    <mergeCell ref="F58:H58"/>
    <mergeCell ref="C59:D59"/>
  </mergeCells>
  <pageMargins left="0.5" right="0" top="0.25" bottom="0" header="0.25" footer="0"/>
  <pageSetup paperSize="5" orientation="portrait" verticalDpi="30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40"/>
  <sheetViews>
    <sheetView showGridLines="0" showOutlineSymbols="0" topLeftCell="A16" workbookViewId="0">
      <selection activeCell="O33" sqref="O33"/>
    </sheetView>
  </sheetViews>
  <sheetFormatPr defaultColWidth="12.5703125" defaultRowHeight="12.75" outlineLevelRow="2" outlineLevelCol="2"/>
  <cols>
    <col min="1" max="1" width="1.85546875" style="1430" customWidth="1"/>
    <col min="2" max="2" width="35.28515625" style="1430" customWidth="1"/>
    <col min="3" max="3" width="9.5703125" style="1430" customWidth="1"/>
    <col min="4" max="6" width="10.7109375" style="1430" customWidth="1"/>
    <col min="7" max="7" width="11.5703125" style="1430" customWidth="1"/>
    <col min="8" max="8" width="10.28515625" style="1430" customWidth="1"/>
    <col min="9" max="9" width="14.140625" style="1430" hidden="1" customWidth="1"/>
    <col min="10" max="14" width="0" style="1430" hidden="1" customWidth="1"/>
    <col min="15"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9" ht="13.5">
      <c r="A1" s="1635" t="s">
        <v>99</v>
      </c>
      <c r="E1" s="1634"/>
      <c r="H1" s="1634"/>
    </row>
    <row r="2" spans="1:9" ht="11.45" customHeight="1">
      <c r="A2" s="1633" t="s">
        <v>221</v>
      </c>
      <c r="E2" s="1632"/>
      <c r="H2" s="1632"/>
    </row>
    <row r="3" spans="1:9" ht="14.25" customHeight="1">
      <c r="E3" s="1632"/>
      <c r="G3" s="1632"/>
      <c r="H3" s="1632"/>
    </row>
    <row r="4" spans="1:9" ht="17.45" customHeight="1">
      <c r="A4" s="1526" t="s">
        <v>220</v>
      </c>
      <c r="B4" s="1526"/>
      <c r="C4" s="1526"/>
      <c r="D4" s="1526"/>
      <c r="E4" s="1526"/>
      <c r="F4" s="1526"/>
      <c r="G4" s="1526"/>
      <c r="H4" s="1526"/>
    </row>
    <row r="5" spans="1:9" ht="14.25" customHeight="1">
      <c r="A5" s="1521" t="s">
        <v>1127</v>
      </c>
      <c r="B5" s="1520"/>
      <c r="C5" s="1520"/>
      <c r="D5" s="1520"/>
      <c r="E5" s="1520"/>
      <c r="F5" s="1520"/>
      <c r="G5" s="1520"/>
      <c r="H5" s="1520"/>
    </row>
    <row r="6" spans="1:9" ht="14.25" customHeight="1">
      <c r="A6" s="1570"/>
      <c r="B6" s="1570"/>
      <c r="C6" s="1570"/>
      <c r="D6" s="1570"/>
      <c r="E6" s="1570"/>
      <c r="F6" s="1570"/>
      <c r="G6" s="1570"/>
      <c r="H6" s="1570"/>
    </row>
    <row r="7" spans="1:9" ht="14.25" customHeight="1">
      <c r="A7" s="2056" t="s">
        <v>1613</v>
      </c>
    </row>
    <row r="8" spans="1:9" ht="14.25" customHeight="1">
      <c r="A8" s="1631"/>
      <c r="B8" s="1630"/>
    </row>
    <row r="9" spans="1:9" ht="14.25" customHeight="1">
      <c r="A9" s="1518" t="s">
        <v>143</v>
      </c>
      <c r="B9" s="1517"/>
      <c r="C9" s="2410" t="s">
        <v>92</v>
      </c>
      <c r="D9" s="2931" t="s">
        <v>91</v>
      </c>
      <c r="E9" s="2930" t="s">
        <v>93</v>
      </c>
      <c r="F9" s="2929"/>
      <c r="G9" s="2928"/>
      <c r="H9" s="2410" t="s">
        <v>87</v>
      </c>
    </row>
    <row r="10" spans="1:9" ht="14.25" customHeight="1">
      <c r="A10" s="1510"/>
      <c r="B10" s="1509"/>
      <c r="C10" s="2409" t="s">
        <v>86</v>
      </c>
      <c r="D10" s="2409">
        <v>2019</v>
      </c>
      <c r="E10" s="1952" t="s">
        <v>1004</v>
      </c>
      <c r="F10" s="1952" t="s">
        <v>1003</v>
      </c>
      <c r="G10" s="2927" t="s">
        <v>88</v>
      </c>
      <c r="H10" s="2409">
        <v>2021</v>
      </c>
    </row>
    <row r="11" spans="1:9" ht="14.25" customHeight="1">
      <c r="A11" s="1510"/>
      <c r="B11" s="1509"/>
      <c r="C11" s="2926"/>
      <c r="D11" s="1500" t="s">
        <v>84</v>
      </c>
      <c r="E11" s="1500" t="s">
        <v>84</v>
      </c>
      <c r="F11" s="1500" t="s">
        <v>142</v>
      </c>
      <c r="G11" s="1501"/>
      <c r="H11" s="1500" t="s">
        <v>83</v>
      </c>
    </row>
    <row r="12" spans="1:9" ht="18" customHeight="1">
      <c r="A12" s="1692" t="s">
        <v>213</v>
      </c>
      <c r="B12" s="1627"/>
      <c r="C12" s="1911"/>
      <c r="D12" s="1884"/>
      <c r="E12" s="1884"/>
      <c r="F12" s="1884"/>
      <c r="G12" s="1491"/>
      <c r="H12" s="1491"/>
      <c r="I12" s="1431"/>
    </row>
    <row r="13" spans="1:9" ht="18" customHeight="1" outlineLevel="1">
      <c r="A13" s="2925" t="s">
        <v>46</v>
      </c>
      <c r="B13" s="1678"/>
      <c r="C13" s="2282"/>
      <c r="D13" s="2280">
        <f>SUM(D14:D26)</f>
        <v>208937.32</v>
      </c>
      <c r="E13" s="2280">
        <f>SUM(E14:E26)</f>
        <v>106198.99</v>
      </c>
      <c r="F13" s="2280">
        <f>SUM(F14:F26)</f>
        <v>176401.01</v>
      </c>
      <c r="G13" s="2280">
        <f>SUM(G14:G26)</f>
        <v>292600</v>
      </c>
      <c r="H13" s="2280">
        <f>SUM(H14:H26)</f>
        <v>290000</v>
      </c>
    </row>
    <row r="14" spans="1:9" s="1882" customFormat="1" ht="19.899999999999999" customHeight="1" outlineLevel="1">
      <c r="A14" s="2924" t="s">
        <v>414</v>
      </c>
      <c r="B14" s="2923"/>
      <c r="C14" s="2922" t="s">
        <v>413</v>
      </c>
      <c r="D14" s="2277"/>
      <c r="E14" s="1884"/>
      <c r="F14" s="1884"/>
      <c r="G14" s="1884"/>
      <c r="H14" s="1491"/>
      <c r="I14" s="1883"/>
    </row>
    <row r="15" spans="1:9" s="1882" customFormat="1" ht="19.899999999999999" customHeight="1" outlineLevel="1">
      <c r="A15" s="2913" t="s">
        <v>1612</v>
      </c>
      <c r="B15" s="2912"/>
      <c r="C15" s="2294"/>
      <c r="D15" s="1539">
        <f>'[30]1158'!$E$14</f>
        <v>4806</v>
      </c>
      <c r="E15" s="1884">
        <f>'[41]2nd Quarter'!$F$15</f>
        <v>0</v>
      </c>
      <c r="F15" s="1884">
        <f>SUM(G15-E15)</f>
        <v>45000</v>
      </c>
      <c r="G15" s="2396">
        <v>45000</v>
      </c>
      <c r="H15" s="2921">
        <v>42400</v>
      </c>
      <c r="I15" s="1883"/>
    </row>
    <row r="16" spans="1:9" s="1882" customFormat="1" ht="19.899999999999999" customHeight="1" outlineLevel="1">
      <c r="A16" s="2913" t="s">
        <v>211</v>
      </c>
      <c r="B16" s="2912"/>
      <c r="C16" s="2294"/>
      <c r="D16" s="1539">
        <f>'[30]1158'!$E$15</f>
        <v>0</v>
      </c>
      <c r="E16" s="1884">
        <f>'[41]2nd Quarter'!$G$15</f>
        <v>0</v>
      </c>
      <c r="F16" s="1884">
        <f>SUM(G16-E16)</f>
        <v>12000</v>
      </c>
      <c r="G16" s="2396">
        <v>12000</v>
      </c>
      <c r="H16" s="2396">
        <v>12000</v>
      </c>
      <c r="I16" s="1883"/>
    </row>
    <row r="17" spans="1:13" s="1882" customFormat="1" ht="19.899999999999999" customHeight="1" outlineLevel="1">
      <c r="A17" s="2913" t="s">
        <v>39</v>
      </c>
      <c r="B17" s="2912"/>
      <c r="C17" s="1911"/>
      <c r="D17" s="1884">
        <f>'[30]1158'!$E$16</f>
        <v>11277</v>
      </c>
      <c r="E17" s="1884">
        <f>'[41]2nd Quarter'!$H$15</f>
        <v>0</v>
      </c>
      <c r="F17" s="1884">
        <f>SUM(G17-E17)</f>
        <v>18000</v>
      </c>
      <c r="G17" s="2396">
        <v>18000</v>
      </c>
      <c r="H17" s="2396">
        <v>18000</v>
      </c>
      <c r="I17" s="1883"/>
    </row>
    <row r="18" spans="1:13" s="1882" customFormat="1" ht="19.899999999999999" customHeight="1" outlineLevel="1">
      <c r="A18" s="2913" t="s">
        <v>1611</v>
      </c>
      <c r="B18" s="2912"/>
      <c r="C18" s="2294"/>
      <c r="D18" s="1539"/>
      <c r="E18" s="1884"/>
      <c r="F18" s="2920"/>
      <c r="G18" s="2396"/>
      <c r="H18" s="2396"/>
      <c r="I18" s="1883"/>
    </row>
    <row r="19" spans="1:13" s="1882" customFormat="1" ht="19.899999999999999" customHeight="1" outlineLevel="1">
      <c r="A19" s="2915"/>
      <c r="B19" s="2919" t="s">
        <v>1018</v>
      </c>
      <c r="C19" s="2294"/>
      <c r="D19" s="1539">
        <f>'[30]1158'!$E$17</f>
        <v>5520.2</v>
      </c>
      <c r="E19" s="1884">
        <f>'[41]2nd Quarter'!$I$15</f>
        <v>0</v>
      </c>
      <c r="F19" s="1884">
        <f>SUM(G18-E18)</f>
        <v>0</v>
      </c>
      <c r="G19" s="2396">
        <v>10000</v>
      </c>
      <c r="H19" s="2396">
        <v>10000</v>
      </c>
      <c r="I19" s="1883"/>
    </row>
    <row r="20" spans="1:13" s="1882" customFormat="1" ht="19.899999999999999" customHeight="1" outlineLevel="1">
      <c r="A20" s="2913" t="s">
        <v>236</v>
      </c>
      <c r="B20" s="2912"/>
      <c r="C20" s="2294"/>
      <c r="D20" s="1539">
        <f>'[30]1158'!$E$18</f>
        <v>7926.24</v>
      </c>
      <c r="E20" s="1884">
        <f>'[41]2nd Quarter'!$J$15</f>
        <v>0</v>
      </c>
      <c r="F20" s="1884">
        <f>SUM(G20-E20)</f>
        <v>9000</v>
      </c>
      <c r="G20" s="2396">
        <v>9000</v>
      </c>
      <c r="H20" s="2396">
        <v>9000</v>
      </c>
      <c r="I20" s="1883"/>
    </row>
    <row r="21" spans="1:13" s="1882" customFormat="1" ht="19.899999999999999" customHeight="1" outlineLevel="1">
      <c r="A21" s="2913" t="s">
        <v>1610</v>
      </c>
      <c r="B21" s="2912"/>
      <c r="C21" s="2294"/>
      <c r="D21" s="1539">
        <f>'[30]1158'!$E$19</f>
        <v>14407.880000000001</v>
      </c>
      <c r="E21" s="1884">
        <f>'[41]2nd Quarter'!$K$15</f>
        <v>1198.99</v>
      </c>
      <c r="F21" s="1884">
        <f>SUM(G21-E21)</f>
        <v>15401.01</v>
      </c>
      <c r="G21" s="2396">
        <v>16600</v>
      </c>
      <c r="H21" s="2396">
        <v>16600</v>
      </c>
      <c r="I21" s="1883"/>
    </row>
    <row r="22" spans="1:13" s="1882" customFormat="1" ht="19.899999999999999" customHeight="1" outlineLevel="1">
      <c r="A22" s="2918" t="s">
        <v>1609</v>
      </c>
      <c r="B22" s="2917"/>
      <c r="C22" s="2294"/>
      <c r="D22" s="1539">
        <f>'[30]1158'!$E$20</f>
        <v>165000</v>
      </c>
      <c r="E22" s="1884">
        <f>'[41]2nd Quarter'!$L$15</f>
        <v>105000</v>
      </c>
      <c r="F22" s="1884">
        <f>SUM(G22-E22)</f>
        <v>75000</v>
      </c>
      <c r="G22" s="2906">
        <v>180000</v>
      </c>
      <c r="H22" s="2906">
        <f>M26</f>
        <v>180000</v>
      </c>
      <c r="I22" s="1883"/>
      <c r="J22" s="2506"/>
      <c r="K22" s="2916" t="s">
        <v>1608</v>
      </c>
      <c r="L22" s="2916"/>
      <c r="M22" s="2916"/>
    </row>
    <row r="23" spans="1:13" s="1882" customFormat="1" ht="19.899999999999999" customHeight="1" outlineLevel="1">
      <c r="A23" s="2913" t="s">
        <v>1605</v>
      </c>
      <c r="B23" s="2912"/>
      <c r="C23" s="2294"/>
      <c r="D23" s="1539"/>
      <c r="E23" s="1884"/>
      <c r="F23" s="1884"/>
      <c r="G23" s="2906"/>
      <c r="H23" s="2906"/>
      <c r="I23" s="1883"/>
      <c r="J23" s="2911" t="s">
        <v>1607</v>
      </c>
      <c r="K23" s="2506">
        <v>10000</v>
      </c>
      <c r="L23" s="2910">
        <v>1</v>
      </c>
      <c r="M23" s="2507">
        <f>SUM(K23*L23)</f>
        <v>10000</v>
      </c>
    </row>
    <row r="24" spans="1:13" s="1882" customFormat="1" ht="19.899999999999999" customHeight="1" outlineLevel="1">
      <c r="A24" s="2915"/>
      <c r="B24" s="2914" t="s">
        <v>1013</v>
      </c>
      <c r="C24" s="2294"/>
      <c r="D24" s="1539">
        <f>'[30]1158'!$E$21</f>
        <v>0</v>
      </c>
      <c r="E24" s="1884">
        <f>'[41]2nd Quarter'!$M$15</f>
        <v>0</v>
      </c>
      <c r="F24" s="1884">
        <f>SUM(G24-E24)</f>
        <v>1000</v>
      </c>
      <c r="G24" s="2906">
        <v>1000</v>
      </c>
      <c r="H24" s="2906">
        <v>1000</v>
      </c>
      <c r="I24" s="1883"/>
      <c r="J24" s="2911" t="s">
        <v>1606</v>
      </c>
      <c r="K24" s="2506">
        <v>5000</v>
      </c>
      <c r="L24" s="2910">
        <v>1</v>
      </c>
      <c r="M24" s="2507">
        <f>SUM(K24*L24)</f>
        <v>5000</v>
      </c>
    </row>
    <row r="25" spans="1:13" s="1882" customFormat="1" ht="19.899999999999999" customHeight="1" outlineLevel="1">
      <c r="A25" s="2913" t="s">
        <v>1605</v>
      </c>
      <c r="B25" s="2912"/>
      <c r="C25" s="2294"/>
      <c r="D25" s="1539"/>
      <c r="E25" s="1884"/>
      <c r="F25" s="1884"/>
      <c r="G25" s="2906"/>
      <c r="H25" s="2906"/>
      <c r="I25" s="1883"/>
      <c r="J25" s="2911"/>
      <c r="K25" s="2506"/>
      <c r="L25" s="2910" t="s">
        <v>1604</v>
      </c>
      <c r="M25" s="2909">
        <f>SUM(M23:M24)</f>
        <v>15000</v>
      </c>
    </row>
    <row r="26" spans="1:13" s="1882" customFormat="1" ht="19.899999999999999" customHeight="1" outlineLevel="1" thickBot="1">
      <c r="A26" s="2908"/>
      <c r="B26" s="2907" t="s">
        <v>1015</v>
      </c>
      <c r="C26" s="2294"/>
      <c r="D26" s="1539">
        <f>'[30]1158'!$E$22</f>
        <v>0</v>
      </c>
      <c r="E26" s="1884">
        <f>'[41]2nd Quarter'!$N$15</f>
        <v>0</v>
      </c>
      <c r="F26" s="1884">
        <f>SUM(G26-E26)</f>
        <v>1000</v>
      </c>
      <c r="G26" s="2906">
        <v>1000</v>
      </c>
      <c r="H26" s="2906">
        <v>1000</v>
      </c>
      <c r="I26" s="1883"/>
      <c r="J26" s="2640"/>
      <c r="K26" s="2506"/>
      <c r="L26" s="2507" t="s">
        <v>1603</v>
      </c>
      <c r="M26" s="2905">
        <f>SUM(M25*12)</f>
        <v>180000</v>
      </c>
    </row>
    <row r="27" spans="1:13" ht="18" customHeight="1" outlineLevel="2" thickTop="1" thickBot="1">
      <c r="A27" s="2904" t="s">
        <v>8</v>
      </c>
      <c r="B27" s="2903"/>
      <c r="C27" s="1586"/>
      <c r="D27" s="1436">
        <f>SUM(D15:D26)</f>
        <v>208937.32</v>
      </c>
      <c r="E27" s="1436">
        <f>SUM(E15:E26)</f>
        <v>106198.99</v>
      </c>
      <c r="F27" s="1436">
        <f>SUM(F15:F26)</f>
        <v>176401.01</v>
      </c>
      <c r="G27" s="1436">
        <f>SUM(G15:G26)</f>
        <v>292600</v>
      </c>
      <c r="H27" s="1585">
        <f>SUM(H15:H26)</f>
        <v>290000</v>
      </c>
      <c r="I27" s="1584" t="s">
        <v>1569</v>
      </c>
      <c r="J27" s="2640"/>
      <c r="K27" s="2506"/>
      <c r="L27" s="1490"/>
      <c r="M27" s="1490"/>
    </row>
    <row r="28" spans="1:13" ht="27.75" customHeight="1" thickTop="1">
      <c r="A28" s="1430" t="s">
        <v>1010</v>
      </c>
      <c r="C28" s="1581" t="s">
        <v>6</v>
      </c>
      <c r="F28" s="2264" t="s">
        <v>1403</v>
      </c>
      <c r="H28" s="1583"/>
    </row>
    <row r="29" spans="1:13" ht="12.6" customHeight="1">
      <c r="A29" s="2262"/>
      <c r="C29" s="1581"/>
    </row>
    <row r="30" spans="1:13" ht="23.25" customHeight="1">
      <c r="A30" s="2902" t="s">
        <v>1602</v>
      </c>
      <c r="B30" s="3726" t="s">
        <v>1950</v>
      </c>
      <c r="C30" s="3701" t="s">
        <v>1906</v>
      </c>
      <c r="D30" s="1428"/>
      <c r="E30" s="2870"/>
      <c r="F30" s="3705" t="s">
        <v>1876</v>
      </c>
      <c r="G30" s="1526"/>
      <c r="H30" s="1791"/>
    </row>
    <row r="31" spans="1:13" s="1420" customFormat="1" ht="12" customHeight="1">
      <c r="B31" s="2285" t="s">
        <v>1601</v>
      </c>
      <c r="C31" s="1578" t="s">
        <v>100</v>
      </c>
      <c r="D31" s="1578"/>
      <c r="E31" s="2413"/>
      <c r="F31" s="1521" t="s">
        <v>0</v>
      </c>
      <c r="G31" s="1521"/>
      <c r="H31" s="2258"/>
      <c r="I31" s="1422"/>
    </row>
    <row r="32" spans="1:13" s="1420" customFormat="1" ht="13.5">
      <c r="B32" s="1422"/>
      <c r="C32" s="1578"/>
      <c r="D32" s="1578"/>
      <c r="E32" s="2413"/>
      <c r="F32" s="1423"/>
      <c r="G32" s="1423"/>
      <c r="H32" s="1423"/>
      <c r="I32" s="1422"/>
    </row>
    <row r="33" spans="2:9" s="1420" customFormat="1">
      <c r="B33" s="1422"/>
      <c r="D33" s="1423"/>
      <c r="E33" s="1423"/>
      <c r="F33" s="1423"/>
      <c r="G33" s="1423"/>
      <c r="H33" s="1423"/>
      <c r="I33" s="1422"/>
    </row>
    <row r="34" spans="2:9" s="1420" customFormat="1">
      <c r="B34" s="1422"/>
      <c r="D34" s="1423"/>
      <c r="E34" s="1423"/>
      <c r="F34" s="1423"/>
      <c r="G34" s="1423"/>
      <c r="H34" s="1423"/>
      <c r="I34" s="1422"/>
    </row>
    <row r="35" spans="2:9" s="1420" customFormat="1">
      <c r="B35" s="1422"/>
      <c r="D35" s="1423"/>
      <c r="E35" s="1423"/>
      <c r="F35" s="1423"/>
      <c r="G35" s="1423"/>
      <c r="H35" s="1423"/>
      <c r="I35" s="1422"/>
    </row>
    <row r="36" spans="2:9" s="1420" customFormat="1">
      <c r="B36" s="1422"/>
      <c r="D36" s="1423"/>
      <c r="E36" s="1423"/>
      <c r="F36" s="1423"/>
      <c r="G36" s="1423"/>
      <c r="H36" s="1423"/>
      <c r="I36" s="1422"/>
    </row>
    <row r="40" spans="2:9" ht="12" customHeight="1"/>
  </sheetData>
  <mergeCells count="10">
    <mergeCell ref="C32:D32"/>
    <mergeCell ref="C31:D31"/>
    <mergeCell ref="F31:G31"/>
    <mergeCell ref="A9:B11"/>
    <mergeCell ref="A4:H4"/>
    <mergeCell ref="A5:H5"/>
    <mergeCell ref="E9:G9"/>
    <mergeCell ref="A22:B22"/>
    <mergeCell ref="C30:D30"/>
    <mergeCell ref="F30:G30"/>
  </mergeCells>
  <pageMargins left="0.5" right="0" top="0.25" bottom="0" header="0.5" footer="0"/>
  <pageSetup paperSize="5" orientation="portrait"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71"/>
  <sheetViews>
    <sheetView showGridLines="0" showOutlineSymbols="0" topLeftCell="A9" zoomScale="110" zoomScaleNormal="110" workbookViewId="0">
      <pane xSplit="3" ySplit="2" topLeftCell="D56" activePane="bottomRight" state="frozen"/>
      <selection activeCell="A9" sqref="A9"/>
      <selection pane="topRight" activeCell="D9" sqref="D9"/>
      <selection pane="bottomLeft" activeCell="A11" sqref="A11"/>
      <selection pane="bottomRight" activeCell="A59" sqref="A59:D68"/>
    </sheetView>
  </sheetViews>
  <sheetFormatPr defaultColWidth="12.5703125" defaultRowHeight="15.75" outlineLevelRow="2" outlineLevelCol="2"/>
  <cols>
    <col min="1" max="1" width="1.85546875" style="1417" customWidth="1"/>
    <col min="2" max="2" width="33.85546875" style="1417" customWidth="1"/>
    <col min="3" max="3" width="9.5703125" style="1417" customWidth="1"/>
    <col min="4" max="4" width="10.85546875" style="1417" customWidth="1"/>
    <col min="5" max="5" width="10.5703125" style="1417" customWidth="1"/>
    <col min="6" max="6" width="11.28515625" style="1417" customWidth="1"/>
    <col min="7" max="7" width="10.85546875" style="1417" customWidth="1"/>
    <col min="8" max="8" width="11.28515625" style="1417" customWidth="1"/>
    <col min="9" max="9" width="12.85546875" style="1417" hidden="1" customWidth="1"/>
    <col min="10" max="10" width="10.140625" style="1417" hidden="1" customWidth="1"/>
    <col min="11" max="11" width="19" style="1417" hidden="1" customWidth="1"/>
    <col min="12" max="13" width="0" style="1417" hidden="1" customWidth="1"/>
    <col min="14" max="47" width="12.5703125" style="1417"/>
    <col min="48" max="52" width="12.5703125" style="1417" outlineLevel="1"/>
    <col min="53" max="58" width="12.5703125" style="1417" outlineLevel="2"/>
    <col min="59" max="61" width="12.5703125" style="1417" outlineLevel="1"/>
    <col min="62" max="81" width="12.5703125" style="1417"/>
    <col min="82" max="85" width="12.5703125" style="1417" outlineLevel="1"/>
    <col min="86" max="133" width="12.5703125" style="1417"/>
    <col min="134" max="139" width="12.5703125" style="1417" outlineLevel="1"/>
    <col min="140" max="145" width="12.5703125" style="1417" outlineLevel="2"/>
    <col min="146" max="148" width="12.5703125" style="1417" outlineLevel="1"/>
    <col min="149" max="16384" width="12.5703125" style="1417"/>
  </cols>
  <sheetData>
    <row r="1" spans="1:12">
      <c r="A1" s="1523" t="s">
        <v>99</v>
      </c>
      <c r="B1" s="1430"/>
      <c r="C1" s="1430"/>
      <c r="E1" s="1523"/>
      <c r="H1" s="1523"/>
    </row>
    <row r="2" spans="1:12" ht="14.25" customHeight="1">
      <c r="A2" s="1522" t="s">
        <v>221</v>
      </c>
      <c r="B2" s="1430"/>
      <c r="C2" s="1430"/>
      <c r="E2" s="1522"/>
      <c r="H2" s="1522"/>
    </row>
    <row r="3" spans="1:12" ht="23.45" customHeight="1">
      <c r="A3" s="1526" t="s">
        <v>220</v>
      </c>
      <c r="B3" s="1526"/>
      <c r="C3" s="1526"/>
      <c r="D3" s="1526"/>
      <c r="E3" s="1526"/>
      <c r="F3" s="1526"/>
      <c r="G3" s="1526"/>
      <c r="H3" s="1526"/>
    </row>
    <row r="4" spans="1:12" ht="14.25" customHeight="1">
      <c r="A4" s="1521" t="s">
        <v>1127</v>
      </c>
      <c r="B4" s="1520"/>
      <c r="C4" s="1520"/>
      <c r="D4" s="1520"/>
      <c r="E4" s="1520"/>
      <c r="F4" s="1520"/>
      <c r="G4" s="1520"/>
      <c r="H4" s="1520"/>
    </row>
    <row r="5" spans="1:12" ht="12" customHeight="1">
      <c r="A5" s="1570"/>
      <c r="B5" s="1570"/>
      <c r="C5" s="1570"/>
      <c r="D5" s="1570"/>
      <c r="E5" s="1570"/>
      <c r="F5" s="1570"/>
      <c r="G5" s="1570"/>
      <c r="H5" s="1570"/>
    </row>
    <row r="6" spans="1:12" ht="14.25" customHeight="1">
      <c r="A6" s="2691" t="s">
        <v>1629</v>
      </c>
      <c r="D6" s="1430"/>
      <c r="E6" s="1430"/>
      <c r="F6" s="1430"/>
      <c r="G6" s="1430"/>
      <c r="H6" s="1430"/>
    </row>
    <row r="7" spans="1:12" ht="12" customHeight="1">
      <c r="A7" s="2955"/>
      <c r="D7" s="1430"/>
      <c r="E7" s="1430"/>
      <c r="F7" s="1430"/>
      <c r="G7" s="1430"/>
      <c r="H7" s="1430"/>
    </row>
    <row r="8" spans="1:12" ht="14.25" customHeight="1">
      <c r="A8" s="1518" t="s">
        <v>143</v>
      </c>
      <c r="B8" s="1517"/>
      <c r="C8" s="1512" t="s">
        <v>92</v>
      </c>
      <c r="D8" s="1511" t="s">
        <v>91</v>
      </c>
      <c r="E8" s="1515" t="s">
        <v>93</v>
      </c>
      <c r="F8" s="1514"/>
      <c r="G8" s="1513"/>
      <c r="H8" s="1512" t="s">
        <v>87</v>
      </c>
      <c r="I8" s="1512" t="s">
        <v>87</v>
      </c>
    </row>
    <row r="9" spans="1:12" ht="14.25" customHeight="1">
      <c r="A9" s="1510"/>
      <c r="B9" s="1509"/>
      <c r="C9" s="1505" t="s">
        <v>86</v>
      </c>
      <c r="D9" s="1505">
        <v>2019</v>
      </c>
      <c r="E9" s="1506" t="s">
        <v>1004</v>
      </c>
      <c r="F9" s="1506" t="s">
        <v>1003</v>
      </c>
      <c r="G9" s="1506" t="s">
        <v>88</v>
      </c>
      <c r="H9" s="1505">
        <v>2021</v>
      </c>
      <c r="I9" s="1505">
        <v>2021</v>
      </c>
    </row>
    <row r="10" spans="1:12" ht="14.25" customHeight="1">
      <c r="A10" s="1504"/>
      <c r="B10" s="1503"/>
      <c r="C10" s="1951"/>
      <c r="D10" s="1500" t="s">
        <v>84</v>
      </c>
      <c r="E10" s="1500" t="s">
        <v>84</v>
      </c>
      <c r="F10" s="1500" t="s">
        <v>142</v>
      </c>
      <c r="G10" s="1501"/>
      <c r="H10" s="1500" t="s">
        <v>83</v>
      </c>
      <c r="I10" s="1500" t="s">
        <v>1029</v>
      </c>
      <c r="J10" s="2954" t="s">
        <v>1126</v>
      </c>
      <c r="K10" s="1433"/>
      <c r="L10" s="1433"/>
    </row>
    <row r="11" spans="1:12" ht="14.65" customHeight="1">
      <c r="A11" s="1496" t="s">
        <v>213</v>
      </c>
      <c r="B11" s="1495"/>
      <c r="C11" s="1478"/>
      <c r="D11" s="1478"/>
      <c r="E11" s="1478"/>
      <c r="F11" s="1498"/>
      <c r="G11" s="1498"/>
      <c r="H11" s="1498"/>
      <c r="I11" s="1628"/>
      <c r="J11" s="2953"/>
      <c r="K11" s="1433"/>
      <c r="L11" s="1433"/>
    </row>
    <row r="12" spans="1:12" ht="14.65" customHeight="1">
      <c r="A12" s="1948" t="s">
        <v>82</v>
      </c>
      <c r="B12" s="1495"/>
      <c r="C12" s="2237"/>
      <c r="D12" s="2235">
        <f>SUM(D14:D35)</f>
        <v>7101525.9000000004</v>
      </c>
      <c r="E12" s="2235">
        <f>SUM(E14:E35)</f>
        <v>3159322.5999999996</v>
      </c>
      <c r="F12" s="2235">
        <f>SUM(F14:F35)</f>
        <v>4836147.4000000004</v>
      </c>
      <c r="G12" s="2235">
        <f>SUM(G14:G35)</f>
        <v>7995470</v>
      </c>
      <c r="H12" s="2235" t="e">
        <f>SUM(H14:H35)</f>
        <v>#REF!</v>
      </c>
      <c r="I12" s="2235" t="e">
        <f>SUM(I14:I35)</f>
        <v>#REF!</v>
      </c>
      <c r="J12" s="2647"/>
      <c r="K12" s="1460"/>
      <c r="L12" s="1460"/>
    </row>
    <row r="13" spans="1:12" ht="13.9" customHeight="1" outlineLevel="1">
      <c r="A13" s="1922" t="s">
        <v>81</v>
      </c>
      <c r="B13" s="1961"/>
      <c r="C13" s="1960"/>
      <c r="D13" s="1959"/>
      <c r="E13" s="1959"/>
      <c r="F13" s="1943"/>
      <c r="G13" s="1943"/>
      <c r="H13" s="1943"/>
      <c r="I13" s="1959"/>
      <c r="J13" s="2569"/>
      <c r="K13" s="1460"/>
      <c r="L13" s="1460"/>
    </row>
    <row r="14" spans="1:12" ht="13.9" customHeight="1" outlineLevel="1">
      <c r="A14" s="1615" t="s">
        <v>478</v>
      </c>
      <c r="B14" s="1733"/>
      <c r="C14" s="1918" t="s">
        <v>79</v>
      </c>
      <c r="D14" s="1539">
        <v>4151849.45</v>
      </c>
      <c r="E14" s="1596">
        <v>2093680.6700000002</v>
      </c>
      <c r="F14" s="1596">
        <f>SUM(G14-E14)</f>
        <v>2978311.33</v>
      </c>
      <c r="G14" s="2038">
        <v>5071992</v>
      </c>
      <c r="H14" s="2406" t="e">
        <f>#REF!</f>
        <v>#REF!</v>
      </c>
      <c r="I14" s="2952" t="e">
        <f>#REF!</f>
        <v>#REF!</v>
      </c>
      <c r="J14" s="2223" t="e">
        <f>H14*0.1</f>
        <v>#REF!</v>
      </c>
      <c r="K14" s="1460"/>
      <c r="L14" s="1460"/>
    </row>
    <row r="15" spans="1:12" ht="13.9" customHeight="1" outlineLevel="1">
      <c r="A15" s="1922" t="s">
        <v>78</v>
      </c>
      <c r="B15" s="1733"/>
      <c r="C15" s="1918"/>
      <c r="D15" s="1539"/>
      <c r="E15" s="1596"/>
      <c r="F15" s="1596"/>
      <c r="G15" s="1595"/>
      <c r="H15" s="2406"/>
      <c r="I15" s="1596"/>
      <c r="J15" s="2951"/>
      <c r="K15" s="1460"/>
      <c r="L15" s="1460"/>
    </row>
    <row r="16" spans="1:12" ht="13.9" customHeight="1" outlineLevel="1">
      <c r="A16" s="1899" t="s">
        <v>77</v>
      </c>
      <c r="B16" s="1898"/>
      <c r="C16" s="1918" t="s">
        <v>76</v>
      </c>
      <c r="D16" s="1539">
        <v>328838.70999999996</v>
      </c>
      <c r="E16" s="1596">
        <v>168000</v>
      </c>
      <c r="F16" s="1596">
        <f>SUM(G16-E16)</f>
        <v>288000</v>
      </c>
      <c r="G16" s="1934">
        <v>456000</v>
      </c>
      <c r="H16" s="1934" t="e">
        <f>#REF!*2000*12</f>
        <v>#REF!</v>
      </c>
      <c r="I16" s="1596"/>
      <c r="J16" s="2951"/>
      <c r="K16" s="1460"/>
      <c r="L16" s="1460"/>
    </row>
    <row r="17" spans="1:16" ht="13.9" customHeight="1" outlineLevel="1">
      <c r="A17" s="1899" t="s">
        <v>141</v>
      </c>
      <c r="B17" s="1898"/>
      <c r="C17" s="1916" t="s">
        <v>140</v>
      </c>
      <c r="D17" s="1539">
        <v>85500</v>
      </c>
      <c r="E17" s="1596">
        <v>42750</v>
      </c>
      <c r="F17" s="1596">
        <f>SUM(G17-E17)</f>
        <v>42750</v>
      </c>
      <c r="G17" s="1934">
        <v>85500</v>
      </c>
      <c r="H17" s="2950">
        <f>7125*12</f>
        <v>85500</v>
      </c>
      <c r="I17" s="2950"/>
      <c r="J17" s="2949"/>
      <c r="K17" s="1460"/>
      <c r="L17" s="1460"/>
    </row>
    <row r="18" spans="1:16" ht="13.9" customHeight="1" outlineLevel="1">
      <c r="A18" s="1899" t="s">
        <v>139</v>
      </c>
      <c r="B18" s="1898"/>
      <c r="C18" s="1916" t="s">
        <v>138</v>
      </c>
      <c r="D18" s="1539">
        <v>85500</v>
      </c>
      <c r="E18" s="1596">
        <v>42750</v>
      </c>
      <c r="F18" s="1596">
        <f>SUM(G18-E18)</f>
        <v>42750</v>
      </c>
      <c r="G18" s="1934">
        <v>85500</v>
      </c>
      <c r="H18" s="2950">
        <f>7125*12</f>
        <v>85500</v>
      </c>
      <c r="I18" s="2950"/>
      <c r="J18" s="2949"/>
      <c r="K18" s="1459"/>
      <c r="L18" s="1459"/>
    </row>
    <row r="19" spans="1:16" ht="13.9" customHeight="1" outlineLevel="1">
      <c r="A19" s="1899" t="s">
        <v>75</v>
      </c>
      <c r="B19" s="1898"/>
      <c r="C19" s="1916" t="s">
        <v>74</v>
      </c>
      <c r="D19" s="1539">
        <v>90000</v>
      </c>
      <c r="E19" s="1596">
        <v>90000</v>
      </c>
      <c r="F19" s="1596">
        <f>SUM(G19-E19)</f>
        <v>24000</v>
      </c>
      <c r="G19" s="1934">
        <v>114000</v>
      </c>
      <c r="H19" s="1934" t="e">
        <f>#REF!*6000</f>
        <v>#REF!</v>
      </c>
      <c r="I19" s="1933"/>
      <c r="J19" s="2948"/>
      <c r="K19" s="1459"/>
      <c r="L19" s="1459"/>
    </row>
    <row r="20" spans="1:16" ht="13.9" customHeight="1" outlineLevel="1">
      <c r="A20" s="1899" t="s">
        <v>174</v>
      </c>
      <c r="B20" s="1898"/>
      <c r="C20" s="1916" t="s">
        <v>136</v>
      </c>
      <c r="D20" s="1539">
        <v>0</v>
      </c>
      <c r="E20" s="1596">
        <v>0</v>
      </c>
      <c r="F20" s="1596">
        <f>SUM(G20-E20)</f>
        <v>40000</v>
      </c>
      <c r="G20" s="1934">
        <v>40000</v>
      </c>
      <c r="H20" s="1439">
        <v>40000</v>
      </c>
      <c r="I20" s="2405"/>
      <c r="J20" s="2947"/>
      <c r="K20" s="1481"/>
      <c r="L20" s="1460"/>
    </row>
    <row r="21" spans="1:16" ht="13.9" customHeight="1" outlineLevel="1">
      <c r="A21" s="1899" t="s">
        <v>1031</v>
      </c>
      <c r="B21" s="1898"/>
      <c r="C21" s="1918" t="s">
        <v>72</v>
      </c>
      <c r="D21" s="1539">
        <v>348846</v>
      </c>
      <c r="E21" s="1596">
        <v>0</v>
      </c>
      <c r="F21" s="1596">
        <f>SUM(G21-E21)</f>
        <v>422666</v>
      </c>
      <c r="G21" s="1595">
        <v>422666</v>
      </c>
      <c r="H21" s="1595" t="e">
        <f>H14/12</f>
        <v>#REF!</v>
      </c>
      <c r="I21" s="1595" t="e">
        <f>I14/12</f>
        <v>#REF!</v>
      </c>
      <c r="J21" s="2223" t="e">
        <f>H21*0.1</f>
        <v>#REF!</v>
      </c>
      <c r="K21" s="1926"/>
      <c r="L21" s="1470"/>
    </row>
    <row r="22" spans="1:16" ht="13.9" customHeight="1" outlineLevel="1">
      <c r="A22" s="1899" t="s">
        <v>71</v>
      </c>
      <c r="B22" s="1898"/>
      <c r="C22" s="1918" t="s">
        <v>70</v>
      </c>
      <c r="D22" s="1539">
        <v>75000</v>
      </c>
      <c r="E22" s="1596">
        <v>0</v>
      </c>
      <c r="F22" s="1596">
        <f>SUM(G22-E22)</f>
        <v>95000</v>
      </c>
      <c r="G22" s="2052">
        <v>95000</v>
      </c>
      <c r="H22" s="2052" t="e">
        <f>#REF!*5000</f>
        <v>#REF!</v>
      </c>
      <c r="I22" s="216"/>
      <c r="J22" s="2946"/>
      <c r="K22" s="1926"/>
      <c r="L22" s="1470"/>
    </row>
    <row r="23" spans="1:16" ht="13.9" customHeight="1" outlineLevel="1">
      <c r="A23" s="1899" t="s">
        <v>69</v>
      </c>
      <c r="B23" s="1898"/>
      <c r="C23" s="1916" t="s">
        <v>68</v>
      </c>
      <c r="D23" s="1539">
        <v>335169</v>
      </c>
      <c r="E23" s="1596">
        <v>363331.5</v>
      </c>
      <c r="F23" s="1596">
        <f>SUM(G23-E23)</f>
        <v>59334.5</v>
      </c>
      <c r="G23" s="1934">
        <v>422666</v>
      </c>
      <c r="H23" s="1934" t="e">
        <f>SUM(H14/12)</f>
        <v>#REF!</v>
      </c>
      <c r="I23" s="1934" t="e">
        <f>SUM(I14/12)</f>
        <v>#REF!</v>
      </c>
      <c r="J23" s="2223" t="e">
        <f>H23*0.1</f>
        <v>#REF!</v>
      </c>
      <c r="K23" s="1481"/>
      <c r="L23" s="1460"/>
    </row>
    <row r="24" spans="1:16" ht="13.9" customHeight="1" outlineLevel="1">
      <c r="A24" s="1929" t="s">
        <v>67</v>
      </c>
      <c r="B24" s="1733"/>
      <c r="C24" s="1928"/>
      <c r="D24" s="1539"/>
      <c r="E24" s="1596"/>
      <c r="F24" s="1596"/>
      <c r="G24" s="2034"/>
      <c r="H24" s="2034"/>
      <c r="I24" s="2033"/>
      <c r="J24" s="2945"/>
      <c r="K24" s="1926" t="str">
        <f>A6</f>
        <v>Office:  OFFICE FOR HUMAN RESOURCE MANAGEMENT (1032)</v>
      </c>
      <c r="L24" s="1470"/>
    </row>
    <row r="25" spans="1:16" ht="13.9" customHeight="1" outlineLevel="1">
      <c r="A25" s="1899" t="s">
        <v>474</v>
      </c>
      <c r="B25" s="1733"/>
      <c r="C25" s="1918" t="s">
        <v>65</v>
      </c>
      <c r="D25" s="1539">
        <v>497869.82000000007</v>
      </c>
      <c r="E25" s="1596">
        <v>261522.50999999998</v>
      </c>
      <c r="F25" s="1596">
        <f>SUM(G25-E25)</f>
        <v>347116.49</v>
      </c>
      <c r="G25" s="2048">
        <v>608639</v>
      </c>
      <c r="H25" s="1484" t="e">
        <f>ROUND(H14*0.12,0)+1</f>
        <v>#REF!</v>
      </c>
      <c r="I25" s="1484" t="e">
        <f>ROUND(I14*0.12,0)</f>
        <v>#REF!</v>
      </c>
      <c r="J25" s="2223" t="e">
        <f>H25*0.1</f>
        <v>#REF!</v>
      </c>
      <c r="K25" s="1481" t="s">
        <v>1028</v>
      </c>
      <c r="N25" s="1480" t="s">
        <v>1039</v>
      </c>
    </row>
    <row r="26" spans="1:16" ht="13.9" customHeight="1" outlineLevel="1">
      <c r="A26" s="1899" t="s">
        <v>64</v>
      </c>
      <c r="B26" s="1733"/>
      <c r="C26" s="1918" t="s">
        <v>63</v>
      </c>
      <c r="D26" s="1539">
        <v>17900</v>
      </c>
      <c r="E26" s="1596">
        <v>9000</v>
      </c>
      <c r="F26" s="1596">
        <f>SUM(G26-E26)</f>
        <v>13800</v>
      </c>
      <c r="G26" s="1892">
        <v>22800</v>
      </c>
      <c r="H26" s="1892" t="e">
        <f>#REF!*100*12</f>
        <v>#REF!</v>
      </c>
      <c r="I26" s="2045"/>
      <c r="J26" s="2944"/>
      <c r="K26" s="1477" t="s">
        <v>478</v>
      </c>
      <c r="N26" s="1430" t="e">
        <f>J14</f>
        <v>#REF!</v>
      </c>
      <c r="O26" s="1480"/>
      <c r="P26" s="1433"/>
    </row>
    <row r="27" spans="1:16" ht="13.9" customHeight="1" outlineLevel="1">
      <c r="A27" s="1899" t="s">
        <v>62</v>
      </c>
      <c r="B27" s="1733"/>
      <c r="C27" s="1918" t="s">
        <v>61</v>
      </c>
      <c r="D27" s="1539">
        <v>48794.859999999993</v>
      </c>
      <c r="E27" s="1596">
        <v>29287.919999999998</v>
      </c>
      <c r="F27" s="1596">
        <f>SUM(G27-E27)</f>
        <v>40462.080000000002</v>
      </c>
      <c r="G27" s="2044">
        <v>69750</v>
      </c>
      <c r="H27" s="2044" t="e">
        <f>#REF!</f>
        <v>#REF!</v>
      </c>
      <c r="I27" s="1484" t="e">
        <f>#REF!</f>
        <v>#REF!</v>
      </c>
      <c r="J27" s="2223" t="e">
        <f>H27*0.1</f>
        <v>#REF!</v>
      </c>
      <c r="K27" s="1471" t="s">
        <v>1031</v>
      </c>
      <c r="N27" s="1430" t="e">
        <f>J21</f>
        <v>#REF!</v>
      </c>
      <c r="O27" s="1433"/>
      <c r="P27" s="1433"/>
    </row>
    <row r="28" spans="1:16" ht="13.9" customHeight="1" outlineLevel="1">
      <c r="A28" s="1899" t="s">
        <v>60</v>
      </c>
      <c r="B28" s="1733"/>
      <c r="C28" s="1918" t="s">
        <v>59</v>
      </c>
      <c r="D28" s="1539">
        <v>17900</v>
      </c>
      <c r="E28" s="1596">
        <v>9000</v>
      </c>
      <c r="F28" s="1596">
        <f>SUM(G28-E28)</f>
        <v>13800</v>
      </c>
      <c r="G28" s="1892">
        <v>22800</v>
      </c>
      <c r="H28" s="1892" t="e">
        <f>#REF!*100*12</f>
        <v>#REF!</v>
      </c>
      <c r="I28" s="2045"/>
      <c r="J28" s="2943"/>
      <c r="K28" s="1471" t="s">
        <v>474</v>
      </c>
      <c r="L28" s="1433"/>
      <c r="M28" s="1433"/>
      <c r="N28" s="1430" t="e">
        <f>J25</f>
        <v>#REF!</v>
      </c>
      <c r="O28" s="1433"/>
      <c r="P28" s="1433"/>
    </row>
    <row r="29" spans="1:16" ht="13.9" customHeight="1" outlineLevel="1">
      <c r="A29" s="1922" t="s">
        <v>56</v>
      </c>
      <c r="B29" s="1733"/>
      <c r="C29" s="1918"/>
      <c r="D29" s="1539"/>
      <c r="E29" s="1659"/>
      <c r="F29" s="1596"/>
      <c r="G29" s="2038"/>
      <c r="H29" s="2038"/>
      <c r="I29" s="2141"/>
      <c r="J29" s="2942"/>
      <c r="K29" s="1471" t="s">
        <v>62</v>
      </c>
      <c r="L29" s="1433"/>
      <c r="M29" s="1481"/>
      <c r="N29" s="1430" t="e">
        <f>J27</f>
        <v>#REF!</v>
      </c>
      <c r="O29" s="1433"/>
      <c r="P29" s="1433"/>
    </row>
    <row r="30" spans="1:16" ht="13.9" customHeight="1" outlineLevel="1">
      <c r="A30" s="1899" t="s">
        <v>472</v>
      </c>
      <c r="B30" s="1733"/>
      <c r="C30" s="1918" t="s">
        <v>57</v>
      </c>
      <c r="D30" s="1539">
        <v>0</v>
      </c>
      <c r="E30" s="1659">
        <v>0</v>
      </c>
      <c r="F30" s="1596">
        <f>SUM(G30-E30)</f>
        <v>1000</v>
      </c>
      <c r="G30" s="2038">
        <v>1000</v>
      </c>
      <c r="H30" s="2038">
        <v>1000</v>
      </c>
      <c r="I30" s="2141"/>
      <c r="J30" s="2941"/>
      <c r="K30" s="1471" t="s">
        <v>69</v>
      </c>
      <c r="L30" s="1433"/>
      <c r="M30" s="1433"/>
      <c r="N30" s="1430" t="e">
        <f>J23</f>
        <v>#REF!</v>
      </c>
      <c r="O30" s="1433"/>
      <c r="P30" s="1433"/>
    </row>
    <row r="31" spans="1:16" ht="13.9" customHeight="1" outlineLevel="1" thickBot="1">
      <c r="A31" s="1913" t="s">
        <v>464</v>
      </c>
      <c r="B31" s="1733"/>
      <c r="C31" s="1916" t="s">
        <v>1027</v>
      </c>
      <c r="D31" s="1539">
        <v>933358.06</v>
      </c>
      <c r="E31" s="1659">
        <v>0</v>
      </c>
      <c r="F31" s="1596">
        <f>SUM(G31-E31)</f>
        <v>299157</v>
      </c>
      <c r="G31" s="2038">
        <v>299157</v>
      </c>
      <c r="H31" s="2220" t="e">
        <f>ROUND(N31,0)+1</f>
        <v>#REF!</v>
      </c>
      <c r="I31" s="1541"/>
      <c r="J31" s="2940" t="e">
        <f>SUM(J14:J30)</f>
        <v>#REF!</v>
      </c>
      <c r="K31" s="1464" t="s">
        <v>1038</v>
      </c>
      <c r="L31" s="1464"/>
      <c r="M31" s="1464"/>
      <c r="N31" s="1468" t="e">
        <f>SUM(N26:N30)</f>
        <v>#REF!</v>
      </c>
      <c r="O31" s="1433"/>
      <c r="P31" s="1433"/>
    </row>
    <row r="32" spans="1:16" ht="13.9" customHeight="1" outlineLevel="1" thickTop="1">
      <c r="A32" s="1913" t="s">
        <v>470</v>
      </c>
      <c r="B32" s="1733"/>
      <c r="C32" s="1916" t="s">
        <v>53</v>
      </c>
      <c r="D32" s="1539">
        <v>10000</v>
      </c>
      <c r="E32" s="1659">
        <v>5000</v>
      </c>
      <c r="F32" s="1596">
        <f>SUM(G32-E32)</f>
        <v>20000</v>
      </c>
      <c r="G32" s="2038">
        <v>25000</v>
      </c>
      <c r="H32" s="1479">
        <v>15000</v>
      </c>
      <c r="I32" s="2402"/>
      <c r="J32" s="2937"/>
      <c r="O32" s="1470"/>
      <c r="P32" s="1433"/>
    </row>
    <row r="33" spans="1:16" ht="13.9" customHeight="1" outlineLevel="1">
      <c r="A33" s="1913" t="s">
        <v>52</v>
      </c>
      <c r="B33" s="1733"/>
      <c r="C33" s="1916" t="s">
        <v>51</v>
      </c>
      <c r="D33" s="1911">
        <v>0</v>
      </c>
      <c r="E33" s="1659">
        <v>0</v>
      </c>
      <c r="F33" s="1596">
        <f>SUM(G33-E33)</f>
        <v>1000</v>
      </c>
      <c r="G33" s="2038">
        <v>1000</v>
      </c>
      <c r="H33" s="2034">
        <v>1000</v>
      </c>
      <c r="I33" s="2938"/>
      <c r="J33" s="2937"/>
      <c r="O33" s="1464"/>
      <c r="P33" s="1433"/>
    </row>
    <row r="34" spans="1:16" ht="13.9" customHeight="1" outlineLevel="1">
      <c r="A34" s="1913" t="s">
        <v>1628</v>
      </c>
      <c r="B34" s="1733"/>
      <c r="C34" s="1916" t="s">
        <v>49</v>
      </c>
      <c r="D34" s="1911">
        <v>75000</v>
      </c>
      <c r="E34" s="1659">
        <v>0</v>
      </c>
      <c r="F34" s="1596">
        <f>SUM(G34-E34)</f>
        <v>95000</v>
      </c>
      <c r="G34" s="2038">
        <v>95000</v>
      </c>
      <c r="H34" s="2034" t="e">
        <f>#REF!*5000</f>
        <v>#REF!</v>
      </c>
      <c r="I34" s="2938"/>
      <c r="J34" s="2937"/>
      <c r="K34" s="1464"/>
      <c r="L34" s="1464"/>
      <c r="M34" s="1464"/>
      <c r="N34" s="1464"/>
    </row>
    <row r="35" spans="1:16" ht="13.9" customHeight="1" outlineLevel="1">
      <c r="A35" s="2939" t="s">
        <v>1627</v>
      </c>
      <c r="B35" s="1733"/>
      <c r="C35" s="1958" t="s">
        <v>47</v>
      </c>
      <c r="D35" s="1911">
        <v>0</v>
      </c>
      <c r="E35" s="1659">
        <v>45000</v>
      </c>
      <c r="F35" s="1596">
        <f>SUM(G35-E35)</f>
        <v>12000</v>
      </c>
      <c r="G35" s="2034">
        <v>57000</v>
      </c>
      <c r="H35" s="2034">
        <v>0</v>
      </c>
      <c r="I35" s="2938"/>
      <c r="J35" s="2937"/>
    </row>
    <row r="36" spans="1:16" s="1533" customFormat="1" ht="20.100000000000001" customHeight="1" outlineLevel="1">
      <c r="A36" s="1679" t="s">
        <v>46</v>
      </c>
      <c r="B36" s="1773"/>
      <c r="C36" s="2030"/>
      <c r="D36" s="1669">
        <f>SUM(D37:D56)</f>
        <v>640105.02</v>
      </c>
      <c r="E36" s="1669">
        <f>SUM(E37:E56)</f>
        <v>120991.23999999999</v>
      </c>
      <c r="F36" s="1669">
        <f>SUM(F37:F56)</f>
        <v>865708.76</v>
      </c>
      <c r="G36" s="1669">
        <f>SUM(G37:G56)</f>
        <v>986700</v>
      </c>
      <c r="H36" s="1669">
        <f>SUM(H37:H56)</f>
        <v>871700</v>
      </c>
    </row>
    <row r="37" spans="1:16" ht="13.9" customHeight="1" outlineLevel="1">
      <c r="A37" s="2246" t="s">
        <v>1313</v>
      </c>
      <c r="B37" s="1905"/>
      <c r="C37" s="1887" t="s">
        <v>44</v>
      </c>
      <c r="D37" s="1904">
        <v>90964.5</v>
      </c>
      <c r="E37" s="1903">
        <v>13747</v>
      </c>
      <c r="F37" s="1596">
        <f>SUM(G37-E37)</f>
        <v>101253</v>
      </c>
      <c r="G37" s="1903">
        <v>115000</v>
      </c>
      <c r="H37" s="1902">
        <v>60000</v>
      </c>
    </row>
    <row r="38" spans="1:16" s="1533" customFormat="1" ht="13.9" customHeight="1" outlineLevel="1">
      <c r="A38" s="1899" t="s">
        <v>211</v>
      </c>
      <c r="B38" s="1898"/>
      <c r="C38" s="1887" t="s">
        <v>40</v>
      </c>
      <c r="D38" s="1539">
        <v>76180</v>
      </c>
      <c r="E38" s="1884">
        <v>3900</v>
      </c>
      <c r="F38" s="1596">
        <f>SUM(G38-E38)</f>
        <v>61100</v>
      </c>
      <c r="G38" s="1884">
        <v>65000</v>
      </c>
      <c r="H38" s="1491">
        <v>45000</v>
      </c>
      <c r="I38" s="1544"/>
    </row>
    <row r="39" spans="1:16" s="1533" customFormat="1" ht="13.9" customHeight="1" outlineLevel="1">
      <c r="A39" s="1899" t="s">
        <v>1626</v>
      </c>
      <c r="B39" s="1898"/>
      <c r="C39" s="1887"/>
      <c r="D39" s="1539"/>
      <c r="E39" s="1884"/>
      <c r="F39" s="1596"/>
      <c r="G39" s="1884"/>
      <c r="H39" s="1491"/>
      <c r="I39" s="1544"/>
    </row>
    <row r="40" spans="1:16" s="1533" customFormat="1" ht="13.9" customHeight="1" outlineLevel="1">
      <c r="A40" s="1899"/>
      <c r="B40" s="1898" t="s">
        <v>1625</v>
      </c>
      <c r="C40" s="1886" t="s">
        <v>1624</v>
      </c>
      <c r="D40" s="1539">
        <v>104510.62</v>
      </c>
      <c r="E40" s="1884">
        <v>26100</v>
      </c>
      <c r="F40" s="1596">
        <f>SUM(G40-E40)</f>
        <v>257900</v>
      </c>
      <c r="G40" s="1884">
        <v>284000</v>
      </c>
      <c r="H40" s="1491">
        <v>284000</v>
      </c>
      <c r="I40" s="1544"/>
    </row>
    <row r="41" spans="1:16" s="1533" customFormat="1" ht="13.9" customHeight="1" outlineLevel="1">
      <c r="A41" s="1899" t="s">
        <v>39</v>
      </c>
      <c r="B41" s="1898"/>
      <c r="C41" s="1887" t="s">
        <v>35</v>
      </c>
      <c r="D41" s="1539">
        <v>51249.599999999999</v>
      </c>
      <c r="E41" s="1884">
        <v>7708.8</v>
      </c>
      <c r="F41" s="1596">
        <f>SUM(G41-E41)</f>
        <v>45291.199999999997</v>
      </c>
      <c r="G41" s="1884">
        <v>53000</v>
      </c>
      <c r="H41" s="1491">
        <v>53000</v>
      </c>
      <c r="I41" s="1544"/>
    </row>
    <row r="42" spans="1:16" s="1533" customFormat="1" ht="13.9" customHeight="1" outlineLevel="1">
      <c r="A42" s="1727" t="s">
        <v>1019</v>
      </c>
      <c r="B42" s="1733"/>
      <c r="C42" s="1887"/>
      <c r="D42" s="1539"/>
      <c r="E42" s="1884"/>
      <c r="F42" s="1596"/>
      <c r="G42" s="1884"/>
      <c r="H42" s="1491"/>
      <c r="I42" s="1544"/>
    </row>
    <row r="43" spans="1:16" s="1533" customFormat="1" ht="13.9" customHeight="1" outlineLevel="1">
      <c r="A43" s="1901"/>
      <c r="B43" s="1477" t="s">
        <v>1018</v>
      </c>
      <c r="C43" s="1886" t="s">
        <v>133</v>
      </c>
      <c r="D43" s="1539">
        <v>14322</v>
      </c>
      <c r="E43" s="1884">
        <v>2430</v>
      </c>
      <c r="F43" s="1596">
        <f>SUM(G43-E43)</f>
        <v>72570</v>
      </c>
      <c r="G43" s="1884">
        <v>75000</v>
      </c>
      <c r="H43" s="1491">
        <v>75000</v>
      </c>
      <c r="I43" s="1544"/>
    </row>
    <row r="44" spans="1:16" s="1533" customFormat="1" ht="13.9" customHeight="1" outlineLevel="1">
      <c r="A44" s="1727" t="s">
        <v>625</v>
      </c>
      <c r="B44" s="1477"/>
      <c r="C44" s="1886" t="s">
        <v>1312</v>
      </c>
      <c r="D44" s="1539">
        <v>0</v>
      </c>
      <c r="E44" s="1884">
        <v>1050</v>
      </c>
      <c r="F44" s="1596">
        <f>SUM(G44-E44)</f>
        <v>3950</v>
      </c>
      <c r="G44" s="1884">
        <v>5000</v>
      </c>
      <c r="H44" s="1491">
        <v>5000</v>
      </c>
      <c r="I44" s="1544"/>
    </row>
    <row r="45" spans="1:16" s="1533" customFormat="1" ht="13.9" customHeight="1" outlineLevel="1">
      <c r="A45" s="1900" t="s">
        <v>1226</v>
      </c>
      <c r="B45" s="1477"/>
      <c r="C45" s="1886" t="s">
        <v>131</v>
      </c>
      <c r="D45" s="1539">
        <v>8250.76</v>
      </c>
      <c r="E45" s="1884">
        <v>0</v>
      </c>
      <c r="F45" s="1596">
        <f>SUM(G45-E45)</f>
        <v>10000</v>
      </c>
      <c r="G45" s="1884">
        <v>10000</v>
      </c>
      <c r="H45" s="1491">
        <v>10000</v>
      </c>
      <c r="I45" s="1544"/>
      <c r="K45" s="2936" t="s">
        <v>1119</v>
      </c>
      <c r="L45" s="2935" t="e">
        <f>#REF!*200</f>
        <v>#REF!</v>
      </c>
      <c r="M45" s="2254"/>
    </row>
    <row r="46" spans="1:16" s="1533" customFormat="1" ht="13.9" customHeight="1" outlineLevel="1">
      <c r="A46" s="1727" t="s">
        <v>1017</v>
      </c>
      <c r="B46" s="1898"/>
      <c r="C46" s="1895" t="s">
        <v>33</v>
      </c>
      <c r="D46" s="1539">
        <v>32499.919999999998</v>
      </c>
      <c r="E46" s="1884">
        <v>0</v>
      </c>
      <c r="F46" s="1596">
        <f>SUM(G46-E46)</f>
        <v>43000</v>
      </c>
      <c r="G46" s="1884">
        <v>43000</v>
      </c>
      <c r="H46" s="1491">
        <v>43000</v>
      </c>
      <c r="I46" s="1544"/>
      <c r="K46" s="2934" t="s">
        <v>1623</v>
      </c>
      <c r="L46" s="2204" t="e">
        <f>#REF!*1720</f>
        <v>#REF!</v>
      </c>
      <c r="M46" s="2204" t="e">
        <f>SUM(#REF!*2100)</f>
        <v>#REF!</v>
      </c>
      <c r="N46" s="2204" t="e">
        <f>SUM(M46-L46)</f>
        <v>#REF!</v>
      </c>
    </row>
    <row r="47" spans="1:16" s="1533" customFormat="1" ht="13.9" customHeight="1" outlineLevel="1">
      <c r="A47" s="1899" t="s">
        <v>1016</v>
      </c>
      <c r="B47" s="1898"/>
      <c r="C47" s="1887" t="s">
        <v>29</v>
      </c>
      <c r="D47" s="1539">
        <v>1035</v>
      </c>
      <c r="E47" s="1884">
        <v>0</v>
      </c>
      <c r="F47" s="1596">
        <f>SUM(G47-E47)</f>
        <v>2000</v>
      </c>
      <c r="G47" s="1884">
        <v>2000</v>
      </c>
      <c r="H47" s="1491">
        <v>2000</v>
      </c>
      <c r="I47" s="1544"/>
      <c r="K47" s="2934" t="s">
        <v>1575</v>
      </c>
      <c r="L47" s="2204" t="e">
        <f>SUM(L48-L45-L46)</f>
        <v>#REF!</v>
      </c>
      <c r="M47" s="2204"/>
      <c r="N47" s="2204"/>
    </row>
    <row r="48" spans="1:16" s="1533" customFormat="1" ht="13.9" customHeight="1" outlineLevel="1" thickBot="1">
      <c r="A48" s="1899" t="s">
        <v>28</v>
      </c>
      <c r="B48" s="1898"/>
      <c r="C48" s="1886" t="s">
        <v>27</v>
      </c>
      <c r="D48" s="1539">
        <v>41062.619999999995</v>
      </c>
      <c r="E48" s="1884">
        <v>16432.82</v>
      </c>
      <c r="F48" s="1596">
        <f>SUM(G48-E48)</f>
        <v>57567.18</v>
      </c>
      <c r="G48" s="1884">
        <v>74000</v>
      </c>
      <c r="H48" s="1491">
        <v>74000</v>
      </c>
      <c r="I48" s="1544"/>
      <c r="K48" s="2208" t="s">
        <v>998</v>
      </c>
      <c r="L48" s="2207">
        <f>H56</f>
        <v>106500</v>
      </c>
      <c r="M48" s="2391"/>
      <c r="N48" s="2204" t="e">
        <f>SUM(N46+L48)</f>
        <v>#REF!</v>
      </c>
    </row>
    <row r="49" spans="1:9" s="1533" customFormat="1" ht="13.9" customHeight="1" outlineLevel="1" thickTop="1">
      <c r="A49" s="1897" t="s">
        <v>24</v>
      </c>
      <c r="B49" s="1896"/>
      <c r="C49" s="1895" t="s">
        <v>23</v>
      </c>
      <c r="D49" s="1539">
        <v>0</v>
      </c>
      <c r="E49" s="1884">
        <v>45148.119999999995</v>
      </c>
      <c r="F49" s="1596">
        <f>SUM(G49-E49)</f>
        <v>34051.880000000005</v>
      </c>
      <c r="G49" s="1884">
        <v>79200</v>
      </c>
      <c r="H49" s="1491">
        <v>79200</v>
      </c>
      <c r="I49" s="1883"/>
    </row>
    <row r="50" spans="1:9" s="1533" customFormat="1" ht="13.9" customHeight="1" outlineLevel="1">
      <c r="A50" s="1727" t="s">
        <v>1014</v>
      </c>
      <c r="B50" s="1733"/>
      <c r="C50" s="1894"/>
      <c r="D50" s="1539"/>
      <c r="E50" s="1884"/>
      <c r="F50" s="1596"/>
      <c r="G50" s="1884"/>
      <c r="H50" s="1491"/>
      <c r="I50" s="1544"/>
    </row>
    <row r="51" spans="1:9" s="1533" customFormat="1" ht="13.9" customHeight="1" outlineLevel="1">
      <c r="A51" s="1727"/>
      <c r="B51" s="1768" t="s">
        <v>1015</v>
      </c>
      <c r="C51" s="1886" t="s">
        <v>118</v>
      </c>
      <c r="D51" s="1539">
        <v>0</v>
      </c>
      <c r="E51" s="1884">
        <v>0</v>
      </c>
      <c r="F51" s="1596">
        <f>SUM(G51-E51)</f>
        <v>10000</v>
      </c>
      <c r="G51" s="1884">
        <v>10000</v>
      </c>
      <c r="H51" s="1491">
        <v>10000</v>
      </c>
      <c r="I51" s="1544"/>
    </row>
    <row r="52" spans="1:9" s="1533" customFormat="1" ht="13.9" customHeight="1" outlineLevel="1">
      <c r="A52" s="1727" t="s">
        <v>1014</v>
      </c>
      <c r="B52" s="1733"/>
      <c r="C52" s="1894"/>
      <c r="D52" s="1539"/>
      <c r="E52" s="1884"/>
      <c r="F52" s="1596"/>
      <c r="G52" s="1884"/>
      <c r="H52" s="1491"/>
      <c r="I52" s="1544"/>
    </row>
    <row r="53" spans="1:9" s="1533" customFormat="1" ht="13.9" customHeight="1" outlineLevel="1">
      <c r="A53" s="1727"/>
      <c r="B53" s="1768" t="s">
        <v>1013</v>
      </c>
      <c r="C53" s="1886" t="s">
        <v>18</v>
      </c>
      <c r="D53" s="1539">
        <v>0</v>
      </c>
      <c r="E53" s="1884">
        <v>0</v>
      </c>
      <c r="F53" s="1596">
        <f>SUM(G53-E53)</f>
        <v>40000</v>
      </c>
      <c r="G53" s="1884">
        <v>40000</v>
      </c>
      <c r="H53" s="1491">
        <v>20000</v>
      </c>
      <c r="I53" s="1544"/>
    </row>
    <row r="54" spans="1:9" s="1533" customFormat="1" ht="13.9" customHeight="1" outlineLevel="1">
      <c r="A54" s="1727" t="s">
        <v>1622</v>
      </c>
      <c r="B54" s="1733"/>
      <c r="C54" s="1887"/>
      <c r="D54" s="1539"/>
      <c r="E54" s="1884"/>
      <c r="F54" s="1596"/>
      <c r="G54" s="1884"/>
      <c r="H54" s="1491"/>
      <c r="I54" s="1544"/>
    </row>
    <row r="55" spans="1:9" s="1533" customFormat="1" ht="13.9" customHeight="1" outlineLevel="1">
      <c r="A55" s="1727"/>
      <c r="B55" s="1768" t="s">
        <v>1621</v>
      </c>
      <c r="C55" s="1886" t="s">
        <v>1620</v>
      </c>
      <c r="D55" s="1539">
        <v>0</v>
      </c>
      <c r="E55" s="1884">
        <v>0</v>
      </c>
      <c r="F55" s="1596">
        <f>SUM(G55-E55)</f>
        <v>5000</v>
      </c>
      <c r="G55" s="1884">
        <v>5000</v>
      </c>
      <c r="H55" s="1491">
        <v>5000</v>
      </c>
      <c r="I55" s="1544"/>
    </row>
    <row r="56" spans="1:9" ht="13.9" customHeight="1" outlineLevel="1">
      <c r="A56" s="2488" t="s">
        <v>10</v>
      </c>
      <c r="B56" s="1880"/>
      <c r="C56" s="1895" t="s">
        <v>9</v>
      </c>
      <c r="D56" s="1539">
        <v>220030</v>
      </c>
      <c r="E56" s="1491">
        <v>4474.5</v>
      </c>
      <c r="F56" s="1596">
        <f>SUM(G56-E56)</f>
        <v>122025.5</v>
      </c>
      <c r="G56" s="1491">
        <v>126500</v>
      </c>
      <c r="H56" s="1491">
        <v>106500</v>
      </c>
      <c r="I56" s="1433"/>
    </row>
    <row r="57" spans="1:9" s="1430" customFormat="1" ht="19.5" customHeight="1" outlineLevel="2" thickBot="1">
      <c r="A57" s="1532" t="s">
        <v>8</v>
      </c>
      <c r="B57" s="1532"/>
      <c r="C57" s="1586"/>
      <c r="D57" s="2013">
        <f>SUM(D12+D36)</f>
        <v>7741630.9199999999</v>
      </c>
      <c r="E57" s="2013">
        <f>SUM(E12+E36)</f>
        <v>3280313.84</v>
      </c>
      <c r="F57" s="2013">
        <f>SUM(F12+F36)</f>
        <v>5701856.1600000001</v>
      </c>
      <c r="G57" s="2013">
        <f>SUM(G12+G36)</f>
        <v>8982170</v>
      </c>
      <c r="H57" s="2013" t="e">
        <f>SUM(H12+H36)</f>
        <v>#REF!</v>
      </c>
      <c r="I57" s="1584"/>
    </row>
    <row r="58" spans="1:9" ht="22.5" customHeight="1" thickTop="1">
      <c r="A58" s="1430" t="s">
        <v>1010</v>
      </c>
      <c r="C58" s="1581" t="s">
        <v>6</v>
      </c>
      <c r="E58" s="1520" t="s">
        <v>1170</v>
      </c>
      <c r="F58" s="1520"/>
      <c r="G58" s="1430"/>
      <c r="H58" s="1583"/>
    </row>
    <row r="59" spans="1:9" ht="18" customHeight="1">
      <c r="A59" s="1437" t="s">
        <v>1952</v>
      </c>
      <c r="B59" s="1437"/>
      <c r="C59" s="2871"/>
      <c r="D59" s="1437"/>
      <c r="E59" s="1430"/>
      <c r="F59" s="1430"/>
      <c r="G59" s="1430"/>
    </row>
    <row r="60" spans="1:9" s="1430" customFormat="1" ht="27.75" customHeight="1">
      <c r="A60" s="3706" t="s">
        <v>1951</v>
      </c>
      <c r="B60" s="3717"/>
      <c r="C60" s="3707" t="s">
        <v>1906</v>
      </c>
      <c r="D60" s="3708"/>
      <c r="E60" s="3705" t="s">
        <v>1876</v>
      </c>
      <c r="F60" s="1526"/>
      <c r="G60" s="1526"/>
      <c r="H60" s="1526"/>
    </row>
    <row r="61" spans="1:9" s="1420" customFormat="1" ht="13.5">
      <c r="A61" s="3727" t="s">
        <v>1619</v>
      </c>
      <c r="B61" s="3727"/>
      <c r="C61" s="1525" t="s">
        <v>100</v>
      </c>
      <c r="D61" s="1525"/>
      <c r="E61" s="1521" t="s">
        <v>0</v>
      </c>
      <c r="F61" s="1521"/>
      <c r="G61" s="1521"/>
      <c r="H61" s="1521"/>
      <c r="I61" s="1422"/>
    </row>
    <row r="62" spans="1:9" s="1420" customFormat="1" ht="13.5">
      <c r="A62" s="2011"/>
      <c r="B62" s="3713"/>
      <c r="C62" s="1525"/>
      <c r="D62" s="1525"/>
      <c r="E62" s="1423"/>
      <c r="F62" s="1423"/>
      <c r="G62" s="1423"/>
      <c r="H62" s="1423"/>
      <c r="I62" s="1422"/>
    </row>
    <row r="63" spans="1:9" s="1420" customFormat="1" ht="13.5">
      <c r="A63" s="2011"/>
      <c r="B63" s="3713"/>
      <c r="C63" s="2011"/>
      <c r="D63" s="3716"/>
      <c r="E63" s="1423"/>
      <c r="F63" s="1423"/>
      <c r="G63" s="1423"/>
      <c r="H63" s="1423"/>
      <c r="I63" s="1422"/>
    </row>
    <row r="64" spans="1:9" s="1420" customFormat="1" ht="15" customHeight="1">
      <c r="A64" s="2011"/>
      <c r="B64" s="2011"/>
      <c r="C64" s="2011"/>
      <c r="D64" s="3716"/>
      <c r="E64" s="1423"/>
      <c r="F64" s="1423"/>
      <c r="G64" s="1423"/>
      <c r="H64" s="1423"/>
      <c r="I64" s="1422"/>
    </row>
    <row r="65" spans="1:4" s="1524" customFormat="1" ht="15" customHeight="1">
      <c r="A65" s="1437"/>
      <c r="B65" s="1437"/>
      <c r="C65" s="1437"/>
      <c r="D65" s="1437"/>
    </row>
    <row r="66" spans="1:4" s="1524" customFormat="1" ht="15" customHeight="1">
      <c r="A66" s="1437"/>
      <c r="B66" s="1437"/>
      <c r="C66" s="1437"/>
      <c r="D66" s="1437"/>
    </row>
    <row r="67" spans="1:4" s="1524" customFormat="1" ht="15" customHeight="1">
      <c r="A67" s="1437"/>
      <c r="B67" s="1437"/>
      <c r="C67" s="1437"/>
      <c r="D67" s="1437"/>
    </row>
    <row r="68" spans="1:4" s="1524" customFormat="1" ht="15" customHeight="1">
      <c r="A68" s="1437"/>
      <c r="B68" s="3728"/>
      <c r="C68" s="2869"/>
      <c r="D68" s="1437"/>
    </row>
    <row r="69" spans="1:4" s="1524" customFormat="1" ht="15" customHeight="1">
      <c r="B69" s="1437"/>
      <c r="C69" s="1437"/>
      <c r="D69" s="1437"/>
    </row>
    <row r="70" spans="1:4" s="1524" customFormat="1" ht="15" customHeight="1">
      <c r="B70" s="1437"/>
      <c r="C70" s="1437"/>
      <c r="D70" s="1437"/>
    </row>
    <row r="71" spans="1:4" ht="15" customHeight="1"/>
  </sheetData>
  <mergeCells count="10">
    <mergeCell ref="C62:D62"/>
    <mergeCell ref="C61:D61"/>
    <mergeCell ref="E61:H61"/>
    <mergeCell ref="A8:B10"/>
    <mergeCell ref="A3:H3"/>
    <mergeCell ref="A4:H4"/>
    <mergeCell ref="E8:G8"/>
    <mergeCell ref="E58:F58"/>
    <mergeCell ref="C60:D60"/>
    <mergeCell ref="E60:H60"/>
  </mergeCells>
  <pageMargins left="0.5" right="0" top="0.25" bottom="0" header="0.5" footer="0"/>
  <pageSetup paperSize="5" orientation="portrait" verticalDpi="30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5"/>
  <sheetViews>
    <sheetView showGridLines="0" showOutlineSymbols="0" topLeftCell="A20" workbookViewId="0">
      <selection activeCell="F34" sqref="F34"/>
    </sheetView>
  </sheetViews>
  <sheetFormatPr defaultColWidth="12.5703125" defaultRowHeight="15.75" outlineLevelRow="1" outlineLevelCol="2"/>
  <cols>
    <col min="1" max="1" width="1.85546875" style="1417" customWidth="1"/>
    <col min="2" max="2" width="34" style="1417" customWidth="1"/>
    <col min="3" max="4" width="10.7109375" style="1417" customWidth="1"/>
    <col min="5" max="8" width="10.2851562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c r="A1" s="1523" t="s">
        <v>99</v>
      </c>
      <c r="B1" s="1430"/>
      <c r="C1" s="1430"/>
      <c r="E1" s="1523"/>
      <c r="H1" s="1523"/>
    </row>
    <row r="2" spans="1:8" ht="14.25" customHeight="1">
      <c r="A2" s="1522" t="s">
        <v>221</v>
      </c>
      <c r="B2" s="1430"/>
      <c r="C2" s="1430"/>
      <c r="E2" s="1522"/>
      <c r="H2" s="1522"/>
    </row>
    <row r="3" spans="1:8" ht="26.45" customHeight="1">
      <c r="A3" s="1526" t="s">
        <v>220</v>
      </c>
      <c r="B3" s="1526"/>
      <c r="C3" s="1526"/>
      <c r="D3" s="1526"/>
      <c r="E3" s="1526"/>
      <c r="F3" s="1526"/>
      <c r="G3" s="1526"/>
      <c r="H3" s="1526"/>
    </row>
    <row r="4" spans="1:8" ht="14.25" customHeight="1">
      <c r="A4" s="1521" t="s">
        <v>1127</v>
      </c>
      <c r="B4" s="1520"/>
      <c r="C4" s="1520"/>
      <c r="D4" s="1520"/>
      <c r="E4" s="1520"/>
      <c r="F4" s="1520"/>
      <c r="G4" s="1520"/>
      <c r="H4" s="1520"/>
    </row>
    <row r="5" spans="1:8" ht="14.25" customHeight="1">
      <c r="A5" s="1570"/>
      <c r="B5" s="1570"/>
      <c r="C5" s="1570"/>
      <c r="D5" s="1570"/>
      <c r="E5" s="1570"/>
      <c r="F5" s="1570"/>
      <c r="G5" s="1570"/>
      <c r="H5" s="1570"/>
    </row>
    <row r="6" spans="1:8" s="2957" customFormat="1" ht="14.25" customHeight="1">
      <c r="A6" s="2691" t="s">
        <v>1633</v>
      </c>
    </row>
    <row r="7" spans="1:8" s="2957" customFormat="1" ht="14.25" customHeight="1">
      <c r="A7" s="2958" t="s">
        <v>1632</v>
      </c>
    </row>
    <row r="8" spans="1:8" ht="14.25" customHeight="1">
      <c r="A8" s="1671"/>
      <c r="B8" s="1569"/>
      <c r="D8" s="1430"/>
      <c r="E8" s="1430"/>
      <c r="F8" s="1430"/>
      <c r="G8" s="1430"/>
      <c r="H8" s="1430"/>
    </row>
    <row r="9" spans="1:8" ht="14.25" customHeight="1">
      <c r="A9" s="1518" t="s">
        <v>143</v>
      </c>
      <c r="B9" s="1517"/>
      <c r="C9" s="1512" t="s">
        <v>92</v>
      </c>
      <c r="D9" s="1511" t="s">
        <v>91</v>
      </c>
      <c r="E9" s="1515" t="s">
        <v>93</v>
      </c>
      <c r="F9" s="1514"/>
      <c r="G9" s="1513"/>
      <c r="H9" s="1512" t="s">
        <v>87</v>
      </c>
    </row>
    <row r="10" spans="1:8" ht="14.25" customHeight="1">
      <c r="A10" s="1510"/>
      <c r="B10" s="1509"/>
      <c r="C10" s="1505" t="s">
        <v>86</v>
      </c>
      <c r="D10" s="1505">
        <v>2019</v>
      </c>
      <c r="E10" s="1506" t="s">
        <v>1004</v>
      </c>
      <c r="F10" s="1506" t="s">
        <v>1003</v>
      </c>
      <c r="G10" s="1506" t="s">
        <v>88</v>
      </c>
      <c r="H10" s="1505">
        <v>2021</v>
      </c>
    </row>
    <row r="11" spans="1:8" ht="14.25" customHeight="1">
      <c r="A11" s="1504"/>
      <c r="B11" s="1503"/>
      <c r="C11" s="1951"/>
      <c r="D11" s="1500" t="s">
        <v>84</v>
      </c>
      <c r="E11" s="1500" t="s">
        <v>84</v>
      </c>
      <c r="F11" s="1500" t="s">
        <v>142</v>
      </c>
      <c r="G11" s="1501"/>
      <c r="H11" s="1500" t="s">
        <v>83</v>
      </c>
    </row>
    <row r="12" spans="1:8" ht="20.100000000000001" customHeight="1">
      <c r="A12" s="1692" t="s">
        <v>213</v>
      </c>
      <c r="B12" s="1759"/>
      <c r="C12" s="1628"/>
      <c r="D12" s="1628"/>
      <c r="E12" s="1628"/>
      <c r="F12" s="1627"/>
      <c r="G12" s="1627"/>
      <c r="H12" s="1627"/>
    </row>
    <row r="13" spans="1:8" ht="20.100000000000001" customHeight="1">
      <c r="A13" s="1756" t="s">
        <v>46</v>
      </c>
      <c r="B13" s="2031"/>
      <c r="C13" s="2574"/>
      <c r="D13" s="1668">
        <f>SUM(D14:D26)</f>
        <v>34434.6</v>
      </c>
      <c r="E13" s="1668">
        <f>SUM(E14:E26)</f>
        <v>20550</v>
      </c>
      <c r="F13" s="1668">
        <f>SUM(F14:F26)</f>
        <v>224450</v>
      </c>
      <c r="G13" s="1668">
        <f>SUM(G14:G26)</f>
        <v>245000</v>
      </c>
      <c r="H13" s="1668">
        <f>SUM(H14:H26)</f>
        <v>245000</v>
      </c>
    </row>
    <row r="14" spans="1:8" ht="20.100000000000001" customHeight="1" outlineLevel="1">
      <c r="A14" s="1899" t="s">
        <v>211</v>
      </c>
      <c r="B14" s="1898"/>
      <c r="C14" s="2249" t="s">
        <v>40</v>
      </c>
      <c r="D14" s="1667">
        <f>[44]ARTA!$E$10</f>
        <v>29160</v>
      </c>
      <c r="E14" s="1731">
        <f>[43]ARTA!$F$20</f>
        <v>0</v>
      </c>
      <c r="F14" s="1666">
        <f>SUM(G14-E14)</f>
        <v>100000</v>
      </c>
      <c r="G14" s="2956">
        <v>100000</v>
      </c>
      <c r="H14" s="1665">
        <v>100000</v>
      </c>
    </row>
    <row r="15" spans="1:8" ht="20.100000000000001" customHeight="1" outlineLevel="1">
      <c r="A15" s="1727" t="s">
        <v>1017</v>
      </c>
      <c r="B15" s="1898"/>
      <c r="C15" s="2578" t="s">
        <v>33</v>
      </c>
      <c r="D15" s="1547">
        <f>[44]ARTA!$E$11</f>
        <v>0</v>
      </c>
      <c r="E15" s="1597">
        <f>[43]ARTA!$G$20</f>
        <v>0</v>
      </c>
      <c r="F15" s="1659">
        <f>SUM(G15-E15)</f>
        <v>50000</v>
      </c>
      <c r="G15" s="1595">
        <v>50000</v>
      </c>
      <c r="H15" s="1491">
        <v>50000</v>
      </c>
    </row>
    <row r="16" spans="1:8" ht="20.100000000000001" customHeight="1" outlineLevel="1">
      <c r="A16" s="1485" t="s">
        <v>1631</v>
      </c>
      <c r="B16" s="1605"/>
      <c r="C16" s="1614" t="s">
        <v>161</v>
      </c>
      <c r="D16" s="1547">
        <f>[44]ARTA!$E$12</f>
        <v>5274.5999999999985</v>
      </c>
      <c r="E16" s="1597">
        <f>[43]ARTA!$H$20</f>
        <v>20550</v>
      </c>
      <c r="F16" s="1659">
        <f>SUM(G16-E16)</f>
        <v>29450</v>
      </c>
      <c r="G16" s="1595">
        <v>50000</v>
      </c>
      <c r="H16" s="1491">
        <v>50000</v>
      </c>
    </row>
    <row r="17" spans="1:9" ht="20.100000000000001" customHeight="1" outlineLevel="1">
      <c r="A17" s="1485" t="s">
        <v>1159</v>
      </c>
      <c r="B17" s="1605"/>
      <c r="C17" s="2578" t="s">
        <v>9</v>
      </c>
      <c r="D17" s="1547">
        <f>[44]ARTA!$E$13</f>
        <v>0</v>
      </c>
      <c r="E17" s="1597">
        <f>[43]ARTA!$I$20</f>
        <v>0</v>
      </c>
      <c r="F17" s="1659">
        <f>SUM(G17-E17)</f>
        <v>45000</v>
      </c>
      <c r="G17" s="1595">
        <v>45000</v>
      </c>
      <c r="H17" s="1491">
        <v>45000</v>
      </c>
    </row>
    <row r="18" spans="1:9" ht="20.100000000000001" customHeight="1" outlineLevel="1">
      <c r="A18" s="1485"/>
      <c r="B18" s="1605"/>
      <c r="C18" s="1616"/>
      <c r="D18" s="1547"/>
      <c r="E18" s="1597"/>
      <c r="F18" s="1596"/>
      <c r="G18" s="1595"/>
      <c r="H18" s="1491"/>
    </row>
    <row r="19" spans="1:9" ht="20.100000000000001" customHeight="1" outlineLevel="1">
      <c r="A19" s="1485"/>
      <c r="B19" s="1605"/>
      <c r="C19" s="1616"/>
      <c r="D19" s="1547"/>
      <c r="E19" s="1597"/>
      <c r="F19" s="1596"/>
      <c r="G19" s="1595"/>
      <c r="H19" s="1491"/>
    </row>
    <row r="20" spans="1:9" ht="20.100000000000001" customHeight="1" outlineLevel="1">
      <c r="A20" s="1449"/>
      <c r="B20" s="1452"/>
      <c r="C20" s="1616"/>
      <c r="D20" s="1547"/>
      <c r="E20" s="1597"/>
      <c r="F20" s="1596"/>
      <c r="G20" s="1595"/>
      <c r="H20" s="1491"/>
    </row>
    <row r="21" spans="1:9" ht="20.100000000000001" customHeight="1" outlineLevel="1">
      <c r="A21" s="1485"/>
      <c r="B21" s="1605"/>
      <c r="C21" s="1616"/>
      <c r="D21" s="1547"/>
      <c r="E21" s="1597"/>
      <c r="F21" s="1596"/>
      <c r="G21" s="1595"/>
      <c r="H21" s="1491"/>
    </row>
    <row r="22" spans="1:9" ht="20.100000000000001" customHeight="1" outlineLevel="1">
      <c r="A22" s="1485"/>
      <c r="B22" s="1605"/>
      <c r="C22" s="1603"/>
      <c r="D22" s="1547"/>
      <c r="E22" s="1597"/>
      <c r="F22" s="1596"/>
      <c r="G22" s="1595"/>
      <c r="H22" s="1491"/>
    </row>
    <row r="23" spans="1:9" ht="20.100000000000001" customHeight="1" outlineLevel="1">
      <c r="A23" s="1455"/>
      <c r="B23" s="1604"/>
      <c r="C23" s="1603"/>
      <c r="D23" s="1547"/>
      <c r="E23" s="1597"/>
      <c r="F23" s="1596"/>
      <c r="G23" s="1595"/>
      <c r="H23" s="1491"/>
    </row>
    <row r="24" spans="1:9" s="1433" customFormat="1" ht="20.100000000000001" customHeight="1" outlineLevel="1">
      <c r="A24" s="1600"/>
      <c r="B24" s="1661"/>
      <c r="C24" s="1660"/>
      <c r="D24" s="1547"/>
      <c r="E24" s="1597"/>
      <c r="F24" s="1596"/>
      <c r="G24" s="1595"/>
      <c r="H24" s="1491"/>
    </row>
    <row r="25" spans="1:9" s="1433" customFormat="1" ht="20.100000000000001" customHeight="1" outlineLevel="1">
      <c r="A25" s="1600"/>
      <c r="B25" s="1599"/>
      <c r="C25" s="1598"/>
      <c r="D25" s="1547"/>
      <c r="E25" s="1597"/>
      <c r="F25" s="1596"/>
      <c r="G25" s="1595"/>
      <c r="H25" s="1491"/>
    </row>
    <row r="26" spans="1:9" s="1433" customFormat="1" ht="20.100000000000001" customHeight="1" outlineLevel="1">
      <c r="A26" s="1594"/>
      <c r="B26" s="1593"/>
      <c r="C26" s="1592"/>
      <c r="D26" s="1591"/>
      <c r="E26" s="1590"/>
      <c r="F26" s="1589"/>
      <c r="G26" s="1588"/>
      <c r="H26" s="1587"/>
    </row>
    <row r="27" spans="1:9" s="1433" customFormat="1" ht="20.100000000000001" customHeight="1" outlineLevel="1" thickBot="1">
      <c r="A27" s="2389" t="s">
        <v>8</v>
      </c>
      <c r="B27" s="1531"/>
      <c r="C27" s="1745"/>
      <c r="D27" s="1436">
        <f>SUM(D13)</f>
        <v>34434.6</v>
      </c>
      <c r="E27" s="1436">
        <f>SUM(E13)</f>
        <v>20550</v>
      </c>
      <c r="F27" s="1532">
        <f>SUM(F13)</f>
        <v>224450</v>
      </c>
      <c r="G27" s="1436">
        <f>SUM(G13)</f>
        <v>245000</v>
      </c>
      <c r="H27" s="1585">
        <f>SUM(H13)</f>
        <v>245000</v>
      </c>
      <c r="I27" s="1432"/>
    </row>
    <row r="28" spans="1:9" s="1433" customFormat="1" ht="12" customHeight="1" outlineLevel="1" thickTop="1">
      <c r="A28" s="1530"/>
      <c r="B28" s="1529"/>
      <c r="C28" s="2140"/>
      <c r="D28" s="1528"/>
      <c r="E28" s="1528"/>
      <c r="F28" s="1528"/>
      <c r="G28" s="1528"/>
      <c r="H28" s="2255"/>
    </row>
    <row r="29" spans="1:9" ht="14.45" customHeight="1">
      <c r="A29" s="1430" t="s">
        <v>1010</v>
      </c>
      <c r="C29" s="1581" t="s">
        <v>6</v>
      </c>
      <c r="E29" s="1520" t="s">
        <v>1630</v>
      </c>
      <c r="F29" s="1520"/>
      <c r="G29" s="1430"/>
    </row>
    <row r="30" spans="1:9" ht="23.45" customHeight="1">
      <c r="A30" s="1437"/>
      <c r="B30" s="1437"/>
      <c r="C30" s="2871"/>
      <c r="D30" s="1437"/>
      <c r="E30" s="1430"/>
      <c r="F30" s="1430"/>
      <c r="G30" s="1430"/>
    </row>
    <row r="31" spans="1:9" s="1430" customFormat="1" ht="12" customHeight="1">
      <c r="A31" s="3706" t="s">
        <v>1951</v>
      </c>
      <c r="B31" s="3717"/>
      <c r="C31" s="3707" t="s">
        <v>1906</v>
      </c>
      <c r="D31" s="3708"/>
      <c r="E31" s="1526" t="s">
        <v>3</v>
      </c>
      <c r="F31" s="1526"/>
      <c r="G31" s="1526"/>
      <c r="H31" s="1526"/>
    </row>
    <row r="32" spans="1:9" s="1420" customFormat="1" ht="13.5">
      <c r="A32" s="3727" t="s">
        <v>1619</v>
      </c>
      <c r="B32" s="3727"/>
      <c r="C32" s="1525" t="s">
        <v>100</v>
      </c>
      <c r="D32" s="1525"/>
      <c r="E32" s="1521" t="s">
        <v>0</v>
      </c>
      <c r="F32" s="1521"/>
      <c r="G32" s="1521"/>
      <c r="H32" s="1521"/>
      <c r="I32" s="1422"/>
    </row>
    <row r="33" spans="1:9" s="1420" customFormat="1" ht="13.5">
      <c r="A33" s="3715"/>
      <c r="B33" s="3715"/>
      <c r="C33" s="1525"/>
      <c r="D33" s="1525"/>
      <c r="E33" s="1423"/>
      <c r="F33" s="1423"/>
      <c r="G33" s="1423"/>
      <c r="H33" s="1423"/>
      <c r="I33" s="1422"/>
    </row>
    <row r="34" spans="1:9">
      <c r="A34" s="1437"/>
      <c r="B34" s="1437"/>
      <c r="C34" s="1437"/>
      <c r="D34" s="1437"/>
    </row>
    <row r="35" spans="1:9">
      <c r="A35" s="1437"/>
      <c r="B35" s="1437"/>
      <c r="C35" s="1437"/>
      <c r="D35" s="1437"/>
    </row>
  </sheetData>
  <mergeCells count="11">
    <mergeCell ref="C33:D33"/>
    <mergeCell ref="C32:D32"/>
    <mergeCell ref="E32:H32"/>
    <mergeCell ref="A33:B33"/>
    <mergeCell ref="A9:B11"/>
    <mergeCell ref="A3:H3"/>
    <mergeCell ref="A4:H4"/>
    <mergeCell ref="E9:G9"/>
    <mergeCell ref="E29:F29"/>
    <mergeCell ref="C31:D31"/>
    <mergeCell ref="E31:H31"/>
  </mergeCells>
  <pageMargins left="0.5" right="0" top="0.25" bottom="0" header="0.5" footer="0"/>
  <pageSetup paperSize="5" orientation="portrait" verticalDpi="3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4"/>
  <sheetViews>
    <sheetView showGridLines="0" showOutlineSymbols="0" topLeftCell="A13" workbookViewId="0">
      <pane xSplit="6" ySplit="2" topLeftCell="G25" activePane="bottomRight" state="frozen"/>
      <selection activeCell="A13" sqref="A13"/>
      <selection pane="topRight" activeCell="G13" sqref="G13"/>
      <selection pane="bottomLeft" activeCell="A15" sqref="A15"/>
      <selection pane="bottomRight" activeCell="I13" sqref="I1:K1048576"/>
    </sheetView>
  </sheetViews>
  <sheetFormatPr defaultColWidth="12.5703125" defaultRowHeight="15.75" outlineLevelRow="1" outlineLevelCol="2"/>
  <cols>
    <col min="1" max="1" width="1.85546875" style="1417" customWidth="1"/>
    <col min="2" max="2" width="33.28515625" style="1417" customWidth="1"/>
    <col min="3" max="3" width="10.7109375" style="1417" customWidth="1"/>
    <col min="4" max="4" width="11.28515625" style="1417" customWidth="1"/>
    <col min="5" max="8" width="10.7109375" style="1417" customWidth="1"/>
    <col min="9" max="9" width="14.140625" style="1417" hidden="1" customWidth="1"/>
    <col min="10" max="11" width="0" style="1417" hidden="1" customWidth="1"/>
    <col min="12"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c r="A1" s="1523" t="s">
        <v>99</v>
      </c>
      <c r="B1" s="1430"/>
      <c r="C1" s="1430"/>
      <c r="E1" s="1523"/>
      <c r="H1" s="1523"/>
    </row>
    <row r="2" spans="1:8" ht="14.25" customHeight="1">
      <c r="A2" s="1522" t="s">
        <v>221</v>
      </c>
      <c r="B2" s="1430"/>
      <c r="C2" s="1430"/>
      <c r="E2" s="1522"/>
      <c r="H2" s="1522"/>
    </row>
    <row r="3" spans="1:8" ht="21" customHeight="1">
      <c r="A3" s="1526" t="s">
        <v>220</v>
      </c>
      <c r="B3" s="1526"/>
      <c r="C3" s="1526"/>
      <c r="D3" s="1526"/>
      <c r="E3" s="1526"/>
      <c r="F3" s="1526"/>
      <c r="G3" s="1526"/>
      <c r="H3" s="1526"/>
    </row>
    <row r="4" spans="1:8" ht="14.25" customHeight="1">
      <c r="A4" s="1521" t="s">
        <v>1127</v>
      </c>
      <c r="B4" s="1520"/>
      <c r="C4" s="1520"/>
      <c r="D4" s="1520"/>
      <c r="E4" s="1520"/>
      <c r="F4" s="1520"/>
      <c r="G4" s="1520"/>
      <c r="H4" s="1520"/>
    </row>
    <row r="5" spans="1:8" ht="14.25" customHeight="1">
      <c r="A5" s="1570"/>
      <c r="B5" s="1570"/>
      <c r="C5" s="1570"/>
      <c r="D5" s="1570"/>
      <c r="E5" s="1570"/>
      <c r="F5" s="1570"/>
      <c r="G5" s="1570"/>
      <c r="H5" s="1570"/>
    </row>
    <row r="6" spans="1:8" ht="14.25" customHeight="1">
      <c r="A6" s="1570"/>
      <c r="B6" s="1570"/>
      <c r="C6" s="1570"/>
      <c r="D6" s="1570"/>
      <c r="E6" s="1570"/>
      <c r="F6" s="1570"/>
      <c r="G6" s="1570"/>
      <c r="H6" s="1570"/>
    </row>
    <row r="7" spans="1:8" s="2957" customFormat="1" ht="14.25" customHeight="1">
      <c r="A7" s="2691" t="s">
        <v>1638</v>
      </c>
    </row>
    <row r="8" spans="1:8" s="2957" customFormat="1" ht="14.25" customHeight="1">
      <c r="A8" s="2393"/>
      <c r="B8" s="2958" t="s">
        <v>1637</v>
      </c>
    </row>
    <row r="9" spans="1:8" ht="14.25" customHeight="1">
      <c r="A9" s="1671"/>
      <c r="B9" s="1569"/>
      <c r="D9" s="1430"/>
      <c r="E9" s="1430"/>
      <c r="F9" s="1430"/>
      <c r="G9" s="1430"/>
      <c r="H9" s="1430"/>
    </row>
    <row r="10" spans="1:8" ht="14.25" customHeight="1">
      <c r="A10" s="1518" t="s">
        <v>143</v>
      </c>
      <c r="B10" s="1517"/>
      <c r="C10" s="1512" t="s">
        <v>92</v>
      </c>
      <c r="D10" s="1511" t="s">
        <v>91</v>
      </c>
      <c r="E10" s="1515" t="s">
        <v>93</v>
      </c>
      <c r="F10" s="1514"/>
      <c r="G10" s="1513"/>
      <c r="H10" s="1512" t="s">
        <v>87</v>
      </c>
    </row>
    <row r="11" spans="1:8" ht="14.25" customHeight="1">
      <c r="A11" s="1510"/>
      <c r="B11" s="1509"/>
      <c r="C11" s="1505" t="s">
        <v>86</v>
      </c>
      <c r="D11" s="1505">
        <v>2019</v>
      </c>
      <c r="E11" s="1506" t="s">
        <v>1004</v>
      </c>
      <c r="F11" s="1506" t="s">
        <v>1003</v>
      </c>
      <c r="G11" s="1506" t="s">
        <v>88</v>
      </c>
      <c r="H11" s="1505">
        <v>2021</v>
      </c>
    </row>
    <row r="12" spans="1:8" ht="14.25" customHeight="1">
      <c r="A12" s="1504"/>
      <c r="B12" s="1503"/>
      <c r="C12" s="1951"/>
      <c r="D12" s="1500" t="s">
        <v>84</v>
      </c>
      <c r="E12" s="1500" t="s">
        <v>84</v>
      </c>
      <c r="F12" s="1500" t="s">
        <v>142</v>
      </c>
      <c r="G12" s="1501"/>
      <c r="H12" s="1500" t="s">
        <v>83</v>
      </c>
    </row>
    <row r="13" spans="1:8" ht="20.100000000000001" customHeight="1">
      <c r="A13" s="1692" t="s">
        <v>213</v>
      </c>
      <c r="B13" s="1759"/>
      <c r="C13" s="1628"/>
      <c r="D13" s="1628"/>
      <c r="E13" s="1628"/>
      <c r="F13" s="1627"/>
      <c r="G13" s="1627"/>
      <c r="H13" s="1627"/>
    </row>
    <row r="14" spans="1:8" ht="20.100000000000001" customHeight="1">
      <c r="A14" s="1756" t="s">
        <v>46</v>
      </c>
      <c r="B14" s="2031"/>
      <c r="C14" s="2574"/>
      <c r="D14" s="1793">
        <f>SUM(D15:D27)</f>
        <v>222304.04</v>
      </c>
      <c r="E14" s="1668">
        <f>SUM(E15:E27)</f>
        <v>0</v>
      </c>
      <c r="F14" s="1669">
        <f>SUM(F15:F27)</f>
        <v>280000</v>
      </c>
      <c r="G14" s="1668">
        <f>SUM(G15:G27)</f>
        <v>280000</v>
      </c>
      <c r="H14" s="1668">
        <f>SUM(H15:H27)</f>
        <v>280000</v>
      </c>
    </row>
    <row r="15" spans="1:8" ht="20.100000000000001" customHeight="1" outlineLevel="1">
      <c r="A15" s="2246" t="s">
        <v>45</v>
      </c>
      <c r="B15" s="1905"/>
      <c r="C15" s="2249" t="s">
        <v>44</v>
      </c>
      <c r="D15" s="1667">
        <v>2624.04</v>
      </c>
      <c r="E15" s="1666">
        <v>0</v>
      </c>
      <c r="F15" s="1549">
        <f>SUM(G15-E15)</f>
        <v>5000</v>
      </c>
      <c r="G15" s="1666">
        <v>5000</v>
      </c>
      <c r="H15" s="1665">
        <v>5000</v>
      </c>
    </row>
    <row r="16" spans="1:8" ht="20.100000000000001" customHeight="1" outlineLevel="1">
      <c r="A16" s="1899" t="s">
        <v>211</v>
      </c>
      <c r="B16" s="1898"/>
      <c r="C16" s="1616" t="s">
        <v>40</v>
      </c>
      <c r="D16" s="1547">
        <v>0</v>
      </c>
      <c r="E16" s="1659">
        <v>0</v>
      </c>
      <c r="F16" s="1549">
        <f>SUM(G16-E16)</f>
        <v>5000</v>
      </c>
      <c r="G16" s="1658">
        <v>5000</v>
      </c>
      <c r="H16" s="1491">
        <v>5000</v>
      </c>
    </row>
    <row r="17" spans="1:9" ht="20.100000000000001" customHeight="1" outlineLevel="1">
      <c r="A17" s="1899" t="s">
        <v>39</v>
      </c>
      <c r="B17" s="1898"/>
      <c r="C17" s="1616" t="s">
        <v>35</v>
      </c>
      <c r="D17" s="1547">
        <v>0</v>
      </c>
      <c r="E17" s="1659">
        <v>0</v>
      </c>
      <c r="F17" s="1549">
        <f>SUM(G17-E17)</f>
        <v>10000</v>
      </c>
      <c r="G17" s="1658">
        <v>10000</v>
      </c>
      <c r="H17" s="1491">
        <v>10000</v>
      </c>
    </row>
    <row r="18" spans="1:9" ht="20.100000000000001" customHeight="1" outlineLevel="1">
      <c r="A18" s="1485" t="s">
        <v>1636</v>
      </c>
      <c r="B18" s="1605"/>
      <c r="C18" s="2578" t="s">
        <v>1635</v>
      </c>
      <c r="D18" s="1547">
        <v>212080</v>
      </c>
      <c r="E18" s="1659">
        <v>0</v>
      </c>
      <c r="F18" s="1549">
        <f>SUM(G18-E18)</f>
        <v>200000</v>
      </c>
      <c r="G18" s="1658">
        <v>200000</v>
      </c>
      <c r="H18" s="1491">
        <v>200000</v>
      </c>
    </row>
    <row r="19" spans="1:9" ht="20.100000000000001" customHeight="1" outlineLevel="1">
      <c r="A19" s="1897" t="s">
        <v>10</v>
      </c>
      <c r="B19" s="1896"/>
      <c r="C19" s="2578" t="s">
        <v>9</v>
      </c>
      <c r="D19" s="1547">
        <v>7600</v>
      </c>
      <c r="E19" s="1659">
        <v>0</v>
      </c>
      <c r="F19" s="1549">
        <f>SUM(G19-E19)</f>
        <v>60000</v>
      </c>
      <c r="G19" s="1658">
        <v>60000</v>
      </c>
      <c r="H19" s="1491">
        <v>60000</v>
      </c>
    </row>
    <row r="20" spans="1:9" ht="20.100000000000001" customHeight="1" outlineLevel="1">
      <c r="A20" s="1485"/>
      <c r="B20" s="1605"/>
      <c r="C20" s="1616"/>
      <c r="D20" s="1547"/>
      <c r="E20" s="1659"/>
      <c r="F20" s="1549"/>
      <c r="G20" s="1658"/>
      <c r="H20" s="1491"/>
    </row>
    <row r="21" spans="1:9" ht="20.100000000000001" customHeight="1" outlineLevel="1">
      <c r="A21" s="1449"/>
      <c r="B21" s="1452"/>
      <c r="C21" s="1616"/>
      <c r="D21" s="1547"/>
      <c r="E21" s="1659"/>
      <c r="F21" s="1549"/>
      <c r="G21" s="1658"/>
      <c r="H21" s="1491"/>
    </row>
    <row r="22" spans="1:9" ht="20.100000000000001" customHeight="1" outlineLevel="1">
      <c r="A22" s="1485"/>
      <c r="B22" s="1605"/>
      <c r="C22" s="1616"/>
      <c r="D22" s="1547"/>
      <c r="E22" s="1659"/>
      <c r="F22" s="1549"/>
      <c r="G22" s="1658"/>
      <c r="H22" s="1491"/>
    </row>
    <row r="23" spans="1:9" ht="20.100000000000001" customHeight="1" outlineLevel="1">
      <c r="A23" s="1485"/>
      <c r="B23" s="1605"/>
      <c r="C23" s="1603"/>
      <c r="D23" s="1547"/>
      <c r="E23" s="1659"/>
      <c r="F23" s="1549"/>
      <c r="G23" s="1658"/>
      <c r="H23" s="1491"/>
    </row>
    <row r="24" spans="1:9" ht="20.100000000000001" customHeight="1" outlineLevel="1">
      <c r="A24" s="1455"/>
      <c r="B24" s="1604"/>
      <c r="C24" s="1603"/>
      <c r="D24" s="1547"/>
      <c r="E24" s="1659"/>
      <c r="F24" s="1549"/>
      <c r="G24" s="1658"/>
      <c r="H24" s="1491"/>
    </row>
    <row r="25" spans="1:9" s="1433" customFormat="1" ht="20.100000000000001" customHeight="1" outlineLevel="1">
      <c r="A25" s="1600"/>
      <c r="B25" s="1661"/>
      <c r="C25" s="1660"/>
      <c r="D25" s="1547"/>
      <c r="E25" s="1659"/>
      <c r="F25" s="1549"/>
      <c r="G25" s="1658"/>
      <c r="H25" s="1491"/>
    </row>
    <row r="26" spans="1:9" s="1433" customFormat="1" ht="20.100000000000001" customHeight="1" outlineLevel="1">
      <c r="A26" s="1600"/>
      <c r="B26" s="1599"/>
      <c r="C26" s="1598"/>
      <c r="D26" s="1547"/>
      <c r="E26" s="1659"/>
      <c r="F26" s="1549"/>
      <c r="G26" s="1658"/>
      <c r="H26" s="1491"/>
    </row>
    <row r="27" spans="1:9" s="1433" customFormat="1" ht="20.100000000000001" customHeight="1" outlineLevel="1">
      <c r="A27" s="1594"/>
      <c r="B27" s="1593"/>
      <c r="C27" s="1592"/>
      <c r="D27" s="1591"/>
      <c r="E27" s="1657"/>
      <c r="F27" s="1656"/>
      <c r="G27" s="1655"/>
      <c r="H27" s="1587"/>
    </row>
    <row r="28" spans="1:9" s="1433" customFormat="1" ht="20.100000000000001" customHeight="1" outlineLevel="1" thickBot="1">
      <c r="A28" s="2389" t="s">
        <v>8</v>
      </c>
      <c r="B28" s="1531"/>
      <c r="C28" s="1745"/>
      <c r="D28" s="1436">
        <f>SUM(D14)</f>
        <v>222304.04</v>
      </c>
      <c r="E28" s="1436">
        <f>SUM(E14)</f>
        <v>0</v>
      </c>
      <c r="F28" s="1436">
        <f>SUM(F14)</f>
        <v>280000</v>
      </c>
      <c r="G28" s="1436">
        <f>SUM(G14)</f>
        <v>280000</v>
      </c>
      <c r="H28" s="1585">
        <f>SUM(H14)</f>
        <v>280000</v>
      </c>
      <c r="I28" s="1584" t="s">
        <v>1634</v>
      </c>
    </row>
    <row r="29" spans="1:9" ht="12" customHeight="1" outlineLevel="1" thickTop="1"/>
    <row r="30" spans="1:9" ht="14.45" customHeight="1">
      <c r="A30" s="1430" t="s">
        <v>1010</v>
      </c>
      <c r="C30" s="1581" t="s">
        <v>6</v>
      </c>
      <c r="E30" s="1520" t="s">
        <v>1630</v>
      </c>
      <c r="F30" s="1520"/>
      <c r="G30" s="1430"/>
    </row>
    <row r="31" spans="1:9" ht="18" customHeight="1">
      <c r="B31" s="1430"/>
      <c r="C31" s="1581"/>
      <c r="D31" s="1430"/>
      <c r="E31" s="1430"/>
      <c r="F31" s="1430"/>
      <c r="G31" s="1430"/>
    </row>
    <row r="32" spans="1:9" s="1430" customFormat="1" ht="12" customHeight="1">
      <c r="A32" s="3700" t="s">
        <v>1953</v>
      </c>
      <c r="B32" s="1429"/>
      <c r="C32" s="3701" t="s">
        <v>1906</v>
      </c>
      <c r="D32" s="1428"/>
      <c r="E32" s="3705" t="s">
        <v>1876</v>
      </c>
      <c r="F32" s="1526"/>
      <c r="G32" s="1526"/>
      <c r="H32" s="1526"/>
    </row>
    <row r="33" spans="1:9" s="1420" customFormat="1" ht="13.5">
      <c r="A33" s="2933" t="s">
        <v>1619</v>
      </c>
      <c r="B33" s="2932"/>
      <c r="C33" s="1525" t="s">
        <v>100</v>
      </c>
      <c r="D33" s="1525"/>
      <c r="E33" s="1521" t="s">
        <v>0</v>
      </c>
      <c r="F33" s="1521"/>
      <c r="G33" s="1521"/>
      <c r="H33" s="1521"/>
      <c r="I33" s="1422"/>
    </row>
    <row r="34" spans="1:9" s="1420" customFormat="1" ht="13.5">
      <c r="A34" s="1579"/>
      <c r="B34" s="1579"/>
      <c r="C34" s="1525"/>
      <c r="D34" s="1525"/>
      <c r="E34" s="1423"/>
      <c r="F34" s="1423"/>
      <c r="G34" s="1423"/>
      <c r="H34" s="1423"/>
      <c r="I34" s="1422"/>
    </row>
  </sheetData>
  <mergeCells count="11">
    <mergeCell ref="C34:D34"/>
    <mergeCell ref="C33:D33"/>
    <mergeCell ref="E33:H33"/>
    <mergeCell ref="A34:B34"/>
    <mergeCell ref="A10:B12"/>
    <mergeCell ref="A3:H3"/>
    <mergeCell ref="A4:H4"/>
    <mergeCell ref="E10:G10"/>
    <mergeCell ref="E30:F30"/>
    <mergeCell ref="C32:D32"/>
    <mergeCell ref="E32:H32"/>
  </mergeCells>
  <pageMargins left="0.5" right="0" top="0.25" bottom="0" header="0.5" footer="0"/>
  <pageSetup paperSize="5" orientation="portrait"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outlinePr summaryBelow="0"/>
  </sheetPr>
  <dimension ref="A1:EV36"/>
  <sheetViews>
    <sheetView showGridLines="0" showOutlineSymbols="0" topLeftCell="A10" workbookViewId="0">
      <selection activeCell="B30" sqref="B30:G36"/>
    </sheetView>
  </sheetViews>
  <sheetFormatPr defaultColWidth="12.5703125" defaultRowHeight="15.75" outlineLevelRow="1" outlineLevelCol="2"/>
  <cols>
    <col min="1" max="1" width="1.28515625" style="1574" customWidth="1"/>
    <col min="2" max="2" width="2.28515625" style="1574" customWidth="1"/>
    <col min="3" max="3" width="6.42578125" style="1574" customWidth="1"/>
    <col min="4" max="4" width="1.85546875" style="1574" customWidth="1"/>
    <col min="5" max="5" width="32.5703125" style="1574" customWidth="1"/>
    <col min="6" max="6" width="10.42578125" style="1574" customWidth="1"/>
    <col min="7" max="7" width="9.7109375" style="1574" customWidth="1"/>
    <col min="8" max="11" width="15.7109375" style="1574" customWidth="1"/>
    <col min="12" max="12" width="14.140625" style="1574" customWidth="1"/>
    <col min="13" max="51" width="12.5703125" style="1574"/>
    <col min="52" max="56" width="12.5703125" style="1574" outlineLevel="1"/>
    <col min="57" max="62" width="12.5703125" style="1574" outlineLevel="2"/>
    <col min="63" max="65" width="12.5703125" style="1574" outlineLevel="1"/>
    <col min="66" max="85" width="12.5703125" style="1574"/>
    <col min="86" max="89" width="12.5703125" style="1574" outlineLevel="1"/>
    <col min="90" max="137" width="12.5703125" style="1574"/>
    <col min="138" max="143" width="12.5703125" style="1574" outlineLevel="1"/>
    <col min="144" max="149" width="12.5703125" style="1574" outlineLevel="2"/>
    <col min="150" max="152" width="12.5703125" style="1574" outlineLevel="1"/>
    <col min="153" max="16384" width="12.5703125" style="1574"/>
  </cols>
  <sheetData>
    <row r="1" spans="1:11" s="1417" customFormat="1">
      <c r="A1" s="1430"/>
      <c r="B1" s="1430"/>
      <c r="C1" s="1430"/>
      <c r="E1" s="1523"/>
      <c r="F1" s="1523" t="s">
        <v>99</v>
      </c>
      <c r="H1" s="1523"/>
    </row>
    <row r="2" spans="1:11" s="1417" customFormat="1" ht="14.25" customHeight="1">
      <c r="A2" s="1430"/>
      <c r="B2" s="1430"/>
      <c r="C2" s="1430"/>
      <c r="E2" s="1522"/>
      <c r="F2" s="1522" t="s">
        <v>221</v>
      </c>
      <c r="H2" s="1522"/>
    </row>
    <row r="3" spans="1:11" s="1417" customFormat="1" ht="21" customHeight="1">
      <c r="A3" s="1526" t="s">
        <v>220</v>
      </c>
      <c r="B3" s="1526"/>
      <c r="C3" s="1526"/>
      <c r="D3" s="1526"/>
      <c r="E3" s="1526"/>
      <c r="F3" s="1526"/>
      <c r="G3" s="1526"/>
      <c r="H3" s="1526"/>
    </row>
    <row r="4" spans="1:11" s="1417" customFormat="1" ht="14.25" customHeight="1">
      <c r="A4" s="1520" t="s">
        <v>365</v>
      </c>
      <c r="B4" s="1520"/>
      <c r="C4" s="1520"/>
      <c r="D4" s="1520"/>
      <c r="E4" s="1520"/>
      <c r="F4" s="1520"/>
      <c r="G4" s="1520"/>
      <c r="H4" s="1520"/>
    </row>
    <row r="5" spans="1:11" ht="14.25" customHeight="1">
      <c r="A5" s="1577"/>
      <c r="B5" s="1577"/>
      <c r="C5" s="1577"/>
      <c r="D5" s="1577"/>
      <c r="E5" s="1577"/>
      <c r="F5" s="1577"/>
      <c r="G5" s="1577"/>
      <c r="H5" s="1577"/>
      <c r="I5" s="1577"/>
      <c r="J5" s="1577"/>
      <c r="K5" s="1577"/>
    </row>
    <row r="6" spans="1:11" ht="14.25" customHeight="1">
      <c r="A6" s="1403" t="s">
        <v>1005</v>
      </c>
      <c r="B6" s="1336"/>
      <c r="D6" s="3031" t="s">
        <v>985</v>
      </c>
      <c r="E6" s="1406" t="s">
        <v>1618</v>
      </c>
      <c r="G6" s="1336"/>
      <c r="H6" s="1336"/>
      <c r="I6" s="1336"/>
      <c r="J6" s="1336"/>
      <c r="K6" s="1336"/>
    </row>
    <row r="7" spans="1:11" ht="14.25" customHeight="1">
      <c r="A7" s="1403"/>
      <c r="B7" s="1336"/>
      <c r="D7" s="3031"/>
      <c r="E7" s="3032" t="s">
        <v>1639</v>
      </c>
      <c r="G7" s="1336"/>
      <c r="H7" s="1336"/>
      <c r="I7" s="1336"/>
      <c r="J7" s="1336"/>
      <c r="K7" s="1336"/>
    </row>
    <row r="8" spans="1:11" ht="14.25" customHeight="1">
      <c r="A8" s="1403"/>
      <c r="B8" s="1336"/>
      <c r="D8" s="3031"/>
      <c r="E8" s="1406"/>
      <c r="G8" s="1336"/>
      <c r="H8" s="1336"/>
      <c r="I8" s="1336"/>
      <c r="J8" s="1336"/>
      <c r="K8" s="1336"/>
    </row>
    <row r="9" spans="1:11" ht="14.25" customHeight="1">
      <c r="A9" s="3030" t="s">
        <v>143</v>
      </c>
      <c r="B9" s="3029"/>
      <c r="C9" s="3029"/>
      <c r="D9" s="3029"/>
      <c r="E9" s="3028"/>
      <c r="F9" s="3027" t="s">
        <v>92</v>
      </c>
      <c r="G9" s="1511" t="s">
        <v>91</v>
      </c>
      <c r="H9" s="1515" t="s">
        <v>1035</v>
      </c>
      <c r="I9" s="1514"/>
      <c r="J9" s="1513"/>
      <c r="K9" s="1512" t="s">
        <v>87</v>
      </c>
    </row>
    <row r="10" spans="1:11" ht="14.25" customHeight="1">
      <c r="A10" s="3026"/>
      <c r="B10" s="3025"/>
      <c r="C10" s="3025"/>
      <c r="D10" s="3025"/>
      <c r="E10" s="3024"/>
      <c r="F10" s="3023" t="s">
        <v>86</v>
      </c>
      <c r="G10" s="1505">
        <v>2017</v>
      </c>
      <c r="H10" s="1506" t="s">
        <v>1004</v>
      </c>
      <c r="I10" s="1506" t="s">
        <v>1003</v>
      </c>
      <c r="J10" s="1506" t="s">
        <v>88</v>
      </c>
      <c r="K10" s="1505">
        <v>2019</v>
      </c>
    </row>
    <row r="11" spans="1:11" ht="14.25" customHeight="1">
      <c r="A11" s="3022"/>
      <c r="B11" s="3021"/>
      <c r="C11" s="3021"/>
      <c r="D11" s="3021"/>
      <c r="E11" s="3020"/>
      <c r="F11" s="3019"/>
      <c r="G11" s="1500" t="s">
        <v>84</v>
      </c>
      <c r="H11" s="1500" t="s">
        <v>84</v>
      </c>
      <c r="I11" s="1500" t="s">
        <v>142</v>
      </c>
      <c r="J11" s="1501"/>
      <c r="K11" s="1500" t="s">
        <v>83</v>
      </c>
    </row>
    <row r="12" spans="1:11" ht="20.100000000000001" customHeight="1">
      <c r="A12" s="3018" t="s">
        <v>1033</v>
      </c>
      <c r="B12" s="3017"/>
      <c r="C12" s="3017"/>
      <c r="D12" s="3017"/>
      <c r="E12" s="3016"/>
      <c r="F12" s="3015"/>
      <c r="G12" s="3015"/>
      <c r="H12" s="3015"/>
      <c r="I12" s="3014"/>
      <c r="J12" s="3014"/>
      <c r="K12" s="3014"/>
    </row>
    <row r="13" spans="1:11" ht="20.100000000000001" customHeight="1">
      <c r="A13" s="3013"/>
      <c r="B13" s="3012" t="s">
        <v>1002</v>
      </c>
      <c r="C13" s="3011" t="s">
        <v>46</v>
      </c>
      <c r="D13" s="3010"/>
      <c r="E13" s="3009"/>
      <c r="F13" s="3008"/>
      <c r="G13" s="3007">
        <f>SUM(G15:G26)</f>
        <v>0</v>
      </c>
      <c r="H13" s="3007">
        <f>SUM(H15:H26)</f>
        <v>0</v>
      </c>
      <c r="I13" s="3007">
        <f>SUM(I15:I26)</f>
        <v>0</v>
      </c>
      <c r="J13" s="3007">
        <f>SUM(J14:J26)</f>
        <v>284000</v>
      </c>
      <c r="K13" s="3007">
        <f>SUM(K15:K26)</f>
        <v>0</v>
      </c>
    </row>
    <row r="14" spans="1:11" ht="15" customHeight="1" outlineLevel="1">
      <c r="A14" s="3006"/>
      <c r="B14" s="3005"/>
      <c r="C14" s="2997" t="s">
        <v>1023</v>
      </c>
      <c r="D14" s="3004" t="s">
        <v>211</v>
      </c>
      <c r="E14" s="3003"/>
      <c r="F14" s="3002" t="s">
        <v>40</v>
      </c>
      <c r="G14" s="3001">
        <v>0</v>
      </c>
      <c r="H14" s="2999"/>
      <c r="I14" s="3000"/>
      <c r="J14" s="2999">
        <f>[46]MAIN!$E$36</f>
        <v>275000</v>
      </c>
      <c r="K14" s="2998"/>
    </row>
    <row r="15" spans="1:11" ht="15" customHeight="1" outlineLevel="1">
      <c r="A15" s="2986"/>
      <c r="B15" s="2985"/>
      <c r="C15" s="2997" t="s">
        <v>1021</v>
      </c>
      <c r="D15" s="2959" t="s">
        <v>39</v>
      </c>
      <c r="E15" s="2959"/>
      <c r="F15" s="2992" t="s">
        <v>35</v>
      </c>
      <c r="G15" s="2982">
        <v>0</v>
      </c>
      <c r="H15" s="2981"/>
      <c r="I15" s="2980"/>
      <c r="J15" s="2979">
        <f>[46]MAIN!$E$38</f>
        <v>6000</v>
      </c>
      <c r="K15" s="2978"/>
    </row>
    <row r="16" spans="1:11" ht="15" customHeight="1" outlineLevel="1">
      <c r="A16" s="2986"/>
      <c r="B16" s="2985"/>
      <c r="C16" s="2997" t="s">
        <v>1020</v>
      </c>
      <c r="D16" s="2996" t="s">
        <v>10</v>
      </c>
      <c r="E16" s="2995"/>
      <c r="F16" s="2994" t="s">
        <v>9</v>
      </c>
      <c r="G16" s="2982">
        <v>0</v>
      </c>
      <c r="H16" s="2981"/>
      <c r="I16" s="2980"/>
      <c r="J16" s="2979">
        <f>[46]MAIN!$E$43</f>
        <v>3000</v>
      </c>
      <c r="K16" s="2978"/>
    </row>
    <row r="17" spans="1:12" ht="15" customHeight="1" outlineLevel="1">
      <c r="A17" s="2986"/>
      <c r="B17" s="2985"/>
      <c r="C17" s="2959"/>
      <c r="D17" s="2959"/>
      <c r="E17" s="2959"/>
      <c r="F17" s="2992"/>
      <c r="G17" s="2982"/>
      <c r="H17" s="2981"/>
      <c r="I17" s="2980"/>
      <c r="J17" s="2979"/>
      <c r="K17" s="2978"/>
    </row>
    <row r="18" spans="1:12" ht="15" customHeight="1" outlineLevel="1">
      <c r="A18" s="2986"/>
      <c r="B18" s="2985"/>
      <c r="C18" s="2989"/>
      <c r="D18" s="2959"/>
      <c r="E18" s="2959"/>
      <c r="F18" s="2992"/>
      <c r="G18" s="2982"/>
      <c r="H18" s="2981"/>
      <c r="I18" s="2980"/>
      <c r="J18" s="2979"/>
      <c r="K18" s="2978"/>
    </row>
    <row r="19" spans="1:12" ht="15" customHeight="1" outlineLevel="1">
      <c r="A19" s="2986"/>
      <c r="B19" s="2985"/>
      <c r="C19" s="2959"/>
      <c r="D19" s="2959"/>
      <c r="E19" s="2959"/>
      <c r="F19" s="2992"/>
      <c r="G19" s="2982"/>
      <c r="H19" s="2981"/>
      <c r="I19" s="2980"/>
      <c r="J19" s="2979"/>
      <c r="K19" s="2978"/>
    </row>
    <row r="20" spans="1:12" ht="15" customHeight="1" outlineLevel="1">
      <c r="A20" s="2986"/>
      <c r="B20" s="2985"/>
      <c r="C20" s="2959"/>
      <c r="D20" s="2993"/>
      <c r="E20" s="2993"/>
      <c r="F20" s="2992"/>
      <c r="G20" s="2982"/>
      <c r="H20" s="2981"/>
      <c r="I20" s="2980"/>
      <c r="J20" s="2979"/>
      <c r="K20" s="2978"/>
    </row>
    <row r="21" spans="1:12" ht="15" customHeight="1" outlineLevel="1">
      <c r="A21" s="2986"/>
      <c r="B21" s="2985"/>
      <c r="C21" s="2959"/>
      <c r="D21" s="2959"/>
      <c r="E21" s="2959"/>
      <c r="F21" s="2992"/>
      <c r="G21" s="2982"/>
      <c r="H21" s="2981"/>
      <c r="I21" s="2980"/>
      <c r="J21" s="2979"/>
      <c r="K21" s="2978"/>
    </row>
    <row r="22" spans="1:12" ht="15" customHeight="1" outlineLevel="1">
      <c r="A22" s="2986"/>
      <c r="B22" s="2985"/>
      <c r="C22" s="2959"/>
      <c r="D22" s="2959"/>
      <c r="E22" s="2959"/>
      <c r="F22" s="2990"/>
      <c r="G22" s="2982"/>
      <c r="H22" s="2981"/>
      <c r="I22" s="2980"/>
      <c r="J22" s="2979"/>
      <c r="K22" s="2978"/>
    </row>
    <row r="23" spans="1:12" ht="15" customHeight="1" outlineLevel="1">
      <c r="A23" s="2986"/>
      <c r="B23" s="2985"/>
      <c r="C23" s="2959"/>
      <c r="D23" s="2991"/>
      <c r="E23" s="2991"/>
      <c r="F23" s="2990"/>
      <c r="G23" s="2982"/>
      <c r="H23" s="2981"/>
      <c r="I23" s="2980"/>
      <c r="J23" s="2979"/>
      <c r="K23" s="2978"/>
    </row>
    <row r="24" spans="1:12" s="1575" customFormat="1" ht="15" customHeight="1" outlineLevel="1">
      <c r="A24" s="2986"/>
      <c r="B24" s="2985"/>
      <c r="C24" s="2989"/>
      <c r="D24" s="2984"/>
      <c r="E24" s="2988"/>
      <c r="F24" s="2987"/>
      <c r="G24" s="2982"/>
      <c r="H24" s="2981"/>
      <c r="I24" s="2980"/>
      <c r="J24" s="2979"/>
      <c r="K24" s="2978"/>
    </row>
    <row r="25" spans="1:12" s="1575" customFormat="1" ht="15" customHeight="1" outlineLevel="1">
      <c r="A25" s="2986"/>
      <c r="B25" s="2985"/>
      <c r="C25" s="2959"/>
      <c r="D25" s="2984"/>
      <c r="E25" s="2984"/>
      <c r="F25" s="2983"/>
      <c r="G25" s="2982"/>
      <c r="H25" s="2981"/>
      <c r="I25" s="2980"/>
      <c r="J25" s="2979"/>
      <c r="K25" s="2978"/>
    </row>
    <row r="26" spans="1:12" s="1575" customFormat="1" ht="16.7" customHeight="1" outlineLevel="1">
      <c r="A26" s="2977"/>
      <c r="B26" s="2976"/>
      <c r="C26" s="2975"/>
      <c r="D26" s="2974"/>
      <c r="E26" s="2973"/>
      <c r="F26" s="2972"/>
      <c r="G26" s="2971"/>
      <c r="H26" s="2970"/>
      <c r="I26" s="2969"/>
      <c r="J26" s="2968"/>
      <c r="K26" s="2967"/>
    </row>
    <row r="27" spans="1:12" s="1575" customFormat="1" ht="12" customHeight="1" outlineLevel="1" thickBot="1">
      <c r="A27" s="1576" t="s">
        <v>8</v>
      </c>
      <c r="B27" s="2966"/>
      <c r="C27" s="2966"/>
      <c r="D27" s="2966"/>
      <c r="E27" s="2966"/>
      <c r="F27" s="2965"/>
      <c r="G27" s="2964">
        <f>SUM(G13)</f>
        <v>0</v>
      </c>
      <c r="H27" s="2964">
        <f>SUM(H13)</f>
        <v>0</v>
      </c>
      <c r="I27" s="2964">
        <f>SUM(I13)</f>
        <v>0</v>
      </c>
      <c r="J27" s="2964">
        <f>SUM(J13)</f>
        <v>284000</v>
      </c>
      <c r="K27" s="2964">
        <f>SUM(K13)</f>
        <v>0</v>
      </c>
    </row>
    <row r="28" spans="1:12" ht="20.100000000000001" customHeight="1" outlineLevel="1" thickTop="1"/>
    <row r="29" spans="1:12" ht="19.5" customHeight="1">
      <c r="A29" s="1336" t="s">
        <v>1010</v>
      </c>
      <c r="B29" s="2963"/>
      <c r="C29" s="1336"/>
      <c r="D29" s="1336"/>
      <c r="F29" s="2962" t="s">
        <v>1009</v>
      </c>
      <c r="H29" s="1409" t="s">
        <v>1008</v>
      </c>
      <c r="I29" s="1409"/>
      <c r="J29" s="1336"/>
    </row>
    <row r="30" spans="1:12" ht="18" customHeight="1">
      <c r="A30" s="1336"/>
      <c r="B30" s="3729"/>
      <c r="C30" s="3729"/>
      <c r="D30" s="3729"/>
      <c r="E30" s="3729"/>
      <c r="F30" s="3730"/>
      <c r="G30" s="3729"/>
      <c r="H30" s="1336"/>
      <c r="I30" s="1336"/>
      <c r="J30" s="1336"/>
    </row>
    <row r="31" spans="1:12" s="1336" customFormat="1" ht="18" customHeight="1">
      <c r="B31" s="3731" t="s">
        <v>1954</v>
      </c>
      <c r="C31" s="3732"/>
      <c r="D31" s="3733"/>
      <c r="E31" s="3734"/>
      <c r="F31" s="3707" t="s">
        <v>1906</v>
      </c>
      <c r="G31" s="3708"/>
      <c r="H31" s="3705" t="s">
        <v>1876</v>
      </c>
      <c r="I31" s="1526"/>
      <c r="J31" s="1526"/>
      <c r="K31" s="1526"/>
    </row>
    <row r="32" spans="1:12" s="2960" customFormat="1" ht="13.5">
      <c r="B32" s="3735" t="s">
        <v>1617</v>
      </c>
      <c r="C32" s="3736"/>
      <c r="D32" s="3736"/>
      <c r="E32" s="3736"/>
      <c r="F32" s="1525" t="s">
        <v>100</v>
      </c>
      <c r="G32" s="1525"/>
      <c r="H32" s="1521" t="s">
        <v>0</v>
      </c>
      <c r="I32" s="1521"/>
      <c r="J32" s="1521"/>
      <c r="K32" s="1521"/>
      <c r="L32" s="2961"/>
    </row>
    <row r="33" spans="2:12" s="2960" customFormat="1" ht="13.5">
      <c r="B33" s="3737"/>
      <c r="C33" s="3737"/>
      <c r="D33" s="3737"/>
      <c r="E33" s="3737"/>
      <c r="F33" s="1525"/>
      <c r="G33" s="1525"/>
      <c r="H33" s="1423"/>
      <c r="I33" s="1423"/>
      <c r="J33" s="1423"/>
      <c r="K33" s="1423"/>
      <c r="L33" s="2961"/>
    </row>
    <row r="34" spans="2:12">
      <c r="B34" s="3729"/>
      <c r="C34" s="3738"/>
      <c r="D34" s="3729"/>
      <c r="E34" s="3729"/>
      <c r="F34" s="3729"/>
      <c r="G34" s="3729"/>
    </row>
    <row r="35" spans="2:12">
      <c r="B35" s="3729"/>
      <c r="C35" s="3729"/>
      <c r="D35" s="3729"/>
      <c r="E35" s="3729"/>
      <c r="F35" s="3729"/>
      <c r="G35" s="3729"/>
    </row>
    <row r="36" spans="2:12">
      <c r="B36" s="3729"/>
      <c r="C36" s="3729"/>
      <c r="D36" s="3729"/>
      <c r="E36" s="3729"/>
      <c r="F36" s="3729"/>
      <c r="G36" s="3729"/>
    </row>
  </sheetData>
  <mergeCells count="11">
    <mergeCell ref="F33:G33"/>
    <mergeCell ref="F32:G32"/>
    <mergeCell ref="H32:K32"/>
    <mergeCell ref="B33:E33"/>
    <mergeCell ref="A9:E11"/>
    <mergeCell ref="A3:H3"/>
    <mergeCell ref="A4:H4"/>
    <mergeCell ref="H9:J9"/>
    <mergeCell ref="H29:I29"/>
    <mergeCell ref="F31:G31"/>
    <mergeCell ref="H31:K31"/>
  </mergeCells>
  <pageMargins left="0.75" right="0" top="0.25" bottom="0" header="0.5" footer="0"/>
  <pageSetup paperSize="5" orientation="landscape"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45"/>
  <sheetViews>
    <sheetView showGridLines="0" showOutlineSymbols="0" topLeftCell="A22" workbookViewId="0">
      <selection activeCell="F34" sqref="F34"/>
    </sheetView>
  </sheetViews>
  <sheetFormatPr defaultColWidth="12.5703125" defaultRowHeight="12.75" outlineLevelRow="2" outlineLevelCol="2"/>
  <cols>
    <col min="1" max="1" width="1.85546875" style="238" customWidth="1"/>
    <col min="2" max="2" width="34.140625" style="238" customWidth="1"/>
    <col min="3" max="3" width="11.5703125" style="238" customWidth="1"/>
    <col min="4" max="4" width="9.140625" style="238" customWidth="1"/>
    <col min="5" max="5" width="9" style="239" customWidth="1"/>
    <col min="6" max="6" width="9.5703125" style="238" customWidth="1"/>
    <col min="7" max="7" width="10.28515625" style="238" customWidth="1"/>
    <col min="8" max="8" width="10.14062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280</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9" s="237" customFormat="1" ht="20.100000000000001" customHeight="1" outlineLevel="1">
      <c r="A17" s="500" t="s">
        <v>46</v>
      </c>
      <c r="B17" s="499"/>
      <c r="C17" s="292"/>
      <c r="D17" s="290">
        <f>SUM(D18:D25)</f>
        <v>801827.40999999992</v>
      </c>
      <c r="E17" s="291">
        <f>SUM(E18:E25)</f>
        <v>350817.48</v>
      </c>
      <c r="F17" s="290">
        <f>SUM(F18:F25)</f>
        <v>560062.52</v>
      </c>
      <c r="G17" s="290">
        <f>SUM(G18:G25)</f>
        <v>910880</v>
      </c>
      <c r="H17" s="290">
        <f>SUM(H18:H25)</f>
        <v>900000</v>
      </c>
    </row>
    <row r="18" spans="1:9" s="333" customFormat="1" ht="18" customHeight="1" outlineLevel="1">
      <c r="A18" s="498" t="s">
        <v>39</v>
      </c>
      <c r="B18" s="496"/>
      <c r="C18" s="335" t="s">
        <v>35</v>
      </c>
      <c r="D18" s="334">
        <f>[8]PIO!$E$12</f>
        <v>7401.24</v>
      </c>
      <c r="E18" s="273">
        <f>[7]PIO!$E$12</f>
        <v>0</v>
      </c>
      <c r="F18" s="270">
        <f>G18-E18</f>
        <v>20000</v>
      </c>
      <c r="G18" s="273">
        <f>[7]PIO!$C$12</f>
        <v>20000</v>
      </c>
      <c r="H18" s="270">
        <v>20000</v>
      </c>
      <c r="I18" s="269"/>
    </row>
    <row r="19" spans="1:9" s="333" customFormat="1" ht="18" customHeight="1" outlineLevel="1">
      <c r="A19" s="497" t="s">
        <v>238</v>
      </c>
      <c r="B19" s="496"/>
      <c r="C19" s="495" t="s">
        <v>131</v>
      </c>
      <c r="D19" s="334">
        <f>[8]PIO!$E$13</f>
        <v>12637</v>
      </c>
      <c r="E19" s="273">
        <f>[7]PIO!$E$13</f>
        <v>4210</v>
      </c>
      <c r="F19" s="270">
        <f>G19-E19</f>
        <v>25790</v>
      </c>
      <c r="G19" s="273">
        <f>[7]PIO!$C$13</f>
        <v>30000</v>
      </c>
      <c r="H19" s="270">
        <v>30000</v>
      </c>
      <c r="I19" s="269"/>
    </row>
    <row r="20" spans="1:9" s="267" customFormat="1" ht="18" customHeight="1" outlineLevel="1">
      <c r="A20" s="281" t="s">
        <v>130</v>
      </c>
      <c r="B20" s="279"/>
      <c r="C20" s="278" t="s">
        <v>33</v>
      </c>
      <c r="D20" s="274">
        <f>[8]PIO!$E$14</f>
        <v>534000</v>
      </c>
      <c r="E20" s="284">
        <f>[7]PIO!$E$14</f>
        <v>182000</v>
      </c>
      <c r="F20" s="272">
        <f>G20-E20</f>
        <v>218000</v>
      </c>
      <c r="G20" s="283">
        <f>[7]PIO!$C$14</f>
        <v>400000</v>
      </c>
      <c r="H20" s="270">
        <v>400000</v>
      </c>
      <c r="I20" s="268"/>
    </row>
    <row r="21" spans="1:9" s="267" customFormat="1" ht="18" customHeight="1" outlineLevel="1">
      <c r="A21" s="280" t="s">
        <v>279</v>
      </c>
      <c r="B21" s="279"/>
      <c r="C21" s="278" t="s">
        <v>194</v>
      </c>
      <c r="D21" s="274">
        <f>[8]PIO!$E$15</f>
        <v>99000</v>
      </c>
      <c r="E21" s="284">
        <f>[7]PIO!$E$15</f>
        <v>111500</v>
      </c>
      <c r="F21" s="272">
        <f>G21-E21</f>
        <v>112900</v>
      </c>
      <c r="G21" s="283">
        <f>[7]PIO!$C$15</f>
        <v>224400</v>
      </c>
      <c r="H21" s="270">
        <v>224400</v>
      </c>
      <c r="I21" s="268"/>
    </row>
    <row r="22" spans="1:9" s="267" customFormat="1" ht="18" customHeight="1" outlineLevel="1">
      <c r="A22" s="280" t="s">
        <v>24</v>
      </c>
      <c r="B22" s="279"/>
      <c r="C22" s="278" t="s">
        <v>23</v>
      </c>
      <c r="D22" s="274">
        <f>[8]PIO!$E$16</f>
        <v>133389.16999999998</v>
      </c>
      <c r="E22" s="273">
        <f>[7]PIO!$E$16</f>
        <v>51587.479999999996</v>
      </c>
      <c r="F22" s="272">
        <f>G22-E22</f>
        <v>114012.52</v>
      </c>
      <c r="G22" s="271">
        <f>[7]PIO!$C$16</f>
        <v>165600</v>
      </c>
      <c r="H22" s="270">
        <v>165600</v>
      </c>
      <c r="I22" s="268"/>
    </row>
    <row r="23" spans="1:9" s="267" customFormat="1" ht="18" customHeight="1" outlineLevel="1">
      <c r="A23" s="280" t="s">
        <v>251</v>
      </c>
      <c r="B23" s="279"/>
      <c r="C23" s="278"/>
      <c r="D23" s="274"/>
      <c r="E23" s="273"/>
      <c r="F23" s="272"/>
      <c r="G23" s="271"/>
      <c r="H23" s="270"/>
      <c r="I23" s="268"/>
    </row>
    <row r="24" spans="1:9" s="267" customFormat="1" ht="18" customHeight="1" outlineLevel="1">
      <c r="A24" s="280"/>
      <c r="B24" s="279" t="s">
        <v>275</v>
      </c>
      <c r="C24" s="278" t="s">
        <v>206</v>
      </c>
      <c r="D24" s="274">
        <f>[8]PIO!$E$17</f>
        <v>13880</v>
      </c>
      <c r="E24" s="273">
        <f>[7]PIO!$E$17</f>
        <v>0</v>
      </c>
      <c r="F24" s="272">
        <f>G24-E24</f>
        <v>30000</v>
      </c>
      <c r="G24" s="271">
        <f>[7]PIO!$C$17</f>
        <v>30000</v>
      </c>
      <c r="H24" s="270">
        <v>30000</v>
      </c>
      <c r="I24" s="268"/>
    </row>
    <row r="25" spans="1:9" s="267" customFormat="1" ht="18" customHeight="1" outlineLevel="1" thickBot="1">
      <c r="A25" s="277" t="s">
        <v>205</v>
      </c>
      <c r="B25" s="276"/>
      <c r="C25" s="275" t="s">
        <v>9</v>
      </c>
      <c r="D25" s="274">
        <f>[8]PIO!$E$18</f>
        <v>1520</v>
      </c>
      <c r="E25" s="273">
        <f>[7]PIO!$E$18</f>
        <v>1520</v>
      </c>
      <c r="F25" s="272">
        <f>G25-E25</f>
        <v>39360</v>
      </c>
      <c r="G25" s="271">
        <f>[7]PIO!$C$18</f>
        <v>40880</v>
      </c>
      <c r="H25" s="270">
        <v>30000</v>
      </c>
      <c r="I25" s="268"/>
    </row>
    <row r="26" spans="1:9" s="267" customFormat="1" ht="18" customHeight="1" outlineLevel="1" thickBot="1">
      <c r="A26" s="355" t="s">
        <v>235</v>
      </c>
      <c r="B26" s="354"/>
      <c r="C26" s="353"/>
      <c r="D26" s="352">
        <v>0</v>
      </c>
      <c r="E26" s="351">
        <v>0</v>
      </c>
      <c r="F26" s="350">
        <v>0</v>
      </c>
      <c r="G26" s="349">
        <f>G27</f>
        <v>315000</v>
      </c>
      <c r="H26" s="351">
        <f>H27</f>
        <v>0</v>
      </c>
      <c r="I26" s="268"/>
    </row>
    <row r="27" spans="1:9" s="267" customFormat="1" ht="18" customHeight="1" outlineLevel="1">
      <c r="A27" s="345" t="s">
        <v>234</v>
      </c>
      <c r="B27" s="276"/>
      <c r="C27" s="344" t="s">
        <v>233</v>
      </c>
      <c r="D27" s="274">
        <v>0</v>
      </c>
      <c r="E27" s="273">
        <v>0</v>
      </c>
      <c r="F27" s="272">
        <v>0</v>
      </c>
      <c r="G27" s="271">
        <f>[7]PIO!$C$20</f>
        <v>315000</v>
      </c>
      <c r="H27" s="270">
        <v>0</v>
      </c>
      <c r="I27" s="268"/>
    </row>
    <row r="28" spans="1:9" ht="20.100000000000001" customHeight="1" outlineLevel="2" thickBot="1">
      <c r="A28" s="266" t="s">
        <v>8</v>
      </c>
      <c r="B28" s="264"/>
      <c r="C28" s="265"/>
      <c r="D28" s="264">
        <f>D26+D17</f>
        <v>801827.40999999992</v>
      </c>
      <c r="E28" s="263">
        <f>E26+E17</f>
        <v>350817.48</v>
      </c>
      <c r="F28" s="264">
        <f>F26+F17</f>
        <v>560062.52</v>
      </c>
      <c r="G28" s="264">
        <f>G26+G17</f>
        <v>1225880</v>
      </c>
      <c r="H28" s="263">
        <f>H26+H17</f>
        <v>900000</v>
      </c>
    </row>
    <row r="29" spans="1:9" ht="20.100000000000001" customHeight="1" outlineLevel="2" thickTop="1">
      <c r="A29" s="259"/>
      <c r="B29" s="259"/>
      <c r="C29" s="261"/>
      <c r="D29" s="259"/>
      <c r="E29" s="260"/>
      <c r="F29" s="259"/>
      <c r="G29" s="259"/>
      <c r="H29" s="488"/>
    </row>
    <row r="30" spans="1:9" s="247" customFormat="1" ht="14.25" customHeight="1">
      <c r="A30" s="253" t="s">
        <v>203</v>
      </c>
      <c r="B30" s="253"/>
      <c r="C30" s="249" t="s">
        <v>6</v>
      </c>
      <c r="D30" s="249"/>
      <c r="E30" s="252"/>
      <c r="F30" s="253" t="s">
        <v>5</v>
      </c>
      <c r="G30" s="249"/>
      <c r="H30" s="249"/>
    </row>
    <row r="31" spans="1:9" s="247" customFormat="1" ht="14.25" customHeight="1">
      <c r="A31" s="253"/>
      <c r="B31" s="253"/>
      <c r="C31" s="249"/>
      <c r="D31" s="249"/>
      <c r="E31" s="252"/>
      <c r="F31" s="253"/>
      <c r="G31" s="249"/>
      <c r="H31" s="249"/>
    </row>
    <row r="32" spans="1:9" s="247" customFormat="1" ht="14.25" customHeight="1">
      <c r="A32" s="253"/>
      <c r="B32" s="253"/>
      <c r="C32" s="249"/>
      <c r="D32" s="249"/>
      <c r="E32" s="252"/>
      <c r="F32" s="253"/>
      <c r="G32" s="249"/>
      <c r="H32" s="249"/>
    </row>
    <row r="33" spans="1:9" s="247" customFormat="1" ht="14.25" customHeight="1">
      <c r="A33" s="494"/>
      <c r="B33" s="494" t="s">
        <v>1871</v>
      </c>
      <c r="C33" s="256" t="s">
        <v>1857</v>
      </c>
      <c r="D33" s="249"/>
      <c r="E33" s="449"/>
      <c r="F33" s="255" t="s">
        <v>1858</v>
      </c>
      <c r="G33" s="249"/>
      <c r="H33" s="249"/>
    </row>
    <row r="34" spans="1:9" s="247" customFormat="1" ht="14.25" customHeight="1">
      <c r="A34" s="493"/>
      <c r="B34" s="493" t="s">
        <v>277</v>
      </c>
      <c r="C34" s="252" t="s">
        <v>200</v>
      </c>
      <c r="D34" s="249"/>
      <c r="E34" s="448"/>
      <c r="F34" s="250" t="s">
        <v>199</v>
      </c>
      <c r="G34" s="249"/>
      <c r="H34" s="249"/>
    </row>
    <row r="35" spans="1:9" s="240" customFormat="1">
      <c r="A35" s="245"/>
      <c r="B35" s="246"/>
      <c r="C35" s="245"/>
      <c r="D35" s="243"/>
      <c r="E35" s="244"/>
      <c r="F35" s="243"/>
      <c r="G35" s="243"/>
      <c r="H35" s="243"/>
      <c r="I35" s="331"/>
    </row>
    <row r="36" spans="1:9" s="240" customFormat="1">
      <c r="A36" s="245"/>
      <c r="B36" s="246"/>
      <c r="C36" s="245"/>
      <c r="D36" s="243"/>
      <c r="E36" s="244"/>
      <c r="F36" s="243"/>
      <c r="G36" s="243"/>
      <c r="H36" s="243"/>
      <c r="I36" s="331"/>
    </row>
    <row r="37" spans="1:9" s="240" customFormat="1">
      <c r="A37" s="245"/>
      <c r="B37" s="246"/>
      <c r="C37" s="245"/>
      <c r="D37" s="243"/>
      <c r="E37" s="244"/>
      <c r="F37" s="243"/>
      <c r="G37" s="243"/>
      <c r="H37" s="243"/>
      <c r="I37" s="331"/>
    </row>
    <row r="38" spans="1:9" s="240" customFormat="1">
      <c r="A38" s="245"/>
      <c r="B38" s="455"/>
      <c r="C38" s="245"/>
      <c r="D38" s="243"/>
      <c r="E38" s="244"/>
      <c r="F38" s="243"/>
      <c r="G38" s="243"/>
      <c r="H38" s="243"/>
      <c r="I38" s="331"/>
    </row>
    <row r="39" spans="1:9" s="240" customFormat="1">
      <c r="A39" s="245"/>
      <c r="B39" s="246"/>
      <c r="C39" s="245"/>
      <c r="D39" s="243"/>
      <c r="E39" s="244"/>
      <c r="F39" s="243"/>
      <c r="G39" s="243"/>
      <c r="H39" s="243"/>
      <c r="I39" s="331"/>
    </row>
    <row r="40" spans="1:9" s="240" customFormat="1">
      <c r="A40" s="245"/>
      <c r="B40" s="246"/>
      <c r="C40" s="245"/>
      <c r="D40" s="243"/>
      <c r="E40" s="244"/>
      <c r="F40" s="243"/>
      <c r="G40" s="243"/>
      <c r="H40" s="243"/>
      <c r="I40" s="331"/>
    </row>
    <row r="41" spans="1:9" s="240" customFormat="1">
      <c r="A41" s="245"/>
      <c r="B41" s="246"/>
      <c r="C41" s="245"/>
      <c r="D41" s="243"/>
      <c r="E41" s="244"/>
      <c r="F41" s="243"/>
      <c r="G41" s="243"/>
      <c r="H41" s="243"/>
      <c r="I41" s="331"/>
    </row>
    <row r="42" spans="1:9" s="240" customFormat="1">
      <c r="A42" s="245"/>
      <c r="B42" s="246"/>
      <c r="C42" s="245"/>
      <c r="D42" s="243"/>
      <c r="E42" s="244"/>
      <c r="F42" s="243"/>
      <c r="G42" s="243"/>
      <c r="H42" s="243"/>
      <c r="I42" s="331"/>
    </row>
    <row r="43" spans="1:9" s="240" customFormat="1">
      <c r="A43" s="245"/>
      <c r="B43" s="246"/>
      <c r="C43" s="245"/>
      <c r="D43" s="243"/>
      <c r="E43" s="244"/>
      <c r="F43" s="243"/>
      <c r="G43" s="243"/>
      <c r="H43" s="243"/>
      <c r="I43" s="331"/>
    </row>
    <row r="44" spans="1:9" s="240" customFormat="1">
      <c r="A44" s="245"/>
      <c r="B44" s="246"/>
      <c r="C44" s="245"/>
      <c r="D44" s="243"/>
      <c r="E44" s="244"/>
      <c r="F44" s="243"/>
      <c r="G44" s="243"/>
      <c r="H44" s="243"/>
      <c r="I44" s="331"/>
    </row>
    <row r="45" spans="1:9" s="240" customFormat="1">
      <c r="A45" s="245"/>
      <c r="B45" s="246"/>
      <c r="C45" s="245"/>
      <c r="D45" s="243"/>
      <c r="E45" s="244"/>
      <c r="F45" s="243"/>
      <c r="G45" s="243"/>
      <c r="H45" s="243"/>
      <c r="I45" s="331"/>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80"/>
  <sheetViews>
    <sheetView showGridLines="0" showOutlineSymbols="0" topLeftCell="A44" zoomScaleNormal="100" workbookViewId="0">
      <selection activeCell="P64" sqref="P64"/>
    </sheetView>
  </sheetViews>
  <sheetFormatPr defaultColWidth="13" defaultRowHeight="15.75" outlineLevelRow="2" outlineLevelCol="2"/>
  <cols>
    <col min="1" max="1" width="3" style="1417" customWidth="1"/>
    <col min="2" max="2" width="30" style="1417" customWidth="1"/>
    <col min="3" max="3" width="9" style="1417" customWidth="1"/>
    <col min="4" max="4" width="12.28515625" style="1417" customWidth="1"/>
    <col min="5" max="5" width="11.5703125" style="1417" customWidth="1"/>
    <col min="6" max="7" width="11.42578125" style="1417" customWidth="1"/>
    <col min="8" max="8" width="11.7109375" style="1417" customWidth="1"/>
    <col min="9" max="9" width="13" style="1417" hidden="1" customWidth="1"/>
    <col min="10" max="10" width="11.42578125" style="1418" hidden="1" customWidth="1"/>
    <col min="11" max="14" width="13" style="1417" hidden="1" customWidth="1"/>
    <col min="15" max="48" width="13" style="1417" customWidth="1"/>
    <col min="49" max="53" width="13" style="1417" customWidth="1" outlineLevel="1"/>
    <col min="54" max="59" width="13" style="1417" customWidth="1" outlineLevel="2"/>
    <col min="60" max="62" width="13" style="1417" customWidth="1" outlineLevel="1"/>
    <col min="63" max="82" width="13" style="1417" customWidth="1"/>
    <col min="83" max="86" width="13" style="1417" customWidth="1" outlineLevel="1"/>
    <col min="87" max="134" width="13" style="1417" customWidth="1"/>
    <col min="135" max="140" width="13" style="1417" customWidth="1" outlineLevel="1"/>
    <col min="141" max="146" width="13" style="1417" customWidth="1" outlineLevel="2"/>
    <col min="147" max="149" width="13" style="1417" customWidth="1" outlineLevel="1"/>
    <col min="150" max="150" width="13" style="1417" customWidth="1"/>
    <col min="151" max="16384" width="13" style="1417"/>
  </cols>
  <sheetData>
    <row r="1" spans="1:10">
      <c r="A1" s="1523" t="s">
        <v>99</v>
      </c>
      <c r="B1" s="1430"/>
      <c r="C1" s="1430"/>
      <c r="E1" s="1523"/>
      <c r="H1" s="1523"/>
    </row>
    <row r="2" spans="1:10" ht="14.25" customHeight="1">
      <c r="A2" s="1522" t="s">
        <v>1232</v>
      </c>
      <c r="B2" s="1430"/>
      <c r="C2" s="1430"/>
      <c r="E2" s="1522"/>
      <c r="H2" s="1522"/>
    </row>
    <row r="3" spans="1:10" ht="20.25" customHeight="1">
      <c r="A3" s="1526" t="s">
        <v>220</v>
      </c>
      <c r="B3" s="1526"/>
      <c r="C3" s="1526"/>
      <c r="D3" s="1526"/>
      <c r="E3" s="1526"/>
      <c r="F3" s="1526"/>
      <c r="G3" s="1526"/>
      <c r="H3" s="1526"/>
    </row>
    <row r="4" spans="1:10" ht="14.25" customHeight="1">
      <c r="A4" s="1521" t="s">
        <v>1127</v>
      </c>
      <c r="B4" s="1520"/>
      <c r="C4" s="1520"/>
      <c r="D4" s="1520"/>
      <c r="E4" s="1520"/>
      <c r="F4" s="1520"/>
      <c r="G4" s="1520"/>
      <c r="H4" s="1520"/>
    </row>
    <row r="5" spans="1:10" ht="8.25" customHeight="1">
      <c r="A5" s="1570"/>
      <c r="B5" s="1570"/>
      <c r="C5" s="1570"/>
      <c r="D5" s="1570"/>
      <c r="E5" s="1570"/>
      <c r="F5" s="1570"/>
      <c r="G5" s="1570"/>
      <c r="H5" s="1570"/>
    </row>
    <row r="6" spans="1:10" ht="15" customHeight="1">
      <c r="A6" s="2411" t="s">
        <v>1651</v>
      </c>
      <c r="D6" s="1430"/>
      <c r="E6" s="1430"/>
      <c r="F6" s="1430"/>
      <c r="G6" s="1430"/>
      <c r="H6" s="1430"/>
    </row>
    <row r="7" spans="1:10" ht="7.5" customHeight="1">
      <c r="A7" s="2411"/>
      <c r="D7" s="1430"/>
      <c r="E7" s="1430"/>
      <c r="F7" s="1430"/>
      <c r="G7" s="1430"/>
      <c r="H7" s="1430"/>
    </row>
    <row r="8" spans="1:10" ht="14.25" customHeight="1">
      <c r="A8" s="1518" t="s">
        <v>143</v>
      </c>
      <c r="B8" s="1517"/>
      <c r="C8" s="1512" t="s">
        <v>92</v>
      </c>
      <c r="D8" s="1511" t="s">
        <v>91</v>
      </c>
      <c r="E8" s="1515" t="s">
        <v>93</v>
      </c>
      <c r="F8" s="1514"/>
      <c r="G8" s="1513"/>
      <c r="H8" s="1512" t="s">
        <v>87</v>
      </c>
      <c r="I8" s="1511" t="s">
        <v>87</v>
      </c>
    </row>
    <row r="9" spans="1:10" ht="14.25" customHeight="1">
      <c r="A9" s="1510"/>
      <c r="B9" s="1509"/>
      <c r="C9" s="1505" t="s">
        <v>86</v>
      </c>
      <c r="D9" s="1505">
        <v>2019</v>
      </c>
      <c r="E9" s="2238" t="s">
        <v>1004</v>
      </c>
      <c r="F9" s="2238" t="s">
        <v>1003</v>
      </c>
      <c r="G9" s="1506" t="s">
        <v>88</v>
      </c>
      <c r="H9" s="1505">
        <v>2021</v>
      </c>
      <c r="I9" s="2547">
        <v>2020</v>
      </c>
    </row>
    <row r="10" spans="1:10" ht="14.25" customHeight="1">
      <c r="A10" s="1504"/>
      <c r="B10" s="1503"/>
      <c r="C10" s="1951"/>
      <c r="D10" s="1500" t="s">
        <v>84</v>
      </c>
      <c r="E10" s="1500" t="s">
        <v>84</v>
      </c>
      <c r="F10" s="1500" t="s">
        <v>142</v>
      </c>
      <c r="G10" s="1501"/>
      <c r="H10" s="1500" t="s">
        <v>83</v>
      </c>
      <c r="I10" s="1499" t="s">
        <v>1029</v>
      </c>
      <c r="J10" s="1950" t="s">
        <v>1126</v>
      </c>
    </row>
    <row r="11" spans="1:10" ht="15" customHeight="1">
      <c r="A11" s="1496" t="s">
        <v>213</v>
      </c>
      <c r="B11" s="1495"/>
      <c r="C11" s="1478"/>
      <c r="D11" s="1478"/>
      <c r="E11" s="1478"/>
      <c r="F11" s="1498"/>
      <c r="G11" s="1498"/>
      <c r="H11" s="1478"/>
      <c r="I11" s="1497"/>
      <c r="J11" s="1482"/>
    </row>
    <row r="12" spans="1:10" s="1430" customFormat="1" ht="12" customHeight="1">
      <c r="A12" s="1948" t="s">
        <v>82</v>
      </c>
      <c r="B12" s="1498"/>
      <c r="C12" s="2237"/>
      <c r="D12" s="2235">
        <f>SUM(D14:D34)</f>
        <v>8573255.9699999988</v>
      </c>
      <c r="E12" s="2235">
        <f>SUM(E14:E34)</f>
        <v>3874741.23</v>
      </c>
      <c r="F12" s="2235">
        <f>SUM(F14:F34)</f>
        <v>5079395.7699999996</v>
      </c>
      <c r="G12" s="2235">
        <f>SUM(G14:G34)</f>
        <v>8954137</v>
      </c>
      <c r="H12" s="2235" t="e">
        <f>SUM(H14:H34)</f>
        <v>#REF!</v>
      </c>
      <c r="I12" s="2235" t="e">
        <f>SUM(I14:I33)</f>
        <v>#REF!</v>
      </c>
      <c r="J12" s="50"/>
    </row>
    <row r="13" spans="1:10" ht="14.1" customHeight="1" outlineLevel="1">
      <c r="A13" s="1922" t="s">
        <v>81</v>
      </c>
      <c r="B13" s="1961"/>
      <c r="C13" s="2688"/>
      <c r="D13" s="1942"/>
      <c r="E13" s="1942"/>
      <c r="F13" s="1941"/>
      <c r="G13" s="1941"/>
      <c r="H13" s="1942"/>
      <c r="I13" s="1568"/>
      <c r="J13" s="1482"/>
    </row>
    <row r="14" spans="1:10" ht="14.1" customHeight="1" outlineLevel="1">
      <c r="A14" s="1615" t="s">
        <v>478</v>
      </c>
      <c r="B14" s="1733"/>
      <c r="C14" s="2042" t="s">
        <v>79</v>
      </c>
      <c r="D14" s="2421">
        <v>4907421.87</v>
      </c>
      <c r="E14" s="1608">
        <v>2565685.65</v>
      </c>
      <c r="F14" s="1608">
        <f>SUM(G14-E14)</f>
        <v>3187477.35</v>
      </c>
      <c r="G14" s="1909">
        <v>5753163</v>
      </c>
      <c r="H14" s="1608" t="e">
        <f>#REF!</f>
        <v>#REF!</v>
      </c>
      <c r="I14" s="1536" t="e">
        <f>#REF!</f>
        <v>#REF!</v>
      </c>
      <c r="J14" s="1478" t="e">
        <f>ROUND(H14*0.1,0)</f>
        <v>#REF!</v>
      </c>
    </row>
    <row r="15" spans="1:10" ht="14.1" customHeight="1" outlineLevel="1">
      <c r="A15" s="1922" t="s">
        <v>78</v>
      </c>
      <c r="B15" s="1733"/>
      <c r="C15" s="2042"/>
      <c r="D15" s="2421"/>
      <c r="E15" s="1608"/>
      <c r="F15" s="1608"/>
      <c r="G15" s="1607"/>
      <c r="H15" s="1608"/>
      <c r="I15" s="1536"/>
      <c r="J15" s="1487"/>
    </row>
    <row r="16" spans="1:10" ht="14.1" customHeight="1" outlineLevel="1">
      <c r="A16" s="1899" t="s">
        <v>77</v>
      </c>
      <c r="B16" s="1898"/>
      <c r="C16" s="2042" t="s">
        <v>76</v>
      </c>
      <c r="D16" s="2421">
        <v>474387.1</v>
      </c>
      <c r="E16" s="1608">
        <v>249600</v>
      </c>
      <c r="F16" s="1608">
        <f>SUM(G16-E16)</f>
        <v>278400</v>
      </c>
      <c r="G16" s="1932">
        <v>528000</v>
      </c>
      <c r="H16" s="2194" t="e">
        <f>#REF!*2000*12</f>
        <v>#REF!</v>
      </c>
      <c r="I16" s="2405"/>
      <c r="J16" s="1487"/>
    </row>
    <row r="17" spans="1:15" ht="14.1" customHeight="1" outlineLevel="1">
      <c r="A17" s="1899" t="s">
        <v>141</v>
      </c>
      <c r="B17" s="1898"/>
      <c r="C17" s="2037" t="s">
        <v>140</v>
      </c>
      <c r="D17" s="2421">
        <v>83718.75</v>
      </c>
      <c r="E17" s="1608">
        <v>35625</v>
      </c>
      <c r="F17" s="1608">
        <f>SUM(G17-E17)</f>
        <v>49875</v>
      </c>
      <c r="G17" s="1932">
        <v>85500</v>
      </c>
      <c r="H17" s="3047">
        <f>7125*12</f>
        <v>85500</v>
      </c>
      <c r="I17" s="3046"/>
      <c r="J17" s="1487"/>
      <c r="K17" s="1481"/>
      <c r="L17" s="1460"/>
      <c r="M17" s="1460"/>
    </row>
    <row r="18" spans="1:15" ht="14.1" customHeight="1" outlineLevel="1">
      <c r="A18" s="1899" t="s">
        <v>139</v>
      </c>
      <c r="B18" s="1898"/>
      <c r="C18" s="2037" t="s">
        <v>138</v>
      </c>
      <c r="D18" s="2421">
        <v>83718.75</v>
      </c>
      <c r="E18" s="1608">
        <v>35625</v>
      </c>
      <c r="F18" s="1608">
        <f>SUM(G18-E18)</f>
        <v>49875</v>
      </c>
      <c r="G18" s="1932">
        <v>85500</v>
      </c>
      <c r="H18" s="3047">
        <f>7125*12</f>
        <v>85500</v>
      </c>
      <c r="I18" s="3046"/>
      <c r="J18" s="1487"/>
      <c r="K18" s="1926"/>
      <c r="L18" s="1470"/>
      <c r="M18" s="1460"/>
    </row>
    <row r="19" spans="1:15" ht="14.1" customHeight="1" outlineLevel="1">
      <c r="A19" s="1899" t="s">
        <v>75</v>
      </c>
      <c r="B19" s="1898"/>
      <c r="C19" s="2037" t="s">
        <v>74</v>
      </c>
      <c r="D19" s="2421">
        <v>120000</v>
      </c>
      <c r="E19" s="1608">
        <v>120000</v>
      </c>
      <c r="F19" s="1608">
        <f>SUM(G19-E19)</f>
        <v>12000</v>
      </c>
      <c r="G19" s="1932">
        <v>132000</v>
      </c>
      <c r="H19" s="2194" t="e">
        <f>#REF!*6000</f>
        <v>#REF!</v>
      </c>
      <c r="I19" s="2405"/>
      <c r="J19" s="1487"/>
      <c r="K19" s="1926"/>
      <c r="L19" s="1470"/>
      <c r="M19" s="1460"/>
    </row>
    <row r="20" spans="1:15" ht="14.1" customHeight="1" outlineLevel="1">
      <c r="A20" s="1899" t="s">
        <v>1031</v>
      </c>
      <c r="B20" s="1898"/>
      <c r="C20" s="2042" t="s">
        <v>72</v>
      </c>
      <c r="D20" s="2421">
        <v>411625</v>
      </c>
      <c r="E20" s="1608">
        <v>0</v>
      </c>
      <c r="F20" s="1608">
        <f>SUM(G20-E20)</f>
        <v>496514</v>
      </c>
      <c r="G20" s="1932">
        <v>496514</v>
      </c>
      <c r="H20" s="2194" t="e">
        <f>SUM(H14/12)</f>
        <v>#REF!</v>
      </c>
      <c r="I20" s="2194" t="e">
        <f>SUM(I14/12)</f>
        <v>#REF!</v>
      </c>
      <c r="J20" s="1478" t="e">
        <f>ROUND(H20*0.1,0)</f>
        <v>#REF!</v>
      </c>
      <c r="K20" s="1926"/>
      <c r="L20" s="1470"/>
      <c r="M20" s="1460"/>
    </row>
    <row r="21" spans="1:15" ht="14.1" customHeight="1" outlineLevel="1">
      <c r="A21" s="1899" t="s">
        <v>71</v>
      </c>
      <c r="B21" s="1898"/>
      <c r="C21" s="2042" t="s">
        <v>70</v>
      </c>
      <c r="D21" s="2421">
        <v>100000</v>
      </c>
      <c r="E21" s="2194">
        <v>0</v>
      </c>
      <c r="F21" s="1608">
        <f>SUM(G21-E21)</f>
        <v>110000</v>
      </c>
      <c r="G21" s="1607">
        <v>110000</v>
      </c>
      <c r="H21" s="2220" t="e">
        <f>#REF!*5000</f>
        <v>#REF!</v>
      </c>
      <c r="I21" s="2043"/>
      <c r="J21" s="1478"/>
      <c r="K21" s="1926"/>
      <c r="L21" s="1470"/>
      <c r="M21" s="1460"/>
    </row>
    <row r="22" spans="1:15" ht="14.1" customHeight="1" outlineLevel="1">
      <c r="A22" s="1899" t="s">
        <v>69</v>
      </c>
      <c r="B22" s="1898"/>
      <c r="C22" s="2037" t="s">
        <v>68</v>
      </c>
      <c r="D22" s="2421">
        <v>400299</v>
      </c>
      <c r="E22" s="1608">
        <v>428879</v>
      </c>
      <c r="F22" s="1608">
        <f>SUM(G22-E22)</f>
        <v>67635</v>
      </c>
      <c r="G22" s="1607">
        <v>496514</v>
      </c>
      <c r="H22" s="2220" t="e">
        <f>SUM(H14/12)</f>
        <v>#REF!</v>
      </c>
      <c r="I22" s="2220" t="e">
        <f>SUM(I14/12)</f>
        <v>#REF!</v>
      </c>
      <c r="J22" s="1478" t="e">
        <f>ROUND(H22*0.1,0)</f>
        <v>#REF!</v>
      </c>
      <c r="K22" s="1926"/>
      <c r="L22" s="1460"/>
      <c r="M22" s="1460"/>
    </row>
    <row r="23" spans="1:15" ht="14.1" customHeight="1" outlineLevel="1">
      <c r="A23" s="1929" t="s">
        <v>67</v>
      </c>
      <c r="B23" s="1733"/>
      <c r="C23" s="2050"/>
      <c r="D23" s="2421"/>
      <c r="E23" s="1608"/>
      <c r="F23" s="1608"/>
      <c r="G23" s="1915"/>
      <c r="H23" s="2225"/>
      <c r="I23" s="1551"/>
      <c r="J23" s="1478"/>
      <c r="K23" s="1481" t="str">
        <f>A6</f>
        <v>Office:  OFFICE OF THE CITY CIVIL REGISTRAR (1051)</v>
      </c>
      <c r="N23" s="1480"/>
      <c r="O23" s="1480"/>
    </row>
    <row r="24" spans="1:15" ht="14.1" customHeight="1" outlineLevel="1">
      <c r="A24" s="1899" t="s">
        <v>474</v>
      </c>
      <c r="B24" s="1733"/>
      <c r="C24" s="2042" t="s">
        <v>65</v>
      </c>
      <c r="D24" s="2421">
        <v>588555.42999999993</v>
      </c>
      <c r="E24" s="1608">
        <v>307881.41000000003</v>
      </c>
      <c r="F24" s="1608">
        <f>SUM(G24-E24)</f>
        <v>407097.58999999997</v>
      </c>
      <c r="G24" s="1927">
        <v>714979</v>
      </c>
      <c r="H24" s="1484" t="e">
        <f>ROUND(H14*0.12,0)+1</f>
        <v>#REF!</v>
      </c>
      <c r="I24" s="1484" t="e">
        <f>ROUND(I14*0.12,0)</f>
        <v>#REF!</v>
      </c>
      <c r="J24" s="1478" t="e">
        <f>ROUND(H24*0.1,0)</f>
        <v>#REF!</v>
      </c>
      <c r="K24" s="1477" t="s">
        <v>478</v>
      </c>
      <c r="N24" s="1430" t="e">
        <f>J14</f>
        <v>#REF!</v>
      </c>
      <c r="O24" s="1433"/>
    </row>
    <row r="25" spans="1:15" ht="14.1" customHeight="1" outlineLevel="1">
      <c r="A25" s="1899" t="s">
        <v>64</v>
      </c>
      <c r="B25" s="1733"/>
      <c r="C25" s="2042" t="s">
        <v>63</v>
      </c>
      <c r="D25" s="2421">
        <v>23800</v>
      </c>
      <c r="E25" s="1608">
        <v>12000</v>
      </c>
      <c r="F25" s="1608">
        <f>SUM(G25-E25)</f>
        <v>14400</v>
      </c>
      <c r="G25" s="1923">
        <v>26400</v>
      </c>
      <c r="H25" s="2224" t="e">
        <f>#REF!*100*12</f>
        <v>#REF!</v>
      </c>
      <c r="I25" s="2503"/>
      <c r="J25" s="1478"/>
      <c r="K25" s="1471" t="s">
        <v>1031</v>
      </c>
      <c r="N25" s="1430" t="e">
        <f>J20</f>
        <v>#REF!</v>
      </c>
      <c r="O25" s="1433"/>
    </row>
    <row r="26" spans="1:15" ht="14.1" customHeight="1" outlineLevel="1">
      <c r="A26" s="1899" t="s">
        <v>62</v>
      </c>
      <c r="B26" s="1733"/>
      <c r="C26" s="2042" t="s">
        <v>61</v>
      </c>
      <c r="D26" s="2421">
        <v>54894.069999999992</v>
      </c>
      <c r="E26" s="1608">
        <v>47445.17</v>
      </c>
      <c r="F26" s="1608">
        <f>SUM(G26-E26)</f>
        <v>34221.83</v>
      </c>
      <c r="G26" s="1925">
        <v>81667</v>
      </c>
      <c r="H26" s="3045" t="e">
        <f>#REF!</f>
        <v>#REF!</v>
      </c>
      <c r="I26" s="1551" t="e">
        <f>#REF!</f>
        <v>#REF!</v>
      </c>
      <c r="J26" s="1478" t="e">
        <f>ROUND(H26*0.1,0)</f>
        <v>#REF!</v>
      </c>
      <c r="K26" s="1471" t="s">
        <v>474</v>
      </c>
      <c r="L26" s="1433"/>
      <c r="M26" s="1433"/>
      <c r="N26" s="1430" t="e">
        <f>J24</f>
        <v>#REF!</v>
      </c>
      <c r="O26" s="1433"/>
    </row>
    <row r="27" spans="1:15" ht="14.1" customHeight="1" outlineLevel="1">
      <c r="A27" s="1899" t="s">
        <v>60</v>
      </c>
      <c r="B27" s="1733"/>
      <c r="C27" s="2042" t="s">
        <v>59</v>
      </c>
      <c r="D27" s="2421">
        <v>23800</v>
      </c>
      <c r="E27" s="1608">
        <v>15000</v>
      </c>
      <c r="F27" s="1608">
        <f>SUM(G27-E27)</f>
        <v>11400</v>
      </c>
      <c r="G27" s="1923">
        <v>26400</v>
      </c>
      <c r="H27" s="2224" t="e">
        <f>#REF!*100*12</f>
        <v>#REF!</v>
      </c>
      <c r="I27" s="2043"/>
      <c r="J27" s="1478"/>
      <c r="K27" s="1471" t="s">
        <v>62</v>
      </c>
      <c r="L27" s="1433"/>
      <c r="M27" s="1481"/>
      <c r="N27" s="1430" t="e">
        <f>J26</f>
        <v>#REF!</v>
      </c>
      <c r="O27" s="1433"/>
    </row>
    <row r="28" spans="1:15" ht="14.1" customHeight="1" outlineLevel="1">
      <c r="A28" s="1922" t="s">
        <v>56</v>
      </c>
      <c r="B28" s="1733"/>
      <c r="C28" s="2042"/>
      <c r="D28" s="2421"/>
      <c r="E28" s="1680"/>
      <c r="F28" s="1608"/>
      <c r="G28" s="1909"/>
      <c r="H28" s="2222"/>
      <c r="I28" s="1551"/>
      <c r="J28" s="1486"/>
      <c r="K28" s="1471" t="s">
        <v>69</v>
      </c>
      <c r="L28" s="1433"/>
      <c r="M28" s="1433"/>
      <c r="N28" s="1430" t="e">
        <f>J22</f>
        <v>#REF!</v>
      </c>
      <c r="O28" s="1433"/>
    </row>
    <row r="29" spans="1:15" ht="14.1" customHeight="1" outlineLevel="1">
      <c r="A29" s="1899" t="s">
        <v>472</v>
      </c>
      <c r="B29" s="1733"/>
      <c r="C29" s="2042" t="s">
        <v>57</v>
      </c>
      <c r="D29" s="2421">
        <v>0</v>
      </c>
      <c r="E29" s="1680">
        <v>0</v>
      </c>
      <c r="F29" s="1608">
        <f>SUM(G29-E29)</f>
        <v>35500</v>
      </c>
      <c r="G29" s="1909">
        <v>35500</v>
      </c>
      <c r="H29" s="2222">
        <v>1000</v>
      </c>
      <c r="I29" s="2040"/>
      <c r="J29" s="215"/>
      <c r="K29" s="1471" t="s">
        <v>1024</v>
      </c>
      <c r="L29" s="1433"/>
      <c r="M29" s="1433"/>
      <c r="N29" s="1431">
        <v>0</v>
      </c>
      <c r="O29" s="1470"/>
    </row>
    <row r="30" spans="1:15" ht="14.1" customHeight="1" outlineLevel="1" thickBot="1">
      <c r="A30" s="1913" t="s">
        <v>464</v>
      </c>
      <c r="B30" s="1733"/>
      <c r="C30" s="2037" t="s">
        <v>1027</v>
      </c>
      <c r="D30" s="2421">
        <v>1186036</v>
      </c>
      <c r="E30" s="1680">
        <v>0</v>
      </c>
      <c r="F30" s="1608">
        <f>SUM(G30-E30)</f>
        <v>205000</v>
      </c>
      <c r="G30" s="1909">
        <v>205000</v>
      </c>
      <c r="H30" s="2220" t="e">
        <f>ROUND(N30,0)+1</f>
        <v>#REF!</v>
      </c>
      <c r="I30" s="2040"/>
      <c r="J30" s="1476" t="e">
        <f>SUM(J14:J29)</f>
        <v>#REF!</v>
      </c>
      <c r="K30" s="1464" t="s">
        <v>1038</v>
      </c>
      <c r="L30" s="1464"/>
      <c r="M30" s="1464"/>
      <c r="N30" s="1468" t="e">
        <f>SUM(N24:N29)</f>
        <v>#REF!</v>
      </c>
      <c r="O30" s="1464"/>
    </row>
    <row r="31" spans="1:15" ht="14.1" customHeight="1" outlineLevel="1" thickTop="1">
      <c r="A31" s="1913" t="s">
        <v>470</v>
      </c>
      <c r="B31" s="1733"/>
      <c r="C31" s="2037" t="s">
        <v>53</v>
      </c>
      <c r="D31" s="2421">
        <v>15000</v>
      </c>
      <c r="E31" s="1910">
        <v>0</v>
      </c>
      <c r="F31" s="2194">
        <f>SUM(G31-E31)</f>
        <v>0</v>
      </c>
      <c r="G31" s="1909">
        <v>0</v>
      </c>
      <c r="H31" s="2222">
        <v>40000</v>
      </c>
      <c r="I31" s="3044"/>
      <c r="J31" s="1553"/>
      <c r="O31" s="1433"/>
    </row>
    <row r="32" spans="1:15" ht="14.1" customHeight="1" outlineLevel="1">
      <c r="A32" s="1913" t="s">
        <v>1394</v>
      </c>
      <c r="B32" s="1733"/>
      <c r="C32" s="2037" t="s">
        <v>51</v>
      </c>
      <c r="D32" s="3043">
        <v>0</v>
      </c>
      <c r="E32" s="2224">
        <v>0</v>
      </c>
      <c r="F32" s="1608">
        <f>SUM(G32-E32)</f>
        <v>1000</v>
      </c>
      <c r="G32" s="1909">
        <v>1000</v>
      </c>
      <c r="H32" s="2225">
        <v>1000</v>
      </c>
      <c r="I32" s="2402"/>
      <c r="J32" s="1462"/>
      <c r="K32" s="1433"/>
      <c r="L32" s="1433"/>
      <c r="M32" s="1433"/>
      <c r="N32" s="1433"/>
      <c r="O32" s="1433"/>
    </row>
    <row r="33" spans="1:15" ht="14.1" customHeight="1" outlineLevel="1">
      <c r="A33" s="2500" t="s">
        <v>1650</v>
      </c>
      <c r="B33" s="1733"/>
      <c r="C33" s="2037" t="s">
        <v>49</v>
      </c>
      <c r="D33" s="3043">
        <v>100000</v>
      </c>
      <c r="E33" s="2224">
        <v>0</v>
      </c>
      <c r="F33" s="1608">
        <f>SUM(G33-E33)</f>
        <v>110000</v>
      </c>
      <c r="G33" s="1915">
        <v>110000</v>
      </c>
      <c r="H33" s="2225" t="e">
        <f>#REF!*5000</f>
        <v>#REF!</v>
      </c>
      <c r="I33" s="3041"/>
      <c r="J33" s="1462"/>
      <c r="K33" s="1433"/>
      <c r="L33" s="1433"/>
      <c r="M33" s="1433"/>
      <c r="N33" s="1433"/>
      <c r="O33" s="1433"/>
    </row>
    <row r="34" spans="1:15" ht="14.1" customHeight="1" outlineLevel="1">
      <c r="A34" s="2500" t="s">
        <v>1649</v>
      </c>
      <c r="B34" s="1733"/>
      <c r="C34" s="2036" t="s">
        <v>47</v>
      </c>
      <c r="D34" s="3043">
        <v>0</v>
      </c>
      <c r="E34" s="2224">
        <v>57000</v>
      </c>
      <c r="F34" s="1608">
        <f>SUM(G34-E34)</f>
        <v>9000</v>
      </c>
      <c r="G34" s="1915">
        <v>66000</v>
      </c>
      <c r="H34" s="3042">
        <v>0</v>
      </c>
      <c r="I34" s="3041"/>
      <c r="J34" s="1462"/>
      <c r="K34" s="1433"/>
      <c r="L34" s="1433"/>
      <c r="M34" s="1433"/>
      <c r="N34" s="1433"/>
      <c r="O34" s="1433"/>
    </row>
    <row r="35" spans="1:15" s="1430" customFormat="1" ht="17.25" customHeight="1" outlineLevel="1">
      <c r="A35" s="1756" t="s">
        <v>46</v>
      </c>
      <c r="B35" s="1670"/>
      <c r="C35" s="2030"/>
      <c r="D35" s="1669">
        <f>SUM(D36:D56)</f>
        <v>626776.34999999986</v>
      </c>
      <c r="E35" s="1669">
        <f>SUM(E36:E56)</f>
        <v>211144.51</v>
      </c>
      <c r="F35" s="1669">
        <f>SUM(F36:F56)</f>
        <v>852755.49</v>
      </c>
      <c r="G35" s="2029">
        <f>SUM(G36:G56)</f>
        <v>1063900</v>
      </c>
      <c r="H35" s="2213">
        <f>SUM(H36:H56)</f>
        <v>1028900</v>
      </c>
      <c r="I35" s="1490"/>
      <c r="J35" s="2710"/>
    </row>
    <row r="36" spans="1:15" ht="14.1" customHeight="1" outlineLevel="1">
      <c r="A36" s="2246" t="s">
        <v>1022</v>
      </c>
      <c r="B36" s="1905"/>
      <c r="C36" s="2023" t="s">
        <v>44</v>
      </c>
      <c r="D36" s="1904">
        <v>55931.99</v>
      </c>
      <c r="E36" s="1903">
        <v>15413.5</v>
      </c>
      <c r="F36" s="1596">
        <f>SUM(G36-E36)</f>
        <v>82086.5</v>
      </c>
      <c r="G36" s="1903">
        <v>97500</v>
      </c>
      <c r="H36" s="1902">
        <v>65000</v>
      </c>
      <c r="I36" s="1459"/>
      <c r="N36" s="3040" t="s">
        <v>1648</v>
      </c>
    </row>
    <row r="37" spans="1:15" s="1533" customFormat="1" ht="14.1" customHeight="1" outlineLevel="1">
      <c r="A37" s="1899" t="s">
        <v>211</v>
      </c>
      <c r="B37" s="1898"/>
      <c r="C37" s="2023" t="s">
        <v>40</v>
      </c>
      <c r="D37" s="1539">
        <v>37903</v>
      </c>
      <c r="E37" s="1884">
        <v>1200</v>
      </c>
      <c r="F37" s="1596">
        <f>SUM(G37-E37)</f>
        <v>38800</v>
      </c>
      <c r="G37" s="1884">
        <v>40000</v>
      </c>
      <c r="H37" s="1491">
        <v>40000</v>
      </c>
      <c r="I37" s="1443"/>
      <c r="J37" s="2395"/>
      <c r="L37" s="2651"/>
      <c r="M37" s="2883" t="s">
        <v>1001</v>
      </c>
      <c r="N37" s="2901" t="e">
        <f>#REF!*200</f>
        <v>#REF!</v>
      </c>
    </row>
    <row r="38" spans="1:15" s="1533" customFormat="1" ht="14.1" customHeight="1" outlineLevel="1">
      <c r="A38" s="1899" t="s">
        <v>39</v>
      </c>
      <c r="B38" s="1898"/>
      <c r="C38" s="2023" t="s">
        <v>35</v>
      </c>
      <c r="D38" s="1539">
        <v>80378.62</v>
      </c>
      <c r="E38" s="1884">
        <v>27224.420000000002</v>
      </c>
      <c r="F38" s="1596">
        <f>SUM(G38-E38)</f>
        <v>97775.58</v>
      </c>
      <c r="G38" s="1595">
        <v>125000</v>
      </c>
      <c r="H38" s="1491">
        <v>115000</v>
      </c>
      <c r="I38" s="1443"/>
      <c r="J38" s="2395"/>
      <c r="L38" s="2651"/>
      <c r="M38" s="2883" t="s">
        <v>1000</v>
      </c>
      <c r="N38" s="2901" t="e">
        <f>#REF!*2100</f>
        <v>#REF!</v>
      </c>
    </row>
    <row r="39" spans="1:15" s="1533" customFormat="1" ht="14.1" customHeight="1" outlineLevel="1">
      <c r="A39" s="1615" t="s">
        <v>1019</v>
      </c>
      <c r="B39" s="1733"/>
      <c r="C39" s="2023"/>
      <c r="D39" s="1539"/>
      <c r="E39" s="1884"/>
      <c r="F39" s="1596"/>
      <c r="G39" s="1595"/>
      <c r="H39" s="1491"/>
      <c r="I39" s="1443"/>
      <c r="J39" s="2395"/>
      <c r="L39" s="2651"/>
      <c r="M39" s="2883" t="s">
        <v>999</v>
      </c>
      <c r="N39" s="2901" t="e">
        <f>SUM(H56-N37-N38)</f>
        <v>#REF!</v>
      </c>
    </row>
    <row r="40" spans="1:15" s="1533" customFormat="1" ht="14.1" customHeight="1" outlineLevel="1" thickBot="1">
      <c r="A40" s="1901"/>
      <c r="B40" s="2026" t="s">
        <v>333</v>
      </c>
      <c r="C40" s="2019" t="s">
        <v>133</v>
      </c>
      <c r="D40" s="1539">
        <v>49217</v>
      </c>
      <c r="E40" s="1884">
        <v>15068</v>
      </c>
      <c r="F40" s="1596">
        <f>SUM(G40-E40)</f>
        <v>59932</v>
      </c>
      <c r="G40" s="1595">
        <v>75000</v>
      </c>
      <c r="H40" s="1491">
        <v>65000</v>
      </c>
      <c r="I40" s="1443"/>
      <c r="J40" s="2395"/>
      <c r="L40" s="2651"/>
      <c r="M40" s="2883" t="s">
        <v>998</v>
      </c>
      <c r="N40" s="3039" t="e">
        <f>SUM(N37:N39)</f>
        <v>#REF!</v>
      </c>
    </row>
    <row r="41" spans="1:15" s="1533" customFormat="1" ht="14.1" customHeight="1" outlineLevel="1" thickTop="1">
      <c r="A41" s="1899" t="s">
        <v>1647</v>
      </c>
      <c r="B41" s="1898"/>
      <c r="C41" s="2019" t="s">
        <v>1121</v>
      </c>
      <c r="D41" s="1539">
        <v>0</v>
      </c>
      <c r="E41" s="1884">
        <v>0</v>
      </c>
      <c r="F41" s="1596">
        <f>SUM(G41-E41)</f>
        <v>4000</v>
      </c>
      <c r="G41" s="2396">
        <v>4000</v>
      </c>
      <c r="H41" s="1491">
        <v>4000</v>
      </c>
      <c r="I41" s="1443"/>
      <c r="J41" s="2395"/>
      <c r="K41" s="3038" t="s">
        <v>1116</v>
      </c>
      <c r="L41" s="2651"/>
      <c r="M41" s="2651"/>
    </row>
    <row r="42" spans="1:15" s="1533" customFormat="1" ht="14.1" customHeight="1" outlineLevel="1">
      <c r="A42" s="1899" t="s">
        <v>238</v>
      </c>
      <c r="B42" s="1898"/>
      <c r="C42" s="2019" t="s">
        <v>131</v>
      </c>
      <c r="D42" s="1539">
        <v>0</v>
      </c>
      <c r="E42" s="1884">
        <v>0</v>
      </c>
      <c r="F42" s="1596">
        <f>SUM(G42-E42)</f>
        <v>0</v>
      </c>
      <c r="G42" s="2889">
        <v>0</v>
      </c>
      <c r="H42" s="1491">
        <v>7500</v>
      </c>
      <c r="I42" s="1443"/>
      <c r="J42" s="2395"/>
      <c r="K42" s="3038"/>
      <c r="L42" s="2651"/>
      <c r="M42" s="2651"/>
    </row>
    <row r="43" spans="1:15" s="1533" customFormat="1" ht="14.1" customHeight="1" outlineLevel="1">
      <c r="A43" s="1615" t="s">
        <v>1017</v>
      </c>
      <c r="B43" s="1898"/>
      <c r="C43" s="2014" t="s">
        <v>33</v>
      </c>
      <c r="D43" s="1539">
        <v>21478.13</v>
      </c>
      <c r="E43" s="1884">
        <v>6410</v>
      </c>
      <c r="F43" s="1596">
        <f>SUM(G43-E43)</f>
        <v>21590</v>
      </c>
      <c r="G43" s="2396">
        <v>28000</v>
      </c>
      <c r="H43" s="1491">
        <v>28000</v>
      </c>
      <c r="I43" s="1443"/>
      <c r="J43" s="2395"/>
      <c r="K43" s="1422" t="s">
        <v>1646</v>
      </c>
      <c r="L43" s="1420"/>
      <c r="M43" s="2292">
        <v>78000</v>
      </c>
    </row>
    <row r="44" spans="1:15" s="1533" customFormat="1" ht="14.1" customHeight="1" outlineLevel="1">
      <c r="A44" s="1899" t="s">
        <v>1016</v>
      </c>
      <c r="B44" s="1898"/>
      <c r="C44" s="2023" t="s">
        <v>29</v>
      </c>
      <c r="D44" s="1539">
        <v>0</v>
      </c>
      <c r="E44" s="1884">
        <v>0</v>
      </c>
      <c r="F44" s="1596">
        <f>SUM(G44-E44)</f>
        <v>1000</v>
      </c>
      <c r="G44" s="2396">
        <v>1000</v>
      </c>
      <c r="H44" s="1491">
        <v>1000</v>
      </c>
      <c r="I44" s="1443"/>
      <c r="J44" s="2395"/>
      <c r="K44" s="1422" t="s">
        <v>1645</v>
      </c>
      <c r="M44" s="1882">
        <v>396000</v>
      </c>
    </row>
    <row r="45" spans="1:15" s="1533" customFormat="1" ht="14.1" customHeight="1" outlineLevel="1" thickBot="1">
      <c r="A45" s="1899" t="s">
        <v>28</v>
      </c>
      <c r="B45" s="1898"/>
      <c r="C45" s="2019" t="s">
        <v>27</v>
      </c>
      <c r="D45" s="1539">
        <v>34175.18</v>
      </c>
      <c r="E45" s="1884">
        <v>15553.600000000002</v>
      </c>
      <c r="F45" s="1596">
        <f>SUM(G45-E45)</f>
        <v>59846.399999999994</v>
      </c>
      <c r="G45" s="2396">
        <v>75400</v>
      </c>
      <c r="H45" s="1491">
        <v>75400</v>
      </c>
      <c r="I45" s="1544"/>
      <c r="J45" s="2395"/>
      <c r="M45" s="3037">
        <f>SUM(M43:M44)</f>
        <v>474000</v>
      </c>
    </row>
    <row r="46" spans="1:15" s="1441" customFormat="1" ht="14.1" customHeight="1" outlineLevel="1" thickTop="1">
      <c r="A46" s="2203" t="s">
        <v>24</v>
      </c>
      <c r="B46" s="2202"/>
      <c r="C46" s="2536" t="s">
        <v>23</v>
      </c>
      <c r="D46" s="2397">
        <v>309909.92999999993</v>
      </c>
      <c r="E46" s="1491">
        <v>127232.48999999999</v>
      </c>
      <c r="F46" s="1536">
        <f>SUM(G46-E46)</f>
        <v>346767.51</v>
      </c>
      <c r="G46" s="2921">
        <v>474000</v>
      </c>
      <c r="H46" s="1491">
        <f>M45</f>
        <v>474000</v>
      </c>
      <c r="I46" s="1442" t="s">
        <v>1644</v>
      </c>
      <c r="J46" s="1454"/>
    </row>
    <row r="47" spans="1:15" s="1533" customFormat="1" ht="14.1" customHeight="1" outlineLevel="1">
      <c r="A47" s="1615" t="s">
        <v>1643</v>
      </c>
      <c r="B47" s="1770"/>
      <c r="C47" s="1769"/>
      <c r="D47" s="1539"/>
      <c r="E47" s="1884"/>
      <c r="F47" s="1596"/>
      <c r="G47" s="2396"/>
      <c r="H47" s="1491"/>
      <c r="I47" s="3036" t="s">
        <v>1311</v>
      </c>
      <c r="J47" s="3035"/>
    </row>
    <row r="48" spans="1:15" s="1533" customFormat="1" ht="14.1" customHeight="1" outlineLevel="1">
      <c r="A48" s="1727"/>
      <c r="B48" s="1768" t="s">
        <v>1015</v>
      </c>
      <c r="C48" s="2019" t="s">
        <v>118</v>
      </c>
      <c r="D48" s="1539">
        <v>0</v>
      </c>
      <c r="E48" s="1884">
        <v>0</v>
      </c>
      <c r="F48" s="1596">
        <f>SUM(G48-E48)</f>
        <v>20000</v>
      </c>
      <c r="G48" s="2396">
        <v>20000</v>
      </c>
      <c r="H48" s="1491">
        <v>20000</v>
      </c>
      <c r="I48" s="1883"/>
      <c r="J48" s="3035"/>
    </row>
    <row r="49" spans="1:11" s="1533" customFormat="1" ht="14.1" customHeight="1" outlineLevel="1">
      <c r="A49" s="1615" t="s">
        <v>1643</v>
      </c>
      <c r="B49" s="1770"/>
      <c r="C49" s="1769"/>
      <c r="D49" s="1539"/>
      <c r="E49" s="1884"/>
      <c r="F49" s="1596"/>
      <c r="G49" s="2396"/>
      <c r="H49" s="1491"/>
      <c r="I49" s="1883"/>
      <c r="J49" s="3035"/>
      <c r="K49" s="1882"/>
    </row>
    <row r="50" spans="1:11" s="1533" customFormat="1" ht="14.1" customHeight="1" outlineLevel="1">
      <c r="A50" s="1727"/>
      <c r="B50" s="1768" t="s">
        <v>1013</v>
      </c>
      <c r="C50" s="2019" t="s">
        <v>18</v>
      </c>
      <c r="D50" s="1539">
        <v>0</v>
      </c>
      <c r="E50" s="1884">
        <v>0</v>
      </c>
      <c r="F50" s="1596">
        <f>SUM(G50-E50)</f>
        <v>45000</v>
      </c>
      <c r="G50" s="2396">
        <v>45000</v>
      </c>
      <c r="H50" s="1491">
        <v>45000</v>
      </c>
      <c r="I50" s="1544"/>
      <c r="J50" s="2395"/>
    </row>
    <row r="51" spans="1:11" s="1533" customFormat="1" ht="14.1" customHeight="1" outlineLevel="1">
      <c r="A51" s="1615" t="s">
        <v>1407</v>
      </c>
      <c r="B51" s="1770"/>
      <c r="C51" s="1769"/>
      <c r="D51" s="1539"/>
      <c r="E51" s="1884"/>
      <c r="F51" s="1596"/>
      <c r="G51" s="2396"/>
      <c r="H51" s="1491"/>
      <c r="I51" s="1883"/>
      <c r="J51" s="3035"/>
      <c r="K51" s="1882"/>
    </row>
    <row r="52" spans="1:11" s="1533" customFormat="1" ht="14.1" customHeight="1" outlineLevel="1">
      <c r="A52" s="1727"/>
      <c r="B52" s="1768" t="s">
        <v>1578</v>
      </c>
      <c r="C52" s="2019" t="s">
        <v>15</v>
      </c>
      <c r="D52" s="1539">
        <v>0</v>
      </c>
      <c r="E52" s="1884">
        <v>0</v>
      </c>
      <c r="F52" s="1596">
        <f>SUM(G52-E52)</f>
        <v>0</v>
      </c>
      <c r="G52" s="2889">
        <v>0</v>
      </c>
      <c r="H52" s="1491">
        <v>5000</v>
      </c>
      <c r="I52" s="1544"/>
      <c r="J52" s="2395"/>
    </row>
    <row r="53" spans="1:11" s="1533" customFormat="1" ht="14.1" customHeight="1" outlineLevel="1">
      <c r="A53" s="1615" t="s">
        <v>1407</v>
      </c>
      <c r="B53" s="1770"/>
      <c r="C53" s="1769"/>
      <c r="D53" s="1539"/>
      <c r="E53" s="1884"/>
      <c r="F53" s="1596"/>
      <c r="G53" s="2889"/>
      <c r="H53" s="1606"/>
      <c r="I53" s="1883"/>
      <c r="J53" s="3035"/>
      <c r="K53" s="1882"/>
    </row>
    <row r="54" spans="1:11" s="1533" customFormat="1" ht="14.1" customHeight="1" outlineLevel="1">
      <c r="A54" s="1727"/>
      <c r="B54" s="1768" t="s">
        <v>1642</v>
      </c>
      <c r="C54" s="2019" t="s">
        <v>166</v>
      </c>
      <c r="D54" s="1539">
        <v>0</v>
      </c>
      <c r="E54" s="1884">
        <v>0</v>
      </c>
      <c r="F54" s="1596">
        <f>SUM(G54-E54)</f>
        <v>0</v>
      </c>
      <c r="G54" s="2889">
        <v>0</v>
      </c>
      <c r="H54" s="1491">
        <v>5000</v>
      </c>
      <c r="I54" s="1544"/>
      <c r="J54" s="2395"/>
    </row>
    <row r="55" spans="1:11" ht="14.1" customHeight="1" outlineLevel="1">
      <c r="A55" s="1897" t="s">
        <v>249</v>
      </c>
      <c r="B55" s="2879"/>
      <c r="C55" s="2019" t="s">
        <v>248</v>
      </c>
      <c r="D55" s="1539">
        <v>337.5</v>
      </c>
      <c r="E55" s="1884">
        <v>0</v>
      </c>
      <c r="F55" s="1596">
        <f>SUM(G55-E55)</f>
        <v>1000</v>
      </c>
      <c r="G55" s="1595">
        <v>1000</v>
      </c>
      <c r="H55" s="1491">
        <v>1000</v>
      </c>
      <c r="I55" s="1433"/>
    </row>
    <row r="56" spans="1:11" ht="14.1" customHeight="1" outlineLevel="1">
      <c r="A56" s="1881" t="s">
        <v>10</v>
      </c>
      <c r="B56" s="1880"/>
      <c r="C56" s="3034" t="s">
        <v>9</v>
      </c>
      <c r="D56" s="1539">
        <v>37445</v>
      </c>
      <c r="E56" s="1491">
        <v>3042.5</v>
      </c>
      <c r="F56" s="1596">
        <f>SUM(G56-E56)</f>
        <v>74957.5</v>
      </c>
      <c r="G56" s="1595">
        <v>78000</v>
      </c>
      <c r="H56" s="1491">
        <v>78000</v>
      </c>
      <c r="I56" s="1433"/>
    </row>
    <row r="57" spans="1:11" s="1430" customFormat="1" ht="19.149999999999999" customHeight="1" outlineLevel="2" thickBot="1">
      <c r="A57" s="1532" t="s">
        <v>8</v>
      </c>
      <c r="B57" s="1532"/>
      <c r="C57" s="1745"/>
      <c r="D57" s="1436">
        <f>SUM(D12+D35)</f>
        <v>9200032.3199999984</v>
      </c>
      <c r="E57" s="1436">
        <f>SUM(E12+E35)</f>
        <v>4085885.74</v>
      </c>
      <c r="F57" s="1436">
        <f>SUM(F12+F35)</f>
        <v>5932151.2599999998</v>
      </c>
      <c r="G57" s="1436">
        <f>SUM(G12+G35)</f>
        <v>10018037</v>
      </c>
      <c r="H57" s="1436" t="e">
        <f>SUM(H12+H35)</f>
        <v>#REF!</v>
      </c>
      <c r="I57" s="1876" t="s">
        <v>1308</v>
      </c>
      <c r="J57" s="2710"/>
    </row>
    <row r="58" spans="1:11" ht="18.600000000000001" customHeight="1" thickTop="1">
      <c r="A58" s="1430" t="s">
        <v>1010</v>
      </c>
      <c r="C58" s="3033" t="s">
        <v>6</v>
      </c>
      <c r="E58" s="1520" t="s">
        <v>1641</v>
      </c>
      <c r="F58" s="1520"/>
      <c r="G58" s="1430"/>
      <c r="H58" s="1438"/>
    </row>
    <row r="59" spans="1:11" ht="14.25" customHeight="1">
      <c r="A59" s="1430"/>
      <c r="C59" s="3033"/>
      <c r="E59" s="1570"/>
      <c r="F59" s="1570"/>
      <c r="G59" s="1430"/>
    </row>
    <row r="60" spans="1:11" s="1430" customFormat="1" ht="18" customHeight="1">
      <c r="A60" s="3739" t="s">
        <v>1955</v>
      </c>
      <c r="B60" s="1437"/>
      <c r="C60" s="3707" t="s">
        <v>1906</v>
      </c>
      <c r="D60" s="3708"/>
      <c r="E60" s="3705" t="s">
        <v>1876</v>
      </c>
      <c r="F60" s="1526"/>
      <c r="G60" s="1526"/>
      <c r="H60" s="1526"/>
      <c r="J60" s="2710"/>
    </row>
    <row r="61" spans="1:11" s="1420" customFormat="1" ht="12" customHeight="1">
      <c r="A61" s="1426" t="s">
        <v>1640</v>
      </c>
      <c r="B61" s="2871"/>
      <c r="C61" s="1525" t="s">
        <v>100</v>
      </c>
      <c r="D61" s="1525"/>
      <c r="E61" s="1521" t="s">
        <v>0</v>
      </c>
      <c r="F61" s="1521"/>
      <c r="G61" s="1521"/>
      <c r="H61" s="1521"/>
      <c r="I61" s="1422"/>
      <c r="J61" s="1421"/>
    </row>
    <row r="62" spans="1:11" s="1420" customFormat="1" ht="10.15" customHeight="1">
      <c r="B62" s="1422"/>
      <c r="C62" s="1525"/>
      <c r="D62" s="1525"/>
      <c r="E62" s="1423"/>
      <c r="F62" s="1423"/>
      <c r="G62" s="1423"/>
      <c r="H62" s="1423"/>
      <c r="I62" s="1422"/>
      <c r="J62" s="1421"/>
    </row>
    <row r="63" spans="1:11" s="1420" customFormat="1" ht="12.75">
      <c r="E63" s="1423"/>
      <c r="F63" s="1423"/>
      <c r="G63" s="1423"/>
      <c r="H63" s="1423"/>
      <c r="I63" s="1422"/>
      <c r="J63" s="1421"/>
    </row>
    <row r="64" spans="1:11" s="1420" customFormat="1" ht="12.75">
      <c r="E64" s="1423"/>
      <c r="F64" s="1423"/>
      <c r="G64" s="1423"/>
      <c r="H64" s="1423"/>
      <c r="I64" s="1422"/>
      <c r="J64" s="1421"/>
    </row>
    <row r="65" spans="2:10" s="1420" customFormat="1" ht="12.75">
      <c r="E65" s="1423"/>
      <c r="F65" s="1423"/>
      <c r="G65" s="1423"/>
      <c r="H65" s="1423"/>
      <c r="I65" s="1422"/>
      <c r="J65" s="1421"/>
    </row>
    <row r="66" spans="2:10" s="1420" customFormat="1" ht="12.75">
      <c r="E66" s="1423"/>
      <c r="F66" s="1423"/>
      <c r="G66" s="1423"/>
      <c r="H66" s="1423"/>
      <c r="I66" s="1422"/>
      <c r="J66" s="1421"/>
    </row>
    <row r="67" spans="2:10" s="1420" customFormat="1" ht="12.75">
      <c r="E67" s="1423"/>
      <c r="F67" s="1423"/>
      <c r="G67" s="1423"/>
      <c r="H67" s="1423"/>
      <c r="I67" s="1422"/>
      <c r="J67" s="1421"/>
    </row>
    <row r="68" spans="2:10" s="1420" customFormat="1" ht="12.75">
      <c r="E68" s="1423"/>
      <c r="F68" s="1423"/>
      <c r="G68" s="1423"/>
      <c r="H68" s="1423"/>
      <c r="I68" s="1422"/>
      <c r="J68" s="1421"/>
    </row>
    <row r="69" spans="2:10" s="1420" customFormat="1" ht="12.75">
      <c r="B69" s="1422"/>
      <c r="D69" s="1423"/>
      <c r="E69" s="1423"/>
      <c r="F69" s="1423"/>
      <c r="G69" s="1423"/>
      <c r="H69" s="1423"/>
      <c r="I69" s="1422"/>
      <c r="J69" s="1421"/>
    </row>
    <row r="70" spans="2:10" s="1420" customFormat="1" ht="12.75">
      <c r="B70" s="1422"/>
      <c r="D70" s="1423"/>
      <c r="E70" s="1423"/>
      <c r="F70" s="1423"/>
      <c r="G70" s="1423"/>
      <c r="H70" s="1423"/>
      <c r="I70" s="1422"/>
      <c r="J70" s="1421"/>
    </row>
    <row r="71" spans="2:10" s="1420" customFormat="1" ht="12.75">
      <c r="B71" s="1422"/>
      <c r="D71" s="1423"/>
      <c r="E71" s="1423"/>
      <c r="F71" s="1423"/>
      <c r="G71" s="1423"/>
      <c r="H71" s="1423"/>
      <c r="I71" s="1422"/>
      <c r="J71" s="1421"/>
    </row>
    <row r="72" spans="2:10" s="1420" customFormat="1" ht="12.75">
      <c r="B72" s="1422"/>
      <c r="D72" s="1423"/>
      <c r="E72" s="1423"/>
      <c r="F72" s="1423"/>
      <c r="G72" s="1423"/>
      <c r="H72" s="1423"/>
      <c r="I72" s="1422"/>
      <c r="J72" s="1421"/>
    </row>
    <row r="73" spans="2:10" s="1420" customFormat="1" ht="12.75">
      <c r="B73" s="1422"/>
      <c r="D73" s="1423"/>
      <c r="E73" s="1423"/>
      <c r="F73" s="1423"/>
      <c r="G73" s="1423"/>
      <c r="H73" s="1423"/>
      <c r="I73" s="1422"/>
      <c r="J73" s="1421"/>
    </row>
    <row r="74" spans="2:10" s="1420" customFormat="1" ht="12.75">
      <c r="B74" s="1422"/>
      <c r="D74" s="1423"/>
      <c r="E74" s="1423"/>
      <c r="F74" s="1423"/>
      <c r="G74" s="1423"/>
      <c r="H74" s="1423"/>
      <c r="I74" s="1422"/>
      <c r="J74" s="1421"/>
    </row>
    <row r="75" spans="2:10" s="1524" customFormat="1" ht="9" customHeight="1">
      <c r="J75" s="2868"/>
    </row>
    <row r="76" spans="2:10" s="1524" customFormat="1" ht="9" customHeight="1">
      <c r="J76" s="2868"/>
    </row>
    <row r="77" spans="2:10" s="1524" customFormat="1" ht="9" customHeight="1">
      <c r="J77" s="2868"/>
    </row>
    <row r="78" spans="2:10" s="1524" customFormat="1" ht="9" customHeight="1">
      <c r="J78" s="2868"/>
    </row>
    <row r="79" spans="2:10" s="1524" customFormat="1" ht="9" customHeight="1">
      <c r="J79" s="2868"/>
    </row>
    <row r="80" spans="2:10" s="1524" customFormat="1" ht="9.9499999999999993" customHeight="1">
      <c r="J80" s="2868"/>
    </row>
  </sheetData>
  <mergeCells count="10">
    <mergeCell ref="C62:D62"/>
    <mergeCell ref="C61:D61"/>
    <mergeCell ref="E61:H61"/>
    <mergeCell ref="A8:B10"/>
    <mergeCell ref="A3:H3"/>
    <mergeCell ref="A4:H4"/>
    <mergeCell ref="E8:G8"/>
    <mergeCell ref="E58:F58"/>
    <mergeCell ref="C60:D60"/>
    <mergeCell ref="E60:H60"/>
  </mergeCells>
  <pageMargins left="0.5" right="0" top="0.25" bottom="0" header="0.5" footer="0"/>
  <pageSetup paperSize="5" orientation="portrait" verticalDpi="30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 transitionEvaluation="1" transitionEntry="1">
    <outlinePr summaryBelow="0"/>
  </sheetPr>
  <dimension ref="A1:ER550"/>
  <sheetViews>
    <sheetView showGridLines="0" showOutlineSymbols="0" topLeftCell="A19" workbookViewId="0">
      <pane xSplit="18525" topLeftCell="ET1"/>
      <selection activeCell="F34" sqref="F34:H34"/>
      <selection pane="topRight" activeCell="A7" sqref="A7:B9"/>
    </sheetView>
  </sheetViews>
  <sheetFormatPr defaultColWidth="12.5703125" defaultRowHeight="15.75" outlineLevelRow="1" outlineLevelCol="2"/>
  <cols>
    <col min="1" max="1" width="1.85546875" style="1266" customWidth="1"/>
    <col min="2" max="2" width="28.7109375" style="1266" customWidth="1"/>
    <col min="3" max="3" width="9.5703125" style="1266" customWidth="1"/>
    <col min="4" max="4" width="13.28515625" style="1266" customWidth="1"/>
    <col min="5" max="5" width="11.5703125" style="1266" customWidth="1"/>
    <col min="6" max="7" width="13.28515625" style="1266" customWidth="1"/>
    <col min="8" max="8" width="11.42578125" style="1266" customWidth="1"/>
    <col min="9" max="9" width="13.5703125" style="1307" bestFit="1" customWidth="1"/>
    <col min="10"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7" spans="1:15" s="796" customFormat="1" ht="14.25" customHeight="1">
      <c r="A7" s="636"/>
      <c r="B7" s="636"/>
      <c r="C7" s="3117"/>
      <c r="D7" s="636"/>
      <c r="E7" s="636"/>
      <c r="F7" s="636"/>
      <c r="G7" s="636"/>
      <c r="H7" s="636"/>
    </row>
    <row r="8" spans="1:15" s="796" customFormat="1" ht="14.25" customHeight="1">
      <c r="A8" s="848" t="s">
        <v>1665</v>
      </c>
      <c r="C8" s="2865"/>
      <c r="D8" s="554"/>
      <c r="E8" s="554"/>
      <c r="F8" s="554"/>
      <c r="G8" s="554"/>
      <c r="H8" s="554"/>
    </row>
    <row r="9" spans="1:15" s="796" customFormat="1" ht="14.25" customHeight="1">
      <c r="B9" s="3116" t="s">
        <v>1664</v>
      </c>
      <c r="C9" s="2865"/>
      <c r="D9" s="554"/>
      <c r="E9" s="554"/>
      <c r="F9" s="554"/>
      <c r="G9" s="554"/>
      <c r="H9" s="554"/>
    </row>
    <row r="10" spans="1:15" s="1267" customFormat="1" ht="13.5">
      <c r="C10" s="3115"/>
      <c r="D10" s="3114"/>
      <c r="E10" s="719"/>
      <c r="F10" s="2745"/>
      <c r="G10" s="2866"/>
      <c r="H10" s="719"/>
      <c r="I10" s="3089"/>
      <c r="J10" s="3089"/>
      <c r="K10" s="3089"/>
      <c r="L10" s="3089"/>
      <c r="M10" s="3089"/>
      <c r="N10" s="3089"/>
      <c r="O10" s="3089"/>
    </row>
    <row r="11" spans="1:15" s="1267" customFormat="1" ht="13.5">
      <c r="A11" s="432" t="s">
        <v>143</v>
      </c>
      <c r="B11" s="431"/>
      <c r="C11" s="2738" t="s">
        <v>92</v>
      </c>
      <c r="D11" s="2742" t="s">
        <v>91</v>
      </c>
      <c r="E11" s="2741" t="s">
        <v>93</v>
      </c>
      <c r="F11" s="2740"/>
      <c r="G11" s="2739"/>
      <c r="H11" s="2738" t="s">
        <v>87</v>
      </c>
      <c r="I11" s="3089"/>
      <c r="J11" s="3089"/>
      <c r="K11" s="3089"/>
      <c r="L11" s="3089"/>
      <c r="M11" s="3089"/>
      <c r="N11" s="3089"/>
      <c r="O11" s="3089"/>
    </row>
    <row r="12" spans="1:15" s="1267" customFormat="1" ht="13.5">
      <c r="A12" s="426"/>
      <c r="B12" s="425"/>
      <c r="C12" s="2737" t="s">
        <v>86</v>
      </c>
      <c r="D12" s="2735">
        <v>2019</v>
      </c>
      <c r="E12" s="2735" t="s">
        <v>1663</v>
      </c>
      <c r="F12" s="2735" t="s">
        <v>1662</v>
      </c>
      <c r="G12" s="2735" t="s">
        <v>88</v>
      </c>
      <c r="H12" s="2735" t="s">
        <v>227</v>
      </c>
      <c r="I12" s="3089"/>
      <c r="J12" s="3089"/>
      <c r="K12" s="3089"/>
      <c r="L12" s="3089"/>
      <c r="M12" s="3089"/>
      <c r="N12" s="3089"/>
      <c r="O12" s="3089"/>
    </row>
    <row r="13" spans="1:15" s="1267" customFormat="1" ht="13.5">
      <c r="A13" s="421"/>
      <c r="B13" s="420"/>
      <c r="C13" s="2734"/>
      <c r="D13" s="2733" t="s">
        <v>84</v>
      </c>
      <c r="E13" s="2850" t="s">
        <v>84</v>
      </c>
      <c r="F13" s="2733" t="s">
        <v>142</v>
      </c>
      <c r="G13" s="3112"/>
      <c r="H13" s="2733" t="s">
        <v>83</v>
      </c>
      <c r="I13" s="3089"/>
      <c r="J13" s="3089"/>
      <c r="K13" s="3089"/>
      <c r="L13" s="3089"/>
      <c r="M13" s="3089"/>
      <c r="N13" s="3089"/>
      <c r="O13" s="3089"/>
    </row>
    <row r="14" spans="1:15" s="1267" customFormat="1" ht="15" customHeight="1">
      <c r="A14" s="3111" t="s">
        <v>1661</v>
      </c>
      <c r="B14" s="3113"/>
      <c r="C14" s="2734"/>
      <c r="D14" s="2733"/>
      <c r="E14" s="2850"/>
      <c r="F14" s="2733"/>
      <c r="G14" s="3112"/>
      <c r="H14" s="2733"/>
      <c r="I14" s="3089"/>
      <c r="J14" s="3089"/>
      <c r="K14" s="3089"/>
      <c r="L14" s="3089"/>
      <c r="M14" s="3089"/>
      <c r="N14" s="3089"/>
      <c r="O14" s="3089"/>
    </row>
    <row r="15" spans="1:15" s="1267" customFormat="1" ht="15" customHeight="1" thickBot="1">
      <c r="A15" s="3111" t="s">
        <v>46</v>
      </c>
      <c r="B15" s="3110"/>
      <c r="C15" s="3109"/>
      <c r="D15" s="580">
        <f>SUM(D16:D22)</f>
        <v>157729.68</v>
      </c>
      <c r="E15" s="580">
        <f>SUM(E17:E27)</f>
        <v>30190</v>
      </c>
      <c r="F15" s="599">
        <f>SUM(F16:F22)</f>
        <v>219810</v>
      </c>
      <c r="G15" s="580">
        <f>SUM(G16:G27)</f>
        <v>250000</v>
      </c>
      <c r="H15" s="580">
        <f>SUM(H16:H27)</f>
        <v>250000</v>
      </c>
      <c r="I15" s="3089"/>
      <c r="J15" s="3089"/>
      <c r="K15" s="3089"/>
      <c r="L15" s="3089"/>
      <c r="M15" s="3089"/>
      <c r="N15" s="3089"/>
      <c r="O15" s="3089"/>
    </row>
    <row r="16" spans="1:15" s="1267" customFormat="1" ht="20.100000000000001" customHeight="1" thickTop="1">
      <c r="A16" s="3108" t="s">
        <v>1660</v>
      </c>
      <c r="B16" s="3107"/>
      <c r="C16" s="3106" t="s">
        <v>40</v>
      </c>
      <c r="D16" s="3103">
        <v>47161.919999999998</v>
      </c>
      <c r="E16" s="3104">
        <v>0</v>
      </c>
      <c r="F16" s="3105">
        <f>G16-E16</f>
        <v>50000</v>
      </c>
      <c r="G16" s="3104">
        <v>50000</v>
      </c>
      <c r="H16" s="3103">
        <v>50000</v>
      </c>
      <c r="I16" s="3089"/>
      <c r="J16" s="3089"/>
      <c r="K16" s="3089"/>
      <c r="L16" s="3089"/>
      <c r="M16" s="3089"/>
      <c r="N16" s="3089"/>
      <c r="O16" s="3089"/>
    </row>
    <row r="17" spans="1:15" s="1267" customFormat="1" ht="20.100000000000001" customHeight="1">
      <c r="A17" s="2769" t="s">
        <v>1659</v>
      </c>
      <c r="B17" s="2776"/>
      <c r="C17" s="1552" t="s">
        <v>131</v>
      </c>
      <c r="D17" s="2718">
        <v>0</v>
      </c>
      <c r="E17" s="941">
        <v>0</v>
      </c>
      <c r="F17" s="2728">
        <v>4000</v>
      </c>
      <c r="G17" s="941">
        <v>4000</v>
      </c>
      <c r="H17" s="563">
        <v>4000</v>
      </c>
      <c r="I17" s="3089"/>
      <c r="J17" s="3089"/>
      <c r="K17" s="3089"/>
      <c r="L17" s="3089"/>
      <c r="M17" s="3089"/>
      <c r="N17" s="3089"/>
      <c r="O17" s="3089"/>
    </row>
    <row r="18" spans="1:15" s="1267" customFormat="1" ht="20.100000000000001" customHeight="1">
      <c r="A18" s="2769" t="s">
        <v>130</v>
      </c>
      <c r="B18" s="2776"/>
      <c r="C18" s="46" t="s">
        <v>33</v>
      </c>
      <c r="D18" s="2718">
        <v>20584.759999999998</v>
      </c>
      <c r="E18" s="941">
        <v>7590</v>
      </c>
      <c r="F18" s="2728">
        <f>G18-E18</f>
        <v>17410</v>
      </c>
      <c r="G18" s="941">
        <v>25000</v>
      </c>
      <c r="H18" s="941">
        <v>25000</v>
      </c>
      <c r="I18" s="3089"/>
      <c r="J18" s="3089"/>
      <c r="K18" s="3089"/>
      <c r="L18" s="3089"/>
      <c r="M18" s="3089"/>
      <c r="N18" s="3089"/>
      <c r="O18" s="3089"/>
    </row>
    <row r="19" spans="1:15" s="1267" customFormat="1" ht="20.100000000000001" customHeight="1">
      <c r="A19" s="3102" t="s">
        <v>1658</v>
      </c>
      <c r="B19" s="2762"/>
      <c r="C19" s="1552" t="s">
        <v>29</v>
      </c>
      <c r="D19" s="2718">
        <v>0</v>
      </c>
      <c r="E19" s="941">
        <v>0</v>
      </c>
      <c r="F19" s="2728">
        <v>1200</v>
      </c>
      <c r="G19" s="941">
        <v>1200</v>
      </c>
      <c r="H19" s="941">
        <v>1200</v>
      </c>
      <c r="I19" s="3089"/>
      <c r="J19" s="3089"/>
      <c r="K19" s="3089"/>
      <c r="L19" s="3089"/>
      <c r="M19" s="3089"/>
      <c r="N19" s="3089"/>
      <c r="O19" s="3089"/>
    </row>
    <row r="20" spans="1:15" s="1267" customFormat="1" ht="20.100000000000001" customHeight="1">
      <c r="A20" s="3102" t="s">
        <v>293</v>
      </c>
      <c r="B20" s="2762"/>
      <c r="C20" s="1552" t="s">
        <v>292</v>
      </c>
      <c r="D20" s="2718">
        <v>0</v>
      </c>
      <c r="E20" s="941">
        <v>0</v>
      </c>
      <c r="F20" s="2728">
        <v>5000</v>
      </c>
      <c r="G20" s="941">
        <v>5000</v>
      </c>
      <c r="H20" s="941">
        <v>5000</v>
      </c>
      <c r="I20" s="3089"/>
      <c r="J20" s="3089"/>
      <c r="K20" s="3089"/>
      <c r="L20" s="3089"/>
      <c r="M20" s="3089"/>
      <c r="N20" s="3089"/>
      <c r="O20" s="3089"/>
    </row>
    <row r="21" spans="1:15" s="1267" customFormat="1" ht="20.100000000000001" customHeight="1">
      <c r="A21" s="3102" t="s">
        <v>1657</v>
      </c>
      <c r="B21" s="2762"/>
      <c r="C21" s="1552" t="s">
        <v>1656</v>
      </c>
      <c r="D21" s="2718">
        <v>0</v>
      </c>
      <c r="E21" s="941">
        <v>0</v>
      </c>
      <c r="F21" s="2728">
        <v>12000</v>
      </c>
      <c r="G21" s="941">
        <v>12000</v>
      </c>
      <c r="H21" s="941">
        <v>12000</v>
      </c>
      <c r="I21" s="3089"/>
      <c r="J21" s="3089"/>
      <c r="K21" s="3089"/>
      <c r="L21" s="3089"/>
      <c r="M21" s="3089"/>
      <c r="N21" s="3089"/>
      <c r="O21" s="3089"/>
    </row>
    <row r="22" spans="1:15" s="1267" customFormat="1" ht="20.100000000000001" customHeight="1">
      <c r="A22" s="3102" t="s">
        <v>10</v>
      </c>
      <c r="B22" s="2762"/>
      <c r="C22" s="46" t="s">
        <v>9</v>
      </c>
      <c r="D22" s="2718">
        <v>89983</v>
      </c>
      <c r="E22" s="941">
        <v>22600</v>
      </c>
      <c r="F22" s="2728">
        <f>SUM(G22-E22)</f>
        <v>130200</v>
      </c>
      <c r="G22" s="941">
        <v>152800</v>
      </c>
      <c r="H22" s="941">
        <v>152800</v>
      </c>
      <c r="I22" s="3089"/>
      <c r="J22" s="3089"/>
      <c r="K22" s="3089"/>
      <c r="L22" s="3089"/>
      <c r="M22" s="3089"/>
      <c r="N22" s="3089"/>
      <c r="O22" s="3089"/>
    </row>
    <row r="23" spans="1:15" s="1267" customFormat="1" ht="20.100000000000001" customHeight="1">
      <c r="A23" s="3101"/>
      <c r="B23" s="3100"/>
      <c r="C23" s="1446"/>
      <c r="D23" s="2718"/>
      <c r="E23" s="941"/>
      <c r="F23" s="2728"/>
      <c r="G23" s="941"/>
      <c r="H23" s="941"/>
      <c r="I23" s="3089"/>
      <c r="J23" s="3089"/>
      <c r="K23" s="3089"/>
      <c r="L23" s="3089"/>
      <c r="M23" s="3089"/>
      <c r="N23" s="3089"/>
      <c r="O23" s="3089"/>
    </row>
    <row r="24" spans="1:15" s="1267" customFormat="1" ht="20.100000000000001" customHeight="1">
      <c r="A24" s="3101"/>
      <c r="B24" s="3100"/>
      <c r="C24" s="1446"/>
      <c r="D24" s="2718"/>
      <c r="E24" s="941"/>
      <c r="F24" s="2728"/>
      <c r="G24" s="941"/>
      <c r="H24" s="941"/>
      <c r="I24" s="3089"/>
      <c r="J24" s="3089"/>
      <c r="K24" s="3089"/>
      <c r="L24" s="3089"/>
      <c r="M24" s="3089"/>
      <c r="N24" s="3089"/>
      <c r="O24" s="3089"/>
    </row>
    <row r="25" spans="1:15" s="1267" customFormat="1" ht="20.100000000000001" customHeight="1">
      <c r="A25" s="3101"/>
      <c r="B25" s="3100"/>
      <c r="C25" s="1446"/>
      <c r="D25" s="2718"/>
      <c r="E25" s="941"/>
      <c r="F25" s="2728"/>
      <c r="G25" s="941"/>
      <c r="H25" s="941"/>
      <c r="I25" s="3089"/>
      <c r="J25" s="3089"/>
      <c r="K25" s="3089"/>
      <c r="L25" s="3089"/>
      <c r="M25" s="3089"/>
      <c r="N25" s="3089"/>
      <c r="O25" s="3089"/>
    </row>
    <row r="26" spans="1:15" s="1267" customFormat="1" ht="20.100000000000001" customHeight="1">
      <c r="A26" s="3101"/>
      <c r="B26" s="3100"/>
      <c r="C26" s="1446"/>
      <c r="D26" s="2718"/>
      <c r="E26" s="941"/>
      <c r="F26" s="2728"/>
      <c r="G26" s="941"/>
      <c r="H26" s="941"/>
      <c r="I26" s="3089"/>
      <c r="J26" s="3089"/>
      <c r="K26" s="3089"/>
      <c r="L26" s="3089"/>
      <c r="M26" s="3089"/>
      <c r="N26" s="3089"/>
      <c r="O26" s="3089"/>
    </row>
    <row r="27" spans="1:15" s="1267" customFormat="1" ht="20.100000000000001" customHeight="1">
      <c r="A27" s="3101"/>
      <c r="B27" s="3100"/>
      <c r="C27" s="2755"/>
      <c r="D27" s="2718"/>
      <c r="E27" s="941"/>
      <c r="F27" s="2728"/>
      <c r="G27" s="941"/>
      <c r="H27" s="941"/>
      <c r="I27" s="3089"/>
      <c r="J27" s="3089"/>
      <c r="K27" s="3089"/>
      <c r="L27" s="3089"/>
      <c r="M27" s="3089"/>
      <c r="N27" s="3089"/>
      <c r="O27" s="3089"/>
    </row>
    <row r="28" spans="1:15" s="1267" customFormat="1" ht="20.100000000000001" customHeight="1">
      <c r="A28" s="3099"/>
      <c r="B28" s="3098"/>
      <c r="C28" s="3097"/>
      <c r="D28" s="2718"/>
      <c r="E28" s="2715"/>
      <c r="F28" s="2728"/>
      <c r="G28" s="2715"/>
      <c r="H28" s="2715"/>
      <c r="I28" s="3089"/>
      <c r="J28" s="3089"/>
      <c r="K28" s="3089"/>
      <c r="L28" s="3089"/>
      <c r="M28" s="3089"/>
      <c r="N28" s="3089"/>
      <c r="O28" s="3089"/>
    </row>
    <row r="29" spans="1:15" s="1267" customFormat="1" ht="20.100000000000001" customHeight="1" thickBot="1">
      <c r="A29" s="599" t="s">
        <v>8</v>
      </c>
      <c r="B29" s="3096"/>
      <c r="C29" s="3095"/>
      <c r="D29" s="599">
        <f>SUM(D16:D27)</f>
        <v>157729.68</v>
      </c>
      <c r="E29" s="599">
        <f>SUM(E16:E27)</f>
        <v>30190</v>
      </c>
      <c r="F29" s="599">
        <f>SUM(F16:F27)</f>
        <v>219810</v>
      </c>
      <c r="G29" s="599">
        <f>SUM(G16:G27)</f>
        <v>250000</v>
      </c>
      <c r="H29" s="599">
        <f>SUM(H16:H27)</f>
        <v>250000</v>
      </c>
      <c r="I29" s="3089"/>
      <c r="J29" s="3089"/>
      <c r="K29" s="3089"/>
      <c r="L29" s="3089"/>
      <c r="M29" s="3089"/>
      <c r="N29" s="3089"/>
      <c r="O29" s="3089"/>
    </row>
    <row r="30" spans="1:15" s="819" customFormat="1" ht="19.5" customHeight="1" outlineLevel="1" thickTop="1">
      <c r="A30" s="554" t="s">
        <v>1655</v>
      </c>
      <c r="B30" s="796"/>
      <c r="C30" s="554" t="s">
        <v>1654</v>
      </c>
      <c r="D30" s="796"/>
      <c r="F30" s="658" t="s">
        <v>1653</v>
      </c>
      <c r="G30" s="554"/>
      <c r="H30" s="796"/>
    </row>
    <row r="31" spans="1:15" s="819" customFormat="1" ht="15.95" customHeight="1" outlineLevel="1">
      <c r="A31" s="554"/>
      <c r="B31" s="796"/>
      <c r="C31" s="554"/>
      <c r="D31" s="796"/>
      <c r="E31" s="3094"/>
      <c r="F31" s="3094"/>
      <c r="G31" s="554"/>
      <c r="H31" s="796"/>
    </row>
    <row r="32" spans="1:15" s="819" customFormat="1" ht="10.5" customHeight="1" outlineLevel="1">
      <c r="A32" s="796"/>
      <c r="B32" s="554"/>
      <c r="C32" s="3093"/>
      <c r="D32" s="554"/>
      <c r="E32" s="554"/>
      <c r="F32" s="554"/>
      <c r="G32" s="554"/>
      <c r="H32" s="796"/>
    </row>
    <row r="33" spans="1:15" s="819" customFormat="1" ht="15.95" customHeight="1" outlineLevel="1">
      <c r="A33" s="3092" t="s">
        <v>1956</v>
      </c>
      <c r="B33" s="3092"/>
      <c r="C33" s="3740" t="s">
        <v>1904</v>
      </c>
      <c r="D33" s="2711"/>
      <c r="E33" s="2711"/>
      <c r="F33" s="594" t="s">
        <v>1957</v>
      </c>
      <c r="G33" s="594"/>
      <c r="H33" s="594"/>
    </row>
    <row r="34" spans="1:15" s="819" customFormat="1" ht="15.95" customHeight="1" outlineLevel="1">
      <c r="A34" s="3091"/>
      <c r="B34" s="1268" t="s">
        <v>1652</v>
      </c>
      <c r="C34" s="2708" t="s">
        <v>100</v>
      </c>
      <c r="D34" s="2708"/>
      <c r="E34" s="2708"/>
      <c r="F34" s="2797" t="s">
        <v>0</v>
      </c>
      <c r="G34" s="2797"/>
      <c r="H34" s="2797"/>
    </row>
    <row r="35" spans="1:15" s="819" customFormat="1" ht="15.95" customHeight="1" outlineLevel="1">
      <c r="A35" s="3090"/>
      <c r="B35" s="3090"/>
      <c r="C35" s="2708"/>
      <c r="D35" s="2708"/>
      <c r="E35" s="2708"/>
      <c r="F35" s="2705"/>
      <c r="G35" s="2705"/>
      <c r="H35" s="2705"/>
    </row>
    <row r="36" spans="1:15" s="1267" customFormat="1" ht="12.75">
      <c r="B36" s="1268"/>
      <c r="D36" s="1284"/>
      <c r="E36" s="1284"/>
      <c r="F36" s="1284"/>
      <c r="G36" s="1284"/>
      <c r="H36" s="1284"/>
      <c r="I36" s="3089"/>
      <c r="J36" s="3089"/>
      <c r="K36" s="3089"/>
      <c r="L36" s="3089"/>
      <c r="M36" s="3089"/>
      <c r="N36" s="3089"/>
      <c r="O36" s="3089"/>
    </row>
    <row r="37" spans="1:15" s="1267" customFormat="1" ht="12.75">
      <c r="B37" s="1268"/>
      <c r="D37" s="1284"/>
      <c r="E37" s="1284"/>
      <c r="F37" s="1284"/>
      <c r="G37" s="1284"/>
      <c r="H37" s="1284"/>
      <c r="I37" s="3089"/>
      <c r="J37" s="3089"/>
      <c r="K37" s="3089"/>
      <c r="L37" s="3089"/>
      <c r="M37" s="3089"/>
      <c r="N37" s="3089"/>
      <c r="O37" s="3089"/>
    </row>
    <row r="38" spans="1:15" s="1267" customFormat="1" ht="12.75">
      <c r="B38" s="1268"/>
      <c r="D38" s="1284"/>
      <c r="E38" s="1284"/>
      <c r="F38" s="1284"/>
      <c r="G38" s="1284"/>
      <c r="H38" s="1284"/>
      <c r="I38" s="3089"/>
      <c r="J38" s="3089"/>
      <c r="K38" s="3089"/>
      <c r="L38" s="3089"/>
      <c r="M38" s="3089"/>
      <c r="N38" s="3089"/>
      <c r="O38" s="3089"/>
    </row>
    <row r="39" spans="1:15" s="1267" customFormat="1" ht="12.75">
      <c r="B39" s="1268"/>
      <c r="D39" s="1284"/>
      <c r="E39" s="1284"/>
      <c r="F39" s="1284"/>
      <c r="G39" s="1284"/>
      <c r="H39" s="1284"/>
      <c r="I39" s="3089"/>
      <c r="J39" s="3089"/>
      <c r="K39" s="3089"/>
      <c r="L39" s="3089"/>
      <c r="M39" s="3089"/>
      <c r="N39" s="3089"/>
      <c r="O39" s="3089"/>
    </row>
    <row r="40" spans="1:15" s="1283" customFormat="1" ht="12.75">
      <c r="B40" s="3054"/>
      <c r="D40" s="3075"/>
      <c r="E40" s="3075"/>
      <c r="F40" s="3075"/>
      <c r="G40" s="3075"/>
      <c r="H40" s="3075"/>
      <c r="I40" s="3051"/>
      <c r="J40" s="3051"/>
      <c r="K40" s="3051"/>
      <c r="L40" s="3051"/>
      <c r="M40" s="3051"/>
      <c r="N40" s="3051"/>
      <c r="O40" s="3051"/>
    </row>
    <row r="41" spans="1:15" s="1283" customFormat="1" ht="12.75">
      <c r="B41" s="3054"/>
      <c r="D41" s="3075"/>
      <c r="E41" s="3075"/>
      <c r="F41" s="3075"/>
      <c r="G41" s="3075"/>
      <c r="H41" s="3075"/>
      <c r="I41" s="3051"/>
      <c r="J41" s="3051"/>
      <c r="K41" s="3051"/>
      <c r="L41" s="3051"/>
      <c r="M41" s="3051"/>
      <c r="N41" s="3051"/>
      <c r="O41" s="3051"/>
    </row>
    <row r="42" spans="1:15" s="1283" customFormat="1" ht="12.75">
      <c r="B42" s="3054"/>
      <c r="D42" s="3075"/>
      <c r="E42" s="3075"/>
      <c r="F42" s="3075"/>
      <c r="G42" s="3075"/>
      <c r="H42" s="3075"/>
      <c r="I42" s="3051"/>
      <c r="J42" s="3051"/>
      <c r="K42" s="3051"/>
      <c r="L42" s="3051"/>
      <c r="M42" s="3051"/>
      <c r="N42" s="3051"/>
      <c r="O42" s="3051"/>
    </row>
    <row r="43" spans="1:15" s="1283" customFormat="1" ht="12.75">
      <c r="A43" s="3055"/>
      <c r="B43" s="3055"/>
      <c r="C43" s="3055"/>
      <c r="D43" s="3055"/>
      <c r="E43" s="3055"/>
      <c r="F43" s="3055"/>
      <c r="G43" s="3055"/>
      <c r="H43" s="3055"/>
      <c r="I43" s="3051"/>
      <c r="J43" s="3051"/>
      <c r="K43" s="3051"/>
      <c r="L43" s="3051"/>
      <c r="M43" s="3051"/>
      <c r="N43" s="3051"/>
      <c r="O43" s="3051"/>
    </row>
    <row r="44" spans="1:15" s="1283" customFormat="1" ht="12.75">
      <c r="A44" s="3059"/>
      <c r="B44" s="3059"/>
      <c r="C44" s="3059"/>
      <c r="D44" s="3059"/>
      <c r="E44" s="3059"/>
      <c r="F44" s="3059"/>
      <c r="G44" s="3059"/>
      <c r="H44" s="3059"/>
      <c r="I44" s="3051"/>
      <c r="J44" s="3051"/>
      <c r="K44" s="3051"/>
      <c r="L44" s="3051"/>
      <c r="M44" s="3051"/>
      <c r="N44" s="3051"/>
      <c r="O44" s="3051"/>
    </row>
    <row r="45" spans="1:15" s="1283" customFormat="1" ht="12.75">
      <c r="B45" s="3054"/>
      <c r="D45" s="3075"/>
      <c r="E45" s="3075"/>
      <c r="F45" s="3075"/>
      <c r="G45" s="3075"/>
      <c r="H45" s="3075"/>
      <c r="I45" s="3051"/>
      <c r="J45" s="3051"/>
      <c r="K45" s="3051"/>
      <c r="L45" s="3051"/>
      <c r="M45" s="3051"/>
      <c r="N45" s="3051"/>
      <c r="O45" s="3051"/>
    </row>
    <row r="46" spans="1:15" s="1283" customFormat="1" ht="12.75">
      <c r="A46" s="3055"/>
      <c r="B46" s="3055"/>
      <c r="C46" s="3055"/>
      <c r="D46" s="3055"/>
      <c r="E46" s="3055"/>
      <c r="F46" s="3055"/>
      <c r="G46" s="3055"/>
      <c r="H46" s="3055"/>
      <c r="I46" s="3051"/>
      <c r="J46" s="3051"/>
      <c r="K46" s="3051"/>
      <c r="L46" s="3051"/>
      <c r="M46" s="3051"/>
      <c r="N46" s="3051"/>
      <c r="O46" s="3051"/>
    </row>
    <row r="47" spans="1:15" s="1283" customFormat="1" ht="12.75">
      <c r="A47" s="3059"/>
      <c r="B47" s="3059"/>
      <c r="C47" s="3059"/>
      <c r="D47" s="3059"/>
      <c r="E47" s="3059"/>
      <c r="F47" s="3059"/>
      <c r="G47" s="3059"/>
      <c r="H47" s="3059"/>
      <c r="I47" s="3051"/>
      <c r="J47" s="3051"/>
      <c r="K47" s="3051"/>
      <c r="L47" s="3051"/>
      <c r="M47" s="3051"/>
      <c r="N47" s="3051"/>
      <c r="O47" s="3051"/>
    </row>
    <row r="48" spans="1:15" s="1283" customFormat="1" ht="12.75">
      <c r="B48" s="3054"/>
      <c r="D48" s="3075"/>
      <c r="E48" s="3075"/>
      <c r="F48" s="3075"/>
      <c r="G48" s="3075"/>
      <c r="H48" s="3075"/>
      <c r="I48" s="3051"/>
      <c r="J48" s="3051"/>
      <c r="K48" s="3051"/>
      <c r="L48" s="3051"/>
      <c r="M48" s="3051"/>
      <c r="N48" s="3051"/>
      <c r="O48" s="3051"/>
    </row>
    <row r="49" spans="1:15" s="1283" customFormat="1">
      <c r="A49" s="3077"/>
      <c r="B49" s="3076"/>
      <c r="C49" s="1273"/>
      <c r="D49" s="3075"/>
      <c r="E49" s="3075"/>
      <c r="F49" s="3075"/>
      <c r="G49" s="3075"/>
      <c r="H49" s="3075"/>
      <c r="I49" s="3051"/>
      <c r="J49" s="3051"/>
      <c r="K49" s="3051"/>
      <c r="L49" s="3051"/>
      <c r="M49" s="3051"/>
      <c r="N49" s="3051"/>
      <c r="O49" s="3051"/>
    </row>
    <row r="50" spans="1:15" s="1283" customFormat="1" ht="12.75">
      <c r="A50" s="1221"/>
      <c r="B50" s="1221"/>
      <c r="C50" s="1303"/>
      <c r="D50" s="1302"/>
      <c r="E50" s="1304"/>
      <c r="F50" s="1301"/>
      <c r="G50" s="3074"/>
      <c r="H50" s="1304"/>
      <c r="I50" s="3051"/>
      <c r="J50" s="3051"/>
      <c r="K50" s="3051"/>
      <c r="L50" s="3051"/>
      <c r="M50" s="3051"/>
      <c r="N50" s="3051"/>
      <c r="O50" s="3051"/>
    </row>
    <row r="51" spans="1:15" s="1283" customFormat="1" ht="23.25">
      <c r="A51" s="3080"/>
      <c r="B51" s="3080"/>
      <c r="C51" s="1303"/>
      <c r="D51" s="1302"/>
      <c r="E51" s="1304"/>
      <c r="F51" s="1301"/>
      <c r="G51" s="3071"/>
      <c r="H51" s="1304"/>
      <c r="I51" s="3051"/>
      <c r="J51" s="3051"/>
      <c r="K51" s="3051"/>
      <c r="L51" s="3051"/>
      <c r="M51" s="3051"/>
      <c r="N51" s="3051"/>
      <c r="O51" s="3051"/>
    </row>
    <row r="52" spans="1:15" s="1283" customFormat="1" ht="12.75">
      <c r="A52" s="1277"/>
      <c r="B52" s="1277"/>
      <c r="C52" s="3068"/>
      <c r="D52" s="3070"/>
      <c r="E52" s="3069"/>
      <c r="F52" s="3069"/>
      <c r="G52" s="3069"/>
      <c r="H52" s="1314"/>
      <c r="I52" s="3051"/>
      <c r="J52" s="3051"/>
      <c r="K52" s="3051"/>
      <c r="L52" s="3051"/>
      <c r="M52" s="3051"/>
      <c r="N52" s="3051"/>
      <c r="O52" s="3051"/>
    </row>
    <row r="53" spans="1:15" s="1283" customFormat="1" ht="12.75">
      <c r="A53" s="1277"/>
      <c r="B53" s="1277"/>
      <c r="C53" s="3068"/>
      <c r="D53" s="1311"/>
      <c r="E53" s="1311"/>
      <c r="F53" s="1311"/>
      <c r="G53" s="1311"/>
      <c r="H53" s="1311"/>
      <c r="I53" s="3051"/>
      <c r="J53" s="3051"/>
      <c r="K53" s="3051"/>
      <c r="L53" s="3051"/>
      <c r="M53" s="3051"/>
      <c r="N53" s="3051"/>
      <c r="O53" s="3051"/>
    </row>
    <row r="54" spans="1:15" s="1283" customFormat="1" ht="12.75">
      <c r="A54" s="1277"/>
      <c r="B54" s="1277"/>
      <c r="C54" s="1314"/>
      <c r="D54" s="3066"/>
      <c r="E54" s="3066"/>
      <c r="F54" s="3066"/>
      <c r="G54" s="3067"/>
      <c r="H54" s="3066"/>
      <c r="I54" s="3051"/>
      <c r="J54" s="3051"/>
      <c r="K54" s="3051"/>
      <c r="L54" s="3051"/>
      <c r="M54" s="3051"/>
      <c r="N54" s="3051"/>
      <c r="O54" s="3051"/>
    </row>
    <row r="55" spans="1:15" s="1283" customFormat="1" ht="12.75">
      <c r="A55" s="1298"/>
      <c r="B55" s="3065"/>
      <c r="C55" s="3064"/>
      <c r="D55" s="3063"/>
      <c r="E55" s="3063"/>
      <c r="F55" s="3063"/>
      <c r="G55" s="3063"/>
      <c r="H55" s="3063"/>
      <c r="I55" s="3051"/>
      <c r="J55" s="3051"/>
      <c r="K55" s="3051"/>
      <c r="L55" s="3051"/>
      <c r="M55" s="3051"/>
      <c r="N55" s="3051"/>
      <c r="O55" s="3051"/>
    </row>
    <row r="56" spans="1:15" s="1283" customFormat="1" ht="12.75">
      <c r="A56" s="1292"/>
      <c r="B56" s="1292"/>
      <c r="C56" s="1294"/>
      <c r="D56" s="3062"/>
      <c r="E56" s="3062"/>
      <c r="F56" s="1301"/>
      <c r="G56" s="3062"/>
      <c r="H56" s="3062"/>
      <c r="I56" s="3051"/>
      <c r="J56" s="3051"/>
      <c r="K56" s="3051"/>
      <c r="L56" s="3051"/>
      <c r="M56" s="3051"/>
      <c r="N56" s="3051"/>
      <c r="O56" s="3051"/>
    </row>
    <row r="57" spans="1:15" s="1283" customFormat="1" ht="12.75">
      <c r="A57" s="1292"/>
      <c r="B57" s="1292"/>
      <c r="C57" s="1294"/>
      <c r="D57" s="3062"/>
      <c r="E57" s="3062"/>
      <c r="F57" s="1301"/>
      <c r="G57" s="3062"/>
      <c r="H57" s="3062"/>
      <c r="I57" s="3051"/>
      <c r="J57" s="3051"/>
      <c r="K57" s="3051"/>
      <c r="L57" s="3051"/>
      <c r="M57" s="3051"/>
      <c r="N57" s="3051"/>
      <c r="O57" s="3051"/>
    </row>
    <row r="58" spans="1:15" s="1283" customFormat="1" ht="12.75">
      <c r="A58" s="3082"/>
      <c r="B58" s="3083"/>
      <c r="C58" s="1294"/>
      <c r="D58" s="1302"/>
      <c r="E58" s="1300"/>
      <c r="F58" s="1301"/>
      <c r="G58" s="1300"/>
      <c r="H58" s="1300"/>
      <c r="I58" s="3051"/>
      <c r="J58" s="3051"/>
      <c r="K58" s="3051"/>
      <c r="L58" s="3051"/>
      <c r="M58" s="3051"/>
      <c r="N58" s="3051"/>
      <c r="O58" s="3051"/>
    </row>
    <row r="59" spans="1:15" s="1283" customFormat="1" ht="12.75">
      <c r="A59" s="1292"/>
      <c r="B59" s="1292"/>
      <c r="C59" s="1294"/>
      <c r="D59" s="1302"/>
      <c r="E59" s="1300"/>
      <c r="F59" s="1301"/>
      <c r="G59" s="1300"/>
      <c r="H59" s="1300"/>
      <c r="I59" s="3051"/>
      <c r="J59" s="3051"/>
      <c r="K59" s="3051"/>
      <c r="L59" s="3051"/>
      <c r="M59" s="3051"/>
      <c r="N59" s="3051"/>
      <c r="O59" s="3051"/>
    </row>
    <row r="60" spans="1:15" s="1283" customFormat="1" ht="12.75">
      <c r="A60" s="3082"/>
      <c r="B60" s="3081"/>
      <c r="C60" s="1294"/>
      <c r="D60" s="1302"/>
      <c r="E60" s="1300"/>
      <c r="F60" s="1301"/>
      <c r="G60" s="1300"/>
      <c r="H60" s="1300"/>
      <c r="I60" s="3051"/>
      <c r="J60" s="3051"/>
      <c r="K60" s="3051"/>
      <c r="L60" s="3051"/>
      <c r="M60" s="3051"/>
      <c r="N60" s="3051"/>
      <c r="O60" s="3051"/>
    </row>
    <row r="61" spans="1:15" s="1283" customFormat="1" ht="12.75">
      <c r="A61" s="1292"/>
      <c r="B61" s="1292"/>
      <c r="C61" s="1303"/>
      <c r="D61" s="1302"/>
      <c r="E61" s="1300"/>
      <c r="F61" s="1301"/>
      <c r="G61" s="1300"/>
      <c r="H61" s="1300"/>
      <c r="I61" s="3051"/>
      <c r="J61" s="3051"/>
      <c r="K61" s="3051"/>
      <c r="L61" s="3051"/>
      <c r="M61" s="3051"/>
      <c r="N61" s="3051"/>
      <c r="O61" s="3051"/>
    </row>
    <row r="62" spans="1:15" s="1283" customFormat="1" ht="12.75">
      <c r="A62" s="1296"/>
      <c r="B62" s="1221"/>
      <c r="C62" s="1294"/>
      <c r="D62" s="1302"/>
      <c r="E62" s="1300"/>
      <c r="F62" s="1301"/>
      <c r="G62" s="1300"/>
      <c r="H62" s="1300"/>
      <c r="I62" s="3051"/>
      <c r="J62" s="3051"/>
      <c r="K62" s="3051"/>
      <c r="L62" s="3051"/>
      <c r="M62" s="3051"/>
      <c r="N62" s="3051"/>
      <c r="O62" s="3051"/>
    </row>
    <row r="63" spans="1:15" s="1283" customFormat="1" ht="12.75">
      <c r="A63" s="1296"/>
      <c r="B63" s="1221"/>
      <c r="C63" s="1294"/>
      <c r="D63" s="1302"/>
      <c r="E63" s="1300"/>
      <c r="F63" s="1301"/>
      <c r="G63" s="1300"/>
      <c r="H63" s="1300"/>
      <c r="I63" s="3051"/>
      <c r="J63" s="3051"/>
      <c r="K63" s="3051"/>
      <c r="L63" s="3051"/>
      <c r="M63" s="3051"/>
      <c r="N63" s="3051"/>
      <c r="O63" s="3051"/>
    </row>
    <row r="64" spans="1:15" s="1283" customFormat="1" ht="12.75">
      <c r="A64" s="1296"/>
      <c r="B64" s="1221"/>
      <c r="C64" s="1303"/>
      <c r="D64" s="1302"/>
      <c r="E64" s="1300"/>
      <c r="F64" s="1301"/>
      <c r="G64" s="1300"/>
      <c r="H64" s="1300"/>
      <c r="I64" s="3051"/>
      <c r="J64" s="3051"/>
      <c r="K64" s="3051"/>
      <c r="L64" s="3051"/>
      <c r="M64" s="3051"/>
      <c r="N64" s="3051"/>
      <c r="O64" s="3051"/>
    </row>
    <row r="65" spans="1:15" s="1283" customFormat="1" ht="12.75">
      <c r="A65" s="1296"/>
      <c r="B65" s="1221"/>
      <c r="C65" s="1294"/>
      <c r="D65" s="1302"/>
      <c r="E65" s="1300"/>
      <c r="F65" s="1301"/>
      <c r="G65" s="1300"/>
      <c r="H65" s="1300"/>
      <c r="I65" s="3051"/>
      <c r="J65" s="3051"/>
      <c r="K65" s="3051"/>
      <c r="L65" s="3051"/>
      <c r="M65" s="3051"/>
      <c r="N65" s="3051"/>
      <c r="O65" s="3051"/>
    </row>
    <row r="66" spans="1:15" s="1283" customFormat="1" ht="12.75">
      <c r="A66" s="3061"/>
      <c r="B66" s="1296"/>
      <c r="C66" s="1294"/>
      <c r="D66" s="1302"/>
      <c r="E66" s="1300"/>
      <c r="F66" s="1301"/>
      <c r="G66" s="1300"/>
      <c r="H66" s="1300"/>
      <c r="I66" s="3051"/>
      <c r="J66" s="3051"/>
      <c r="K66" s="3051"/>
      <c r="L66" s="3051"/>
      <c r="M66" s="3051"/>
      <c r="N66" s="3051"/>
      <c r="O66" s="3051"/>
    </row>
    <row r="67" spans="1:15" s="1283" customFormat="1" ht="12.75">
      <c r="A67" s="1295"/>
      <c r="B67" s="1295"/>
      <c r="C67" s="1303"/>
      <c r="D67" s="1302"/>
      <c r="E67" s="3060"/>
      <c r="F67" s="1301"/>
      <c r="G67" s="3060"/>
      <c r="H67" s="3060"/>
      <c r="I67" s="3051"/>
      <c r="J67" s="3051"/>
      <c r="K67" s="3051"/>
      <c r="L67" s="3051"/>
      <c r="M67" s="3051"/>
      <c r="N67" s="3051"/>
      <c r="O67" s="3051"/>
    </row>
    <row r="68" spans="1:15" s="1283" customFormat="1" ht="12.75">
      <c r="A68" s="1288"/>
      <c r="B68" s="1288"/>
      <c r="C68" s="1287"/>
      <c r="D68" s="1286"/>
      <c r="E68" s="1286"/>
      <c r="F68" s="1286"/>
      <c r="G68" s="1286"/>
      <c r="H68" s="1286"/>
      <c r="I68" s="3051"/>
      <c r="J68" s="3051"/>
      <c r="K68" s="3051"/>
      <c r="L68" s="3051"/>
      <c r="M68" s="3051"/>
      <c r="N68" s="3051"/>
      <c r="O68" s="3051"/>
    </row>
    <row r="69" spans="1:15" s="1283" customFormat="1" ht="12.75">
      <c r="A69" s="1288"/>
      <c r="B69" s="1288"/>
      <c r="C69" s="1287"/>
      <c r="D69" s="1286"/>
      <c r="E69" s="1286"/>
      <c r="F69" s="1286"/>
      <c r="G69" s="1286"/>
      <c r="H69" s="1286"/>
      <c r="I69" s="3051"/>
      <c r="J69" s="3051"/>
      <c r="K69" s="3051"/>
      <c r="L69" s="3051"/>
      <c r="M69" s="3051"/>
      <c r="N69" s="3051"/>
      <c r="O69" s="3051"/>
    </row>
    <row r="70" spans="1:15" s="1283" customFormat="1">
      <c r="A70" s="1221"/>
      <c r="B70" s="1273"/>
      <c r="C70" s="3058"/>
      <c r="D70" s="1273"/>
      <c r="E70" s="3059"/>
      <c r="F70" s="3059"/>
      <c r="G70" s="1221"/>
      <c r="H70" s="1273"/>
      <c r="I70" s="3051"/>
      <c r="J70" s="3051"/>
      <c r="K70" s="3051"/>
      <c r="L70" s="3051"/>
      <c r="M70" s="3051"/>
      <c r="N70" s="3051"/>
      <c r="O70" s="3051"/>
    </row>
    <row r="71" spans="1:15" s="1283" customFormat="1">
      <c r="A71" s="1273"/>
      <c r="B71" s="1221"/>
      <c r="C71" s="3058"/>
      <c r="D71" s="1221"/>
      <c r="E71" s="1221"/>
      <c r="F71" s="1221"/>
      <c r="G71" s="1221"/>
      <c r="H71" s="1273"/>
      <c r="I71" s="3051"/>
      <c r="J71" s="3051"/>
      <c r="K71" s="3051"/>
      <c r="L71" s="3051"/>
      <c r="M71" s="3051"/>
      <c r="N71" s="3051"/>
      <c r="O71" s="3051"/>
    </row>
    <row r="72" spans="1:15" s="1283" customFormat="1" ht="12.75">
      <c r="A72" s="3057"/>
      <c r="B72" s="1221"/>
      <c r="C72" s="3056"/>
      <c r="D72" s="3056"/>
      <c r="E72" s="3055"/>
      <c r="F72" s="3055"/>
      <c r="G72" s="3055"/>
      <c r="H72" s="3055"/>
      <c r="I72" s="3051"/>
      <c r="J72" s="3051"/>
      <c r="K72" s="3051"/>
      <c r="L72" s="3051"/>
      <c r="M72" s="3051"/>
      <c r="N72" s="3051"/>
      <c r="O72" s="3051"/>
    </row>
    <row r="73" spans="1:15" s="1283" customFormat="1" ht="12.75">
      <c r="B73" s="3054"/>
      <c r="C73" s="3053"/>
      <c r="D73" s="3053"/>
      <c r="E73" s="3052"/>
      <c r="F73" s="3052"/>
      <c r="G73" s="3052"/>
      <c r="H73" s="3052"/>
      <c r="I73" s="3051"/>
      <c r="J73" s="3051"/>
      <c r="K73" s="3051"/>
      <c r="L73" s="3051"/>
      <c r="M73" s="3051"/>
      <c r="N73" s="3051"/>
      <c r="O73" s="3051"/>
    </row>
    <row r="74" spans="1:15" s="1283" customFormat="1" ht="12.75">
      <c r="B74" s="3054"/>
      <c r="D74" s="3075"/>
      <c r="E74" s="3075"/>
      <c r="F74" s="3075"/>
      <c r="G74" s="3075"/>
      <c r="H74" s="3075"/>
      <c r="I74" s="3051"/>
      <c r="J74" s="3051"/>
      <c r="K74" s="3051"/>
      <c r="L74" s="3051"/>
      <c r="M74" s="3051"/>
      <c r="N74" s="3051"/>
      <c r="O74" s="3051"/>
    </row>
    <row r="75" spans="1:15" s="1283" customFormat="1" ht="12.75">
      <c r="B75" s="3054"/>
      <c r="D75" s="3075"/>
      <c r="E75" s="3075"/>
      <c r="F75" s="3075"/>
      <c r="G75" s="3075"/>
      <c r="H75" s="3075"/>
      <c r="I75" s="3051"/>
      <c r="J75" s="3051"/>
      <c r="K75" s="3051"/>
      <c r="L75" s="3051"/>
      <c r="M75" s="3051"/>
      <c r="N75" s="3051"/>
      <c r="O75" s="3051"/>
    </row>
    <row r="76" spans="1:15" s="1283" customFormat="1" ht="12.75">
      <c r="B76" s="3054"/>
      <c r="D76" s="3075"/>
      <c r="E76" s="3075"/>
      <c r="F76" s="3075"/>
      <c r="G76" s="3075"/>
      <c r="H76" s="3075"/>
      <c r="I76" s="3051"/>
      <c r="J76" s="3051"/>
      <c r="K76" s="3051"/>
      <c r="L76" s="3051"/>
      <c r="M76" s="3051"/>
      <c r="N76" s="3051"/>
      <c r="O76" s="3051"/>
    </row>
    <row r="77" spans="1:15" s="1283" customFormat="1" ht="12.75">
      <c r="B77" s="3054"/>
      <c r="D77" s="3075"/>
      <c r="E77" s="3075"/>
      <c r="F77" s="3075"/>
      <c r="G77" s="3075"/>
      <c r="H77" s="3075"/>
      <c r="I77" s="3051"/>
      <c r="J77" s="3051"/>
      <c r="K77" s="3051"/>
      <c r="L77" s="3051"/>
      <c r="M77" s="3051"/>
      <c r="N77" s="3051"/>
      <c r="O77" s="3051"/>
    </row>
    <row r="78" spans="1:15" s="1283" customFormat="1" ht="12.75">
      <c r="B78" s="3054"/>
      <c r="D78" s="3075"/>
      <c r="E78" s="3075"/>
      <c r="F78" s="3075"/>
      <c r="G78" s="3075"/>
      <c r="H78" s="3075"/>
      <c r="I78" s="3051"/>
      <c r="J78" s="3051"/>
      <c r="K78" s="3051"/>
      <c r="L78" s="3051"/>
      <c r="M78" s="3051"/>
      <c r="N78" s="3051"/>
      <c r="O78" s="3051"/>
    </row>
    <row r="79" spans="1:15" s="1283" customFormat="1" ht="12.75">
      <c r="B79" s="3054"/>
      <c r="D79" s="3075"/>
      <c r="E79" s="3075"/>
      <c r="F79" s="3075"/>
      <c r="G79" s="3075"/>
      <c r="H79" s="3075"/>
      <c r="I79" s="3051"/>
      <c r="J79" s="3051"/>
      <c r="K79" s="3051"/>
      <c r="L79" s="3051"/>
      <c r="M79" s="3051"/>
      <c r="N79" s="3051"/>
      <c r="O79" s="3051"/>
    </row>
    <row r="80" spans="1:15" s="1283" customFormat="1" ht="12.75">
      <c r="B80" s="3054"/>
      <c r="D80" s="3075"/>
      <c r="E80" s="3075"/>
      <c r="F80" s="3075"/>
      <c r="G80" s="3075"/>
      <c r="H80" s="3075"/>
      <c r="I80" s="3051"/>
      <c r="J80" s="3051"/>
      <c r="K80" s="3051"/>
      <c r="L80" s="3051"/>
      <c r="M80" s="3051"/>
      <c r="N80" s="3051"/>
      <c r="O80" s="3051"/>
    </row>
    <row r="81" spans="1:15" s="1283" customFormat="1" ht="12.75">
      <c r="B81" s="3054"/>
      <c r="D81" s="3075"/>
      <c r="E81" s="3075"/>
      <c r="F81" s="3075"/>
      <c r="G81" s="3075"/>
      <c r="H81" s="3075"/>
      <c r="I81" s="3051"/>
      <c r="J81" s="3051"/>
      <c r="K81" s="3051"/>
      <c r="L81" s="3051"/>
      <c r="M81" s="3051"/>
      <c r="N81" s="3051"/>
      <c r="O81" s="3051"/>
    </row>
    <row r="82" spans="1:15" s="1283" customFormat="1" ht="12.75">
      <c r="B82" s="3054"/>
      <c r="D82" s="3075"/>
      <c r="E82" s="3075"/>
      <c r="F82" s="3075"/>
      <c r="G82" s="3075"/>
      <c r="H82" s="3075"/>
      <c r="I82" s="3051"/>
      <c r="J82" s="3051"/>
      <c r="K82" s="3051"/>
      <c r="L82" s="3051"/>
      <c r="M82" s="3051"/>
      <c r="N82" s="3051"/>
      <c r="O82" s="3051"/>
    </row>
    <row r="83" spans="1:15" s="1283" customFormat="1" ht="12.75">
      <c r="A83" s="3055"/>
      <c r="B83" s="3055"/>
      <c r="C83" s="3055"/>
      <c r="D83" s="3055"/>
      <c r="E83" s="3055"/>
      <c r="F83" s="3055"/>
      <c r="G83" s="3055"/>
      <c r="H83" s="3055"/>
      <c r="I83" s="3051"/>
      <c r="J83" s="3051"/>
      <c r="K83" s="3051"/>
      <c r="L83" s="3051"/>
      <c r="M83" s="3051"/>
      <c r="N83" s="3051"/>
      <c r="O83" s="3051"/>
    </row>
    <row r="84" spans="1:15" s="3051" customFormat="1" ht="12.75">
      <c r="A84" s="3059"/>
      <c r="B84" s="3059"/>
      <c r="C84" s="3059"/>
      <c r="D84" s="3059"/>
      <c r="E84" s="3059"/>
      <c r="F84" s="3059"/>
      <c r="G84" s="3059"/>
      <c r="H84" s="3059"/>
    </row>
    <row r="85" spans="1:15" s="3051" customFormat="1">
      <c r="A85" s="1232"/>
      <c r="B85" s="3050"/>
      <c r="C85" s="3087"/>
      <c r="D85" s="3050"/>
      <c r="E85" s="3088"/>
      <c r="F85" s="3088"/>
      <c r="G85" s="1232"/>
      <c r="H85" s="3050"/>
    </row>
    <row r="86" spans="1:15" s="3051" customFormat="1">
      <c r="A86" s="3050"/>
      <c r="B86" s="1232"/>
      <c r="C86" s="3087"/>
      <c r="D86" s="1232"/>
      <c r="E86" s="1232"/>
      <c r="F86" s="1232"/>
      <c r="G86" s="1232"/>
      <c r="H86" s="3050"/>
    </row>
    <row r="87" spans="1:15" s="3051" customFormat="1" ht="12.75">
      <c r="A87" s="3055"/>
      <c r="B87" s="3055"/>
      <c r="C87" s="3055"/>
      <c r="D87" s="3055"/>
      <c r="E87" s="3055"/>
      <c r="F87" s="3055"/>
      <c r="G87" s="3055"/>
      <c r="H87" s="3055"/>
    </row>
    <row r="88" spans="1:15" s="3051" customFormat="1" ht="12.75">
      <c r="A88" s="3059"/>
      <c r="B88" s="3059"/>
      <c r="C88" s="3059"/>
      <c r="D88" s="3059"/>
      <c r="E88" s="3059"/>
      <c r="F88" s="3059"/>
      <c r="G88" s="3059"/>
      <c r="H88" s="3059"/>
    </row>
    <row r="89" spans="1:15" s="3051" customFormat="1" ht="12.75">
      <c r="A89" s="3055"/>
      <c r="B89" s="3055"/>
      <c r="C89" s="3055"/>
      <c r="D89" s="3055"/>
      <c r="E89" s="3055"/>
      <c r="F89" s="3055"/>
      <c r="G89" s="3055"/>
      <c r="H89" s="3055"/>
    </row>
    <row r="90" spans="1:15" s="3051" customFormat="1" ht="12.75">
      <c r="A90" s="3059"/>
      <c r="B90" s="3059"/>
      <c r="C90" s="3059"/>
      <c r="D90" s="3059"/>
      <c r="E90" s="3059"/>
      <c r="F90" s="3059"/>
      <c r="G90" s="3059"/>
      <c r="H90" s="3059"/>
    </row>
    <row r="91" spans="1:15" s="3051" customFormat="1" ht="12.75">
      <c r="B91" s="3086"/>
      <c r="D91" s="3085"/>
      <c r="E91" s="3085"/>
      <c r="F91" s="3085"/>
      <c r="G91" s="3085"/>
      <c r="H91" s="3085"/>
    </row>
    <row r="92" spans="1:15" s="1283" customFormat="1">
      <c r="A92" s="3077"/>
      <c r="B92" s="3076"/>
      <c r="C92" s="1273"/>
      <c r="D92" s="3075"/>
      <c r="E92" s="3075"/>
      <c r="F92" s="3075"/>
      <c r="G92" s="3075"/>
      <c r="H92" s="3075"/>
      <c r="I92" s="3051"/>
      <c r="J92" s="3051"/>
      <c r="K92" s="3051"/>
      <c r="L92" s="3051"/>
      <c r="M92" s="3051"/>
      <c r="N92" s="3051"/>
      <c r="O92" s="3051"/>
    </row>
    <row r="93" spans="1:15" s="1283" customFormat="1" ht="12.75">
      <c r="A93" s="1221"/>
      <c r="B93" s="1221"/>
      <c r="C93" s="1303"/>
      <c r="D93" s="1302"/>
      <c r="E93" s="1304"/>
      <c r="F93" s="1301"/>
      <c r="G93" s="3074"/>
      <c r="H93" s="1304"/>
      <c r="I93" s="3051"/>
      <c r="J93" s="3051"/>
      <c r="K93" s="3051"/>
      <c r="L93" s="3051"/>
      <c r="M93" s="3051"/>
      <c r="N93" s="3051"/>
      <c r="O93" s="3051"/>
    </row>
    <row r="94" spans="1:15" s="1283" customFormat="1" ht="23.25">
      <c r="A94" s="3080"/>
      <c r="B94" s="3080"/>
      <c r="C94" s="1303"/>
      <c r="D94" s="1302"/>
      <c r="E94" s="1304"/>
      <c r="F94" s="1301"/>
      <c r="G94" s="3071"/>
      <c r="H94" s="1304"/>
      <c r="I94" s="3051"/>
      <c r="J94" s="3051"/>
      <c r="K94" s="3051"/>
      <c r="L94" s="3051"/>
      <c r="M94" s="3051"/>
      <c r="N94" s="3051"/>
      <c r="O94" s="3051"/>
    </row>
    <row r="95" spans="1:15" s="1283" customFormat="1" ht="12.75">
      <c r="A95" s="1277"/>
      <c r="B95" s="1277"/>
      <c r="C95" s="3068"/>
      <c r="D95" s="3070"/>
      <c r="E95" s="3069"/>
      <c r="F95" s="3069"/>
      <c r="G95" s="3069"/>
      <c r="H95" s="1314"/>
      <c r="I95" s="3051"/>
      <c r="J95" s="3051"/>
      <c r="K95" s="3051"/>
      <c r="L95" s="3051"/>
      <c r="M95" s="3051"/>
      <c r="N95" s="3051"/>
      <c r="O95" s="3051"/>
    </row>
    <row r="96" spans="1:15" s="1283" customFormat="1" ht="12.75">
      <c r="A96" s="1277"/>
      <c r="B96" s="1277"/>
      <c r="C96" s="3068"/>
      <c r="D96" s="1311"/>
      <c r="E96" s="1311"/>
      <c r="F96" s="1311"/>
      <c r="G96" s="1311"/>
      <c r="H96" s="1311"/>
      <c r="I96" s="3051"/>
      <c r="J96" s="3051"/>
      <c r="K96" s="3051"/>
      <c r="L96" s="3051"/>
      <c r="M96" s="3051"/>
      <c r="N96" s="3051"/>
      <c r="O96" s="3051"/>
    </row>
    <row r="97" spans="1:15" s="1283" customFormat="1" ht="12.75">
      <c r="A97" s="1277"/>
      <c r="B97" s="1277"/>
      <c r="C97" s="1314"/>
      <c r="D97" s="3066"/>
      <c r="E97" s="3066"/>
      <c r="F97" s="3066"/>
      <c r="G97" s="3067"/>
      <c r="H97" s="3066"/>
      <c r="I97" s="3051"/>
      <c r="J97" s="3051"/>
      <c r="K97" s="3051"/>
      <c r="L97" s="3051"/>
      <c r="M97" s="3051"/>
      <c r="N97" s="3051"/>
      <c r="O97" s="3051"/>
    </row>
    <row r="98" spans="1:15" s="1283" customFormat="1" ht="12.75">
      <c r="A98" s="1298"/>
      <c r="B98" s="3065"/>
      <c r="C98" s="3064"/>
      <c r="D98" s="3063"/>
      <c r="E98" s="3063"/>
      <c r="F98" s="3063"/>
      <c r="G98" s="3063"/>
      <c r="H98" s="3063"/>
      <c r="I98" s="3051"/>
      <c r="J98" s="3051"/>
      <c r="K98" s="3051"/>
      <c r="L98" s="3051"/>
      <c r="M98" s="3051"/>
      <c r="N98" s="3051"/>
      <c r="O98" s="3051"/>
    </row>
    <row r="99" spans="1:15" s="1283" customFormat="1" ht="12.75">
      <c r="A99" s="1292"/>
      <c r="B99" s="1292"/>
      <c r="C99" s="1294"/>
      <c r="D99" s="3062"/>
      <c r="E99" s="3062"/>
      <c r="F99" s="1301"/>
      <c r="G99" s="3062"/>
      <c r="H99" s="3062"/>
      <c r="I99" s="3051"/>
      <c r="J99" s="3051"/>
      <c r="K99" s="3051"/>
      <c r="L99" s="3051"/>
      <c r="M99" s="3051"/>
      <c r="N99" s="3051"/>
      <c r="O99" s="3051"/>
    </row>
    <row r="100" spans="1:15" s="1283" customFormat="1" ht="12.75">
      <c r="A100" s="1292"/>
      <c r="B100" s="1292"/>
      <c r="C100" s="1294"/>
      <c r="D100" s="3062"/>
      <c r="E100" s="3062"/>
      <c r="F100" s="1301"/>
      <c r="G100" s="3062"/>
      <c r="H100" s="3062"/>
      <c r="I100" s="3051"/>
      <c r="J100" s="3051"/>
      <c r="K100" s="3051"/>
      <c r="L100" s="3051"/>
      <c r="M100" s="3051"/>
      <c r="N100" s="3051"/>
      <c r="O100" s="3051"/>
    </row>
    <row r="101" spans="1:15" s="1283" customFormat="1" ht="12.75">
      <c r="A101" s="1296"/>
      <c r="B101" s="1221"/>
      <c r="C101" s="1294"/>
      <c r="D101" s="1302"/>
      <c r="E101" s="1300"/>
      <c r="F101" s="1301"/>
      <c r="G101" s="1300"/>
      <c r="H101" s="1300"/>
      <c r="I101" s="3051"/>
      <c r="J101" s="3051"/>
      <c r="K101" s="3051"/>
      <c r="L101" s="3051"/>
      <c r="M101" s="3051"/>
      <c r="N101" s="3051"/>
      <c r="O101" s="3051"/>
    </row>
    <row r="102" spans="1:15" s="1283" customFormat="1" ht="12.75">
      <c r="A102" s="1292"/>
      <c r="B102" s="1292"/>
      <c r="C102" s="1294"/>
      <c r="D102" s="1302"/>
      <c r="E102" s="1300"/>
      <c r="F102" s="1301"/>
      <c r="G102" s="1300"/>
      <c r="H102" s="1300"/>
      <c r="I102" s="3051"/>
      <c r="J102" s="3051"/>
      <c r="K102" s="3051"/>
      <c r="L102" s="3051"/>
      <c r="M102" s="3051"/>
      <c r="N102" s="3051"/>
      <c r="O102" s="3051"/>
    </row>
    <row r="103" spans="1:15" s="1283" customFormat="1" ht="12.75">
      <c r="A103" s="1292"/>
      <c r="B103" s="1292"/>
      <c r="C103" s="1294"/>
      <c r="D103" s="1302"/>
      <c r="E103" s="1300"/>
      <c r="F103" s="1301"/>
      <c r="G103" s="1300"/>
      <c r="H103" s="1300"/>
      <c r="I103" s="3051"/>
      <c r="J103" s="3051"/>
      <c r="K103" s="3051"/>
      <c r="L103" s="3051"/>
      <c r="M103" s="3051"/>
      <c r="N103" s="3051"/>
      <c r="O103" s="3051"/>
    </row>
    <row r="104" spans="1:15" s="1283" customFormat="1" ht="12.75">
      <c r="A104" s="1292"/>
      <c r="B104" s="1292"/>
      <c r="C104" s="1303"/>
      <c r="D104" s="1302"/>
      <c r="E104" s="1300"/>
      <c r="F104" s="1301"/>
      <c r="G104" s="1300"/>
      <c r="H104" s="1300"/>
      <c r="I104" s="3051"/>
      <c r="J104" s="3051"/>
      <c r="K104" s="3051"/>
      <c r="L104" s="3051"/>
      <c r="M104" s="3051"/>
      <c r="N104" s="3051"/>
      <c r="O104" s="3051"/>
    </row>
    <row r="105" spans="1:15" s="1283" customFormat="1" ht="12.75">
      <c r="A105" s="1296"/>
      <c r="B105" s="1221"/>
      <c r="C105" s="1303"/>
      <c r="D105" s="1302"/>
      <c r="E105" s="1300"/>
      <c r="F105" s="1301"/>
      <c r="G105" s="1300"/>
      <c r="H105" s="1300"/>
      <c r="I105" s="3051"/>
      <c r="J105" s="3051"/>
      <c r="K105" s="3051"/>
      <c r="L105" s="3051"/>
      <c r="M105" s="3051"/>
      <c r="N105" s="3051"/>
      <c r="O105" s="3051"/>
    </row>
    <row r="106" spans="1:15" s="1283" customFormat="1" ht="12.75">
      <c r="A106" s="1296"/>
      <c r="B106" s="1221"/>
      <c r="C106" s="1294"/>
      <c r="D106" s="1302"/>
      <c r="E106" s="1300"/>
      <c r="F106" s="1301"/>
      <c r="G106" s="1300"/>
      <c r="H106" s="1300"/>
      <c r="I106" s="3051"/>
      <c r="J106" s="3051"/>
      <c r="K106" s="3051"/>
      <c r="L106" s="3051"/>
      <c r="M106" s="3051"/>
      <c r="N106" s="3051"/>
      <c r="O106" s="3051"/>
    </row>
    <row r="107" spans="1:15" s="1283" customFormat="1" ht="12.75">
      <c r="A107" s="1296"/>
      <c r="B107" s="1221"/>
      <c r="C107" s="1294"/>
      <c r="D107" s="1302"/>
      <c r="E107" s="1300"/>
      <c r="F107" s="1301"/>
      <c r="G107" s="1300"/>
      <c r="H107" s="1300"/>
      <c r="I107" s="3051"/>
      <c r="J107" s="3051"/>
      <c r="K107" s="3051"/>
      <c r="L107" s="3051"/>
      <c r="M107" s="3051"/>
      <c r="N107" s="3051"/>
      <c r="O107" s="3051"/>
    </row>
    <row r="108" spans="1:15" s="1283" customFormat="1" ht="12.75">
      <c r="A108" s="3061"/>
      <c r="B108" s="1296"/>
      <c r="C108" s="1294"/>
      <c r="D108" s="1302"/>
      <c r="E108" s="1300"/>
      <c r="F108" s="1301"/>
      <c r="G108" s="1300"/>
      <c r="H108" s="1300"/>
      <c r="I108" s="3051"/>
      <c r="J108" s="3051"/>
      <c r="K108" s="3051"/>
      <c r="L108" s="3051"/>
      <c r="M108" s="3051"/>
      <c r="N108" s="3051"/>
      <c r="O108" s="3051"/>
    </row>
    <row r="109" spans="1:15" s="1283" customFormat="1" ht="12.75">
      <c r="A109" s="1295"/>
      <c r="B109" s="1295"/>
      <c r="C109" s="1303"/>
      <c r="D109" s="1302"/>
      <c r="E109" s="3060"/>
      <c r="F109" s="1301"/>
      <c r="G109" s="3060"/>
      <c r="H109" s="3060"/>
      <c r="I109" s="3051"/>
      <c r="J109" s="3051"/>
      <c r="K109" s="3051"/>
      <c r="L109" s="3051"/>
      <c r="M109" s="3051"/>
      <c r="N109" s="3051"/>
      <c r="O109" s="3051"/>
    </row>
    <row r="110" spans="1:15" s="1283" customFormat="1" ht="12.75">
      <c r="A110" s="1288"/>
      <c r="B110" s="1288"/>
      <c r="C110" s="1287"/>
      <c r="D110" s="1286"/>
      <c r="E110" s="1286"/>
      <c r="F110" s="1286"/>
      <c r="G110" s="1286"/>
      <c r="H110" s="1286"/>
      <c r="I110" s="3051"/>
      <c r="J110" s="3051"/>
      <c r="K110" s="3051"/>
      <c r="L110" s="3051"/>
      <c r="M110" s="3051"/>
      <c r="N110" s="3051"/>
      <c r="O110" s="3051"/>
    </row>
    <row r="111" spans="1:15" s="1283" customFormat="1" ht="12.75">
      <c r="A111" s="1288"/>
      <c r="B111" s="1288"/>
      <c r="C111" s="1287"/>
      <c r="D111" s="1286"/>
      <c r="E111" s="1286"/>
      <c r="F111" s="1286"/>
      <c r="G111" s="1286"/>
      <c r="H111" s="1286"/>
      <c r="I111" s="3051"/>
      <c r="J111" s="3051"/>
      <c r="K111" s="3051"/>
      <c r="L111" s="3051"/>
      <c r="M111" s="3051"/>
      <c r="N111" s="3051"/>
      <c r="O111" s="3051"/>
    </row>
    <row r="112" spans="1:15" s="1283" customFormat="1">
      <c r="A112" s="1221"/>
      <c r="B112" s="1273"/>
      <c r="C112" s="3058"/>
      <c r="D112" s="1273"/>
      <c r="E112" s="3059"/>
      <c r="F112" s="3059"/>
      <c r="G112" s="1221"/>
      <c r="H112" s="1273"/>
      <c r="I112" s="3051"/>
      <c r="J112" s="3051"/>
      <c r="K112" s="3051"/>
      <c r="L112" s="3051"/>
      <c r="M112" s="3051"/>
      <c r="N112" s="3051"/>
      <c r="O112" s="3051"/>
    </row>
    <row r="113" spans="1:15" s="1283" customFormat="1">
      <c r="A113" s="1273"/>
      <c r="B113" s="1221"/>
      <c r="C113" s="3058"/>
      <c r="D113" s="1221"/>
      <c r="E113" s="1221"/>
      <c r="F113" s="1221"/>
      <c r="G113" s="1221"/>
      <c r="H113" s="1273"/>
      <c r="I113" s="3051"/>
      <c r="J113" s="3051"/>
      <c r="K113" s="3051"/>
      <c r="L113" s="3051"/>
      <c r="M113" s="3051"/>
      <c r="N113" s="3051"/>
      <c r="O113" s="3051"/>
    </row>
    <row r="114" spans="1:15" s="1283" customFormat="1" ht="12.75">
      <c r="A114" s="3057"/>
      <c r="B114" s="1221"/>
      <c r="C114" s="3056"/>
      <c r="D114" s="3056"/>
      <c r="E114" s="3055"/>
      <c r="F114" s="3055"/>
      <c r="G114" s="3055"/>
      <c r="H114" s="3055"/>
      <c r="I114" s="3051"/>
      <c r="J114" s="3051"/>
      <c r="K114" s="3051"/>
      <c r="L114" s="3051"/>
      <c r="M114" s="3051"/>
      <c r="N114" s="3051"/>
      <c r="O114" s="3051"/>
    </row>
    <row r="115" spans="1:15" s="1283" customFormat="1" ht="12.75">
      <c r="B115" s="3054"/>
      <c r="C115" s="3053"/>
      <c r="D115" s="3053"/>
      <c r="E115" s="3052"/>
      <c r="F115" s="3052"/>
      <c r="G115" s="3052"/>
      <c r="H115" s="3052"/>
      <c r="I115" s="3051"/>
      <c r="J115" s="3051"/>
      <c r="K115" s="3051"/>
      <c r="L115" s="3051"/>
      <c r="M115" s="3051"/>
      <c r="N115" s="3051"/>
      <c r="O115" s="3051"/>
    </row>
    <row r="116" spans="1:15" s="1283" customFormat="1" ht="12.75">
      <c r="B116" s="3054"/>
      <c r="D116" s="3075"/>
      <c r="E116" s="3075"/>
      <c r="F116" s="3075"/>
      <c r="G116" s="3075"/>
      <c r="H116" s="3075"/>
      <c r="I116" s="3051"/>
      <c r="J116" s="3051"/>
      <c r="K116" s="3051"/>
      <c r="L116" s="3051"/>
      <c r="M116" s="3051"/>
      <c r="N116" s="3051"/>
      <c r="O116" s="3051"/>
    </row>
    <row r="117" spans="1:15" s="1283" customFormat="1" ht="12.75">
      <c r="B117" s="3054"/>
      <c r="D117" s="3075"/>
      <c r="E117" s="3075"/>
      <c r="F117" s="3075"/>
      <c r="G117" s="3075"/>
      <c r="H117" s="3075"/>
      <c r="I117" s="3051"/>
      <c r="J117" s="3051"/>
      <c r="K117" s="3051"/>
      <c r="L117" s="3051"/>
      <c r="M117" s="3051"/>
      <c r="N117" s="3051"/>
      <c r="O117" s="3051"/>
    </row>
    <row r="118" spans="1:15" s="1283" customFormat="1" ht="12.75">
      <c r="B118" s="3054"/>
      <c r="D118" s="3075"/>
      <c r="E118" s="3075"/>
      <c r="F118" s="3075"/>
      <c r="G118" s="3075"/>
      <c r="H118" s="3075"/>
      <c r="I118" s="3051"/>
      <c r="J118" s="3051"/>
      <c r="K118" s="3051"/>
      <c r="L118" s="3051"/>
      <c r="M118" s="3051"/>
      <c r="N118" s="3051"/>
      <c r="O118" s="3051"/>
    </row>
    <row r="119" spans="1:15" s="1283" customFormat="1" ht="12.75">
      <c r="B119" s="3054"/>
      <c r="D119" s="3075"/>
      <c r="E119" s="3075"/>
      <c r="F119" s="3075"/>
      <c r="G119" s="3075"/>
      <c r="H119" s="3075"/>
      <c r="I119" s="3051"/>
      <c r="J119" s="3051"/>
      <c r="K119" s="3051"/>
      <c r="L119" s="3051"/>
      <c r="M119" s="3051"/>
      <c r="N119" s="3051"/>
      <c r="O119" s="3051"/>
    </row>
    <row r="120" spans="1:15" s="1283" customFormat="1" ht="12.75">
      <c r="B120" s="3054"/>
      <c r="D120" s="3075"/>
      <c r="E120" s="3075"/>
      <c r="F120" s="3075"/>
      <c r="G120" s="3075"/>
      <c r="H120" s="3075"/>
      <c r="I120" s="3051"/>
      <c r="J120" s="3051"/>
      <c r="K120" s="3051"/>
      <c r="L120" s="3051"/>
      <c r="M120" s="3051"/>
      <c r="N120" s="3051"/>
      <c r="O120" s="3051"/>
    </row>
    <row r="121" spans="1:15" s="1283" customFormat="1" ht="12.75">
      <c r="B121" s="3054"/>
      <c r="D121" s="3075"/>
      <c r="E121" s="3075"/>
      <c r="F121" s="3075"/>
      <c r="G121" s="3075"/>
      <c r="H121" s="3075"/>
      <c r="I121" s="3051"/>
      <c r="J121" s="3051"/>
      <c r="K121" s="3051"/>
      <c r="L121" s="3051"/>
      <c r="M121" s="3051"/>
      <c r="N121" s="3051"/>
      <c r="O121" s="3051"/>
    </row>
    <row r="122" spans="1:15" s="1283" customFormat="1" ht="12.75">
      <c r="B122" s="3054"/>
      <c r="D122" s="3075"/>
      <c r="E122" s="3075"/>
      <c r="F122" s="3075"/>
      <c r="G122" s="3075"/>
      <c r="H122" s="3075"/>
      <c r="I122" s="3051"/>
      <c r="J122" s="3051"/>
      <c r="K122" s="3051"/>
      <c r="L122" s="3051"/>
      <c r="M122" s="3051"/>
      <c r="N122" s="3051"/>
      <c r="O122" s="3051"/>
    </row>
    <row r="123" spans="1:15" s="1283" customFormat="1" ht="12.75">
      <c r="B123" s="3054"/>
      <c r="D123" s="3075"/>
      <c r="E123" s="3075"/>
      <c r="F123" s="3075"/>
      <c r="G123" s="3075"/>
      <c r="H123" s="3075"/>
      <c r="I123" s="3051"/>
      <c r="J123" s="3051"/>
      <c r="K123" s="3051"/>
      <c r="L123" s="3051"/>
      <c r="M123" s="3051"/>
      <c r="N123" s="3051"/>
      <c r="O123" s="3051"/>
    </row>
    <row r="124" spans="1:15" s="1283" customFormat="1" ht="12.75">
      <c r="B124" s="3054"/>
      <c r="D124" s="3075"/>
      <c r="E124" s="3075"/>
      <c r="F124" s="3075"/>
      <c r="G124" s="3075"/>
      <c r="H124" s="3075"/>
      <c r="I124" s="3051"/>
      <c r="J124" s="3051"/>
      <c r="K124" s="3051"/>
      <c r="L124" s="3051"/>
      <c r="M124" s="3051"/>
      <c r="N124" s="3051"/>
      <c r="O124" s="3051"/>
    </row>
    <row r="125" spans="1:15" s="1283" customFormat="1" ht="12.75">
      <c r="B125" s="3054"/>
      <c r="D125" s="3075"/>
      <c r="E125" s="3075"/>
      <c r="F125" s="3075"/>
      <c r="G125" s="3075"/>
      <c r="H125" s="3075"/>
      <c r="I125" s="3051"/>
      <c r="J125" s="3051"/>
      <c r="K125" s="3051"/>
      <c r="L125" s="3051"/>
      <c r="M125" s="3051"/>
      <c r="N125" s="3051"/>
      <c r="O125" s="3051"/>
    </row>
    <row r="126" spans="1:15" s="1283" customFormat="1" ht="12.75">
      <c r="B126" s="3054"/>
      <c r="D126" s="3075"/>
      <c r="E126" s="3075"/>
      <c r="F126" s="3075"/>
      <c r="G126" s="3075"/>
      <c r="H126" s="3075"/>
      <c r="I126" s="3051"/>
      <c r="J126" s="3051"/>
      <c r="K126" s="3051"/>
      <c r="L126" s="3051"/>
      <c r="M126" s="3051"/>
      <c r="N126" s="3051"/>
      <c r="O126" s="3051"/>
    </row>
    <row r="127" spans="1:15" s="1283" customFormat="1" ht="12.75">
      <c r="B127" s="3054"/>
      <c r="D127" s="3075"/>
      <c r="E127" s="3075"/>
      <c r="F127" s="3075"/>
      <c r="G127" s="3075"/>
      <c r="H127" s="3075"/>
      <c r="I127" s="3051"/>
      <c r="J127" s="3051"/>
      <c r="K127" s="3051"/>
      <c r="L127" s="3051"/>
      <c r="M127" s="3051"/>
      <c r="N127" s="3051"/>
      <c r="O127" s="3051"/>
    </row>
    <row r="128" spans="1:15" s="1283" customFormat="1" ht="12.75">
      <c r="B128" s="3054"/>
      <c r="D128" s="3075"/>
      <c r="E128" s="3075"/>
      <c r="F128" s="3075"/>
      <c r="G128" s="3075"/>
      <c r="H128" s="3075"/>
      <c r="I128" s="3051"/>
      <c r="J128" s="3051"/>
      <c r="K128" s="3051"/>
      <c r="L128" s="3051"/>
      <c r="M128" s="3051"/>
      <c r="N128" s="3051"/>
      <c r="O128" s="3051"/>
    </row>
    <row r="129" spans="1:15" s="1283" customFormat="1" ht="12.75">
      <c r="B129" s="3054"/>
      <c r="D129" s="3075"/>
      <c r="E129" s="3075"/>
      <c r="F129" s="3075"/>
      <c r="G129" s="3075"/>
      <c r="H129" s="3075"/>
      <c r="I129" s="3051"/>
      <c r="J129" s="3051"/>
      <c r="K129" s="3051"/>
      <c r="L129" s="3051"/>
      <c r="M129" s="3051"/>
      <c r="N129" s="3051"/>
      <c r="O129" s="3051"/>
    </row>
    <row r="130" spans="1:15" s="1283" customFormat="1" ht="12.75">
      <c r="B130" s="3054"/>
      <c r="D130" s="3075"/>
      <c r="E130" s="3075"/>
      <c r="F130" s="3075"/>
      <c r="G130" s="3075"/>
      <c r="H130" s="3075"/>
      <c r="I130" s="3051"/>
      <c r="J130" s="3051"/>
      <c r="K130" s="3051"/>
      <c r="L130" s="3051"/>
      <c r="M130" s="3051"/>
      <c r="N130" s="3051"/>
      <c r="O130" s="3051"/>
    </row>
    <row r="131" spans="1:15" s="1283" customFormat="1" ht="12.75">
      <c r="B131" s="3054"/>
      <c r="D131" s="3075"/>
      <c r="E131" s="3075"/>
      <c r="F131" s="3075"/>
      <c r="G131" s="3075"/>
      <c r="H131" s="3075"/>
      <c r="I131" s="3051"/>
      <c r="J131" s="3051"/>
      <c r="K131" s="3051"/>
      <c r="L131" s="3051"/>
      <c r="M131" s="3051"/>
      <c r="N131" s="3051"/>
      <c r="O131" s="3051"/>
    </row>
    <row r="132" spans="1:15" s="1283" customFormat="1" ht="12.75">
      <c r="A132" s="3055"/>
      <c r="B132" s="3055"/>
      <c r="C132" s="3055"/>
      <c r="D132" s="3055"/>
      <c r="E132" s="3055"/>
      <c r="F132" s="3055"/>
      <c r="G132" s="3055"/>
      <c r="H132" s="3055"/>
      <c r="I132" s="3051"/>
      <c r="J132" s="3051"/>
      <c r="K132" s="3051"/>
      <c r="L132" s="3051"/>
      <c r="M132" s="3051"/>
      <c r="N132" s="3051"/>
      <c r="O132" s="3051"/>
    </row>
    <row r="133" spans="1:15" s="1273" customFormat="1">
      <c r="A133" s="3059"/>
      <c r="B133" s="3059"/>
      <c r="C133" s="3059"/>
      <c r="D133" s="3059"/>
      <c r="E133" s="3059"/>
      <c r="F133" s="3059"/>
      <c r="G133" s="3059"/>
      <c r="H133" s="3059"/>
      <c r="I133" s="3050"/>
      <c r="J133" s="3050"/>
      <c r="K133" s="3050"/>
      <c r="L133" s="3050"/>
      <c r="M133" s="3050"/>
      <c r="N133" s="3050"/>
      <c r="O133" s="3050"/>
    </row>
    <row r="134" spans="1:15" s="1273" customFormat="1">
      <c r="I134" s="3050"/>
      <c r="J134" s="3050"/>
      <c r="K134" s="3050"/>
      <c r="L134" s="3050"/>
      <c r="M134" s="3050"/>
      <c r="N134" s="3050"/>
      <c r="O134" s="3050"/>
    </row>
    <row r="135" spans="1:15" s="1273" customFormat="1">
      <c r="I135" s="3050"/>
      <c r="J135" s="3050"/>
      <c r="K135" s="3050"/>
      <c r="L135" s="3050"/>
      <c r="M135" s="3050"/>
      <c r="N135" s="3050"/>
      <c r="O135" s="3050"/>
    </row>
    <row r="136" spans="1:15" s="1283" customFormat="1">
      <c r="A136" s="3077"/>
      <c r="B136" s="3076"/>
      <c r="C136" s="1273"/>
      <c r="D136" s="3075"/>
      <c r="E136" s="3075"/>
      <c r="F136" s="3075"/>
      <c r="G136" s="3075"/>
      <c r="H136" s="3075"/>
      <c r="I136" s="3051"/>
      <c r="J136" s="3051"/>
      <c r="K136" s="3051"/>
      <c r="L136" s="3051"/>
      <c r="M136" s="3051"/>
      <c r="N136" s="3051"/>
      <c r="O136" s="3051"/>
    </row>
    <row r="137" spans="1:15" s="1283" customFormat="1" ht="12.75">
      <c r="A137" s="1221"/>
      <c r="B137" s="1221"/>
      <c r="C137" s="1303"/>
      <c r="D137" s="1302"/>
      <c r="E137" s="1304"/>
      <c r="F137" s="1301"/>
      <c r="G137" s="3074"/>
      <c r="H137" s="1304"/>
      <c r="I137" s="3051"/>
      <c r="J137" s="3051"/>
      <c r="K137" s="3051"/>
      <c r="L137" s="3051"/>
      <c r="M137" s="3051"/>
      <c r="N137" s="3051"/>
      <c r="O137" s="3051"/>
    </row>
    <row r="138" spans="1:15" s="1283" customFormat="1" ht="23.25">
      <c r="A138" s="3084"/>
      <c r="B138" s="3080"/>
      <c r="C138" s="1303"/>
      <c r="D138" s="1302"/>
      <c r="E138" s="1304"/>
      <c r="F138" s="1301"/>
      <c r="G138" s="3071"/>
      <c r="H138" s="1304"/>
      <c r="I138" s="3051"/>
      <c r="J138" s="3051"/>
      <c r="K138" s="3051"/>
      <c r="L138" s="3051"/>
      <c r="M138" s="3051"/>
      <c r="N138" s="3051"/>
      <c r="O138" s="3051"/>
    </row>
    <row r="139" spans="1:15" s="1283" customFormat="1" ht="12.75">
      <c r="A139" s="1277"/>
      <c r="B139" s="1277"/>
      <c r="C139" s="3068"/>
      <c r="D139" s="3070"/>
      <c r="E139" s="3069"/>
      <c r="F139" s="3069"/>
      <c r="G139" s="3069"/>
      <c r="H139" s="1314"/>
      <c r="I139" s="3051"/>
      <c r="J139" s="3051"/>
      <c r="K139" s="3051"/>
      <c r="L139" s="3051"/>
      <c r="M139" s="3051"/>
      <c r="N139" s="3051"/>
      <c r="O139" s="3051"/>
    </row>
    <row r="140" spans="1:15" s="1283" customFormat="1" ht="12.75">
      <c r="A140" s="1277"/>
      <c r="B140" s="1277"/>
      <c r="C140" s="3068"/>
      <c r="D140" s="1311"/>
      <c r="E140" s="1311"/>
      <c r="F140" s="1311"/>
      <c r="G140" s="1311"/>
      <c r="H140" s="1311"/>
      <c r="I140" s="3051"/>
      <c r="J140" s="3051"/>
      <c r="K140" s="3051"/>
      <c r="L140" s="3051"/>
      <c r="M140" s="3051"/>
      <c r="N140" s="3051"/>
      <c r="O140" s="3051"/>
    </row>
    <row r="141" spans="1:15" s="1283" customFormat="1" ht="12.75">
      <c r="A141" s="1277"/>
      <c r="B141" s="1277"/>
      <c r="C141" s="1314"/>
      <c r="D141" s="3066"/>
      <c r="E141" s="3066"/>
      <c r="F141" s="3066"/>
      <c r="G141" s="3067"/>
      <c r="H141" s="3066"/>
      <c r="I141" s="3051"/>
      <c r="J141" s="3051"/>
      <c r="K141" s="3051"/>
      <c r="L141" s="3051"/>
      <c r="M141" s="3051"/>
      <c r="N141" s="3051"/>
      <c r="O141" s="3051"/>
    </row>
    <row r="142" spans="1:15" s="1283" customFormat="1" ht="12.75">
      <c r="A142" s="1298"/>
      <c r="B142" s="3065"/>
      <c r="C142" s="3064"/>
      <c r="D142" s="3063"/>
      <c r="E142" s="3063"/>
      <c r="F142" s="3063"/>
      <c r="G142" s="3063"/>
      <c r="H142" s="3063"/>
      <c r="I142" s="3051"/>
      <c r="J142" s="3051"/>
      <c r="K142" s="3051"/>
      <c r="L142" s="3051"/>
      <c r="M142" s="3051"/>
      <c r="N142" s="3051"/>
      <c r="O142" s="3051"/>
    </row>
    <row r="143" spans="1:15" s="1283" customFormat="1" ht="12.75">
      <c r="A143" s="1292"/>
      <c r="B143" s="1292"/>
      <c r="C143" s="1294"/>
      <c r="D143" s="3062"/>
      <c r="E143" s="3062"/>
      <c r="F143" s="1301"/>
      <c r="G143" s="3062"/>
      <c r="H143" s="3062"/>
      <c r="I143" s="3051"/>
      <c r="J143" s="3051"/>
      <c r="K143" s="3051"/>
      <c r="L143" s="3051"/>
      <c r="M143" s="3051"/>
      <c r="N143" s="3051"/>
      <c r="O143" s="3051"/>
    </row>
    <row r="144" spans="1:15" s="1283" customFormat="1" ht="12.75">
      <c r="A144" s="1292"/>
      <c r="B144" s="1292"/>
      <c r="C144" s="1294"/>
      <c r="D144" s="3062"/>
      <c r="E144" s="3062"/>
      <c r="F144" s="1301"/>
      <c r="G144" s="3062"/>
      <c r="H144" s="3062"/>
      <c r="I144" s="3051"/>
      <c r="J144" s="3051"/>
      <c r="K144" s="3051"/>
      <c r="L144" s="3051"/>
      <c r="M144" s="3051"/>
      <c r="N144" s="3051"/>
      <c r="O144" s="3051"/>
    </row>
    <row r="145" spans="1:15" s="1283" customFormat="1" ht="12.75">
      <c r="A145" s="1296"/>
      <c r="B145" s="1221"/>
      <c r="C145" s="1294"/>
      <c r="D145" s="1302"/>
      <c r="E145" s="1300"/>
      <c r="F145" s="1301"/>
      <c r="G145" s="1300"/>
      <c r="H145" s="1300"/>
      <c r="I145" s="3051"/>
      <c r="J145" s="3051"/>
      <c r="K145" s="3051"/>
      <c r="L145" s="3051"/>
      <c r="M145" s="3051"/>
      <c r="N145" s="3051"/>
      <c r="O145" s="3051"/>
    </row>
    <row r="146" spans="1:15" s="1283" customFormat="1" ht="12.75">
      <c r="A146" s="1292"/>
      <c r="B146" s="1292"/>
      <c r="C146" s="1294"/>
      <c r="D146" s="1302"/>
      <c r="E146" s="1300"/>
      <c r="F146" s="1301"/>
      <c r="G146" s="1300"/>
      <c r="H146" s="1300"/>
      <c r="I146" s="3051"/>
      <c r="J146" s="3051"/>
      <c r="K146" s="3051"/>
      <c r="L146" s="3051"/>
      <c r="M146" s="3051"/>
      <c r="N146" s="3051"/>
      <c r="O146" s="3051"/>
    </row>
    <row r="147" spans="1:15" s="1283" customFormat="1" ht="12.75">
      <c r="A147" s="3082"/>
      <c r="B147" s="3083"/>
      <c r="C147" s="1294"/>
      <c r="D147" s="1302"/>
      <c r="E147" s="1300"/>
      <c r="F147" s="1301"/>
      <c r="G147" s="1300"/>
      <c r="H147" s="1300"/>
      <c r="I147" s="3051"/>
      <c r="J147" s="3051"/>
      <c r="K147" s="3051"/>
      <c r="L147" s="3051"/>
      <c r="M147" s="3051"/>
      <c r="N147" s="3051"/>
      <c r="O147" s="3051"/>
    </row>
    <row r="148" spans="1:15" s="1283" customFormat="1" ht="12.75">
      <c r="A148" s="1292"/>
      <c r="B148" s="1292"/>
      <c r="C148" s="1303"/>
      <c r="D148" s="1302"/>
      <c r="E148" s="1300"/>
      <c r="F148" s="1301"/>
      <c r="G148" s="1300"/>
      <c r="H148" s="1300"/>
      <c r="I148" s="3051"/>
      <c r="J148" s="3051"/>
      <c r="K148" s="3051"/>
      <c r="L148" s="3051"/>
      <c r="M148" s="3051"/>
      <c r="N148" s="3051"/>
      <c r="O148" s="3051"/>
    </row>
    <row r="149" spans="1:15" s="1283" customFormat="1" ht="12.75">
      <c r="A149" s="3082"/>
      <c r="B149" s="3081"/>
      <c r="C149" s="1294"/>
      <c r="D149" s="1302"/>
      <c r="E149" s="1300"/>
      <c r="F149" s="1301"/>
      <c r="G149" s="1300"/>
      <c r="H149" s="1300"/>
      <c r="I149" s="3051"/>
      <c r="J149" s="3051"/>
      <c r="K149" s="3051"/>
      <c r="L149" s="3051"/>
      <c r="M149" s="3051"/>
      <c r="N149" s="3051"/>
      <c r="O149" s="3051"/>
    </row>
    <row r="150" spans="1:15" s="1283" customFormat="1" ht="12.75">
      <c r="A150" s="1296"/>
      <c r="B150" s="1221"/>
      <c r="C150" s="1294"/>
      <c r="D150" s="1302"/>
      <c r="E150" s="1300"/>
      <c r="F150" s="1301"/>
      <c r="G150" s="1300"/>
      <c r="H150" s="1300"/>
      <c r="I150" s="3051"/>
      <c r="J150" s="3051"/>
      <c r="K150" s="3051"/>
      <c r="L150" s="3051"/>
      <c r="M150" s="3051"/>
      <c r="N150" s="3051"/>
      <c r="O150" s="3051"/>
    </row>
    <row r="151" spans="1:15" s="1283" customFormat="1" ht="12.75">
      <c r="A151" s="1296"/>
      <c r="B151" s="1221"/>
      <c r="C151" s="1303"/>
      <c r="D151" s="1302"/>
      <c r="E151" s="1300"/>
      <c r="F151" s="1301"/>
      <c r="G151" s="1300"/>
      <c r="H151" s="1300"/>
      <c r="I151" s="3051"/>
      <c r="J151" s="3051"/>
      <c r="K151" s="3051"/>
      <c r="L151" s="3051"/>
      <c r="M151" s="3051"/>
      <c r="N151" s="3051"/>
      <c r="O151" s="3051"/>
    </row>
    <row r="152" spans="1:15" s="1283" customFormat="1" ht="12.75">
      <c r="A152" s="1296"/>
      <c r="B152" s="1221"/>
      <c r="C152" s="1294"/>
      <c r="D152" s="1302"/>
      <c r="E152" s="1300"/>
      <c r="F152" s="1301"/>
      <c r="G152" s="1300"/>
      <c r="H152" s="1300"/>
      <c r="I152" s="3051"/>
      <c r="J152" s="3051"/>
      <c r="K152" s="3051"/>
      <c r="L152" s="3051"/>
      <c r="M152" s="3051"/>
      <c r="N152" s="3051"/>
      <c r="O152" s="3051"/>
    </row>
    <row r="153" spans="1:15" s="1283" customFormat="1" ht="12.75">
      <c r="A153" s="1296"/>
      <c r="B153" s="1221"/>
      <c r="C153" s="1297"/>
      <c r="D153" s="1302"/>
      <c r="E153" s="1300"/>
      <c r="F153" s="1301"/>
      <c r="G153" s="1300"/>
      <c r="H153" s="1300"/>
      <c r="I153" s="3051"/>
      <c r="J153" s="3051"/>
      <c r="K153" s="3051"/>
      <c r="L153" s="3051"/>
      <c r="M153" s="3051"/>
      <c r="N153" s="3051"/>
      <c r="O153" s="3051"/>
    </row>
    <row r="154" spans="1:15" s="1283" customFormat="1" ht="12.75">
      <c r="A154" s="1296"/>
      <c r="B154" s="1221"/>
      <c r="C154" s="1297"/>
      <c r="D154" s="1302"/>
      <c r="E154" s="1300"/>
      <c r="F154" s="1301"/>
      <c r="G154" s="1300"/>
      <c r="H154" s="1300"/>
      <c r="I154" s="3051"/>
      <c r="J154" s="3051"/>
      <c r="K154" s="3051"/>
      <c r="L154" s="3051"/>
      <c r="M154" s="3051"/>
      <c r="N154" s="3051"/>
      <c r="O154" s="3051"/>
    </row>
    <row r="155" spans="1:15" s="1283" customFormat="1" ht="12.75">
      <c r="A155" s="1288"/>
      <c r="B155" s="1288"/>
      <c r="C155" s="1287"/>
      <c r="D155" s="1286"/>
      <c r="E155" s="1286"/>
      <c r="F155" s="1286"/>
      <c r="G155" s="1286"/>
      <c r="H155" s="1286"/>
      <c r="I155" s="3051"/>
      <c r="J155" s="3051"/>
      <c r="K155" s="3051"/>
      <c r="L155" s="3051"/>
      <c r="M155" s="3051"/>
      <c r="N155" s="3051"/>
      <c r="O155" s="3051"/>
    </row>
    <row r="156" spans="1:15" s="1283" customFormat="1" ht="12.75">
      <c r="A156" s="1288"/>
      <c r="B156" s="1288"/>
      <c r="C156" s="1287"/>
      <c r="D156" s="1286"/>
      <c r="E156" s="1286"/>
      <c r="F156" s="1286"/>
      <c r="G156" s="1286"/>
      <c r="H156" s="1286"/>
      <c r="I156" s="3051"/>
      <c r="J156" s="3051"/>
      <c r="K156" s="3051"/>
      <c r="L156" s="3051"/>
      <c r="M156" s="3051"/>
      <c r="N156" s="3051"/>
      <c r="O156" s="3051"/>
    </row>
    <row r="157" spans="1:15" s="1283" customFormat="1">
      <c r="A157" s="1221"/>
      <c r="B157" s="1273"/>
      <c r="C157" s="3058"/>
      <c r="D157" s="1273"/>
      <c r="E157" s="3059"/>
      <c r="F157" s="3059"/>
      <c r="G157" s="1221"/>
      <c r="H157" s="1273"/>
      <c r="I157" s="3051"/>
      <c r="J157" s="3051"/>
      <c r="K157" s="3051"/>
      <c r="L157" s="3051"/>
      <c r="M157" s="3051"/>
      <c r="N157" s="3051"/>
      <c r="O157" s="3051"/>
    </row>
    <row r="158" spans="1:15" s="1283" customFormat="1">
      <c r="A158" s="1273"/>
      <c r="B158" s="1221"/>
      <c r="C158" s="3058"/>
      <c r="D158" s="1221"/>
      <c r="E158" s="1221"/>
      <c r="F158" s="1221"/>
      <c r="G158" s="1221"/>
      <c r="H158" s="1273"/>
      <c r="I158" s="3051"/>
      <c r="J158" s="3051"/>
      <c r="K158" s="3051"/>
      <c r="L158" s="3051"/>
      <c r="M158" s="3051"/>
      <c r="N158" s="3051"/>
      <c r="O158" s="3051"/>
    </row>
    <row r="159" spans="1:15" s="1283" customFormat="1" ht="12.75">
      <c r="A159" s="3057"/>
      <c r="B159" s="1221"/>
      <c r="C159" s="3056"/>
      <c r="D159" s="3056"/>
      <c r="E159" s="3055"/>
      <c r="F159" s="3055"/>
      <c r="G159" s="3055"/>
      <c r="H159" s="3055"/>
      <c r="I159" s="3051"/>
      <c r="J159" s="3051"/>
      <c r="K159" s="3051"/>
      <c r="L159" s="3051"/>
      <c r="M159" s="3051"/>
      <c r="N159" s="3051"/>
      <c r="O159" s="3051"/>
    </row>
    <row r="160" spans="1:15" s="1283" customFormat="1" ht="12.75">
      <c r="B160" s="3054"/>
      <c r="C160" s="3053"/>
      <c r="D160" s="3053"/>
      <c r="E160" s="3052"/>
      <c r="F160" s="3052"/>
      <c r="G160" s="3052"/>
      <c r="H160" s="3052"/>
      <c r="I160" s="3051"/>
      <c r="J160" s="3051"/>
      <c r="K160" s="3051"/>
      <c r="L160" s="3051"/>
      <c r="M160" s="3051"/>
      <c r="N160" s="3051"/>
      <c r="O160" s="3051"/>
    </row>
    <row r="161" spans="1:15" s="1283" customFormat="1" ht="12.75">
      <c r="B161" s="3054"/>
      <c r="D161" s="3075"/>
      <c r="E161" s="3075"/>
      <c r="F161" s="3075"/>
      <c r="G161" s="3075"/>
      <c r="H161" s="3075"/>
      <c r="I161" s="3051"/>
      <c r="J161" s="3051"/>
      <c r="K161" s="3051"/>
      <c r="L161" s="3051"/>
      <c r="M161" s="3051"/>
      <c r="N161" s="3051"/>
      <c r="O161" s="3051"/>
    </row>
    <row r="162" spans="1:15" s="1283" customFormat="1" ht="12.75">
      <c r="B162" s="3054"/>
      <c r="D162" s="3075"/>
      <c r="E162" s="3075"/>
      <c r="F162" s="3075"/>
      <c r="G162" s="3075"/>
      <c r="H162" s="3075"/>
      <c r="I162" s="3051"/>
      <c r="J162" s="3051"/>
      <c r="K162" s="3051"/>
      <c r="L162" s="3051"/>
      <c r="M162" s="3051"/>
      <c r="N162" s="3051"/>
      <c r="O162" s="3051"/>
    </row>
    <row r="163" spans="1:15" s="1283" customFormat="1" ht="12.75">
      <c r="B163" s="3054"/>
      <c r="D163" s="3075"/>
      <c r="E163" s="3075"/>
      <c r="F163" s="3075"/>
      <c r="G163" s="3075"/>
      <c r="H163" s="3075"/>
      <c r="I163" s="3051"/>
      <c r="J163" s="3051"/>
      <c r="K163" s="3051"/>
      <c r="L163" s="3051"/>
      <c r="M163" s="3051"/>
      <c r="N163" s="3051"/>
      <c r="O163" s="3051"/>
    </row>
    <row r="164" spans="1:15" s="1283" customFormat="1" ht="12.75">
      <c r="B164" s="3054"/>
      <c r="D164" s="3075"/>
      <c r="E164" s="3075"/>
      <c r="F164" s="3075"/>
      <c r="G164" s="3075"/>
      <c r="H164" s="3075"/>
      <c r="I164" s="3051"/>
      <c r="J164" s="3051"/>
      <c r="K164" s="3051"/>
      <c r="L164" s="3051"/>
      <c r="M164" s="3051"/>
      <c r="N164" s="3051"/>
      <c r="O164" s="3051"/>
    </row>
    <row r="165" spans="1:15" s="1283" customFormat="1" ht="12.75">
      <c r="B165" s="3054"/>
      <c r="D165" s="3075"/>
      <c r="E165" s="3075"/>
      <c r="F165" s="3075"/>
      <c r="G165" s="3075"/>
      <c r="H165" s="3075"/>
      <c r="I165" s="3051"/>
      <c r="J165" s="3051"/>
      <c r="K165" s="3051"/>
      <c r="L165" s="3051"/>
      <c r="M165" s="3051"/>
      <c r="N165" s="3051"/>
      <c r="O165" s="3051"/>
    </row>
    <row r="166" spans="1:15" s="1283" customFormat="1" ht="12.75">
      <c r="B166" s="3054"/>
      <c r="D166" s="3075"/>
      <c r="E166" s="3075"/>
      <c r="F166" s="3075"/>
      <c r="G166" s="3075"/>
      <c r="H166" s="3075"/>
      <c r="I166" s="3051"/>
      <c r="J166" s="3051"/>
      <c r="K166" s="3051"/>
      <c r="L166" s="3051"/>
      <c r="M166" s="3051"/>
      <c r="N166" s="3051"/>
      <c r="O166" s="3051"/>
    </row>
    <row r="167" spans="1:15" s="1283" customFormat="1" ht="12.75">
      <c r="B167" s="3054"/>
      <c r="D167" s="3075"/>
      <c r="E167" s="3075"/>
      <c r="F167" s="3075"/>
      <c r="G167" s="3075"/>
      <c r="H167" s="3075"/>
      <c r="I167" s="3051"/>
      <c r="J167" s="3051"/>
      <c r="K167" s="3051"/>
      <c r="L167" s="3051"/>
      <c r="M167" s="3051"/>
      <c r="N167" s="3051"/>
      <c r="O167" s="3051"/>
    </row>
    <row r="168" spans="1:15" s="1283" customFormat="1" ht="12.75">
      <c r="B168" s="3054"/>
      <c r="D168" s="3075"/>
      <c r="E168" s="3075"/>
      <c r="F168" s="3075"/>
      <c r="G168" s="3075"/>
      <c r="H168" s="3075"/>
      <c r="I168" s="3051"/>
      <c r="J168" s="3051"/>
      <c r="K168" s="3051"/>
      <c r="L168" s="3051"/>
      <c r="M168" s="3051"/>
      <c r="N168" s="3051"/>
      <c r="O168" s="3051"/>
    </row>
    <row r="169" spans="1:15" s="1283" customFormat="1" ht="12.75">
      <c r="B169" s="3054"/>
      <c r="D169" s="3075"/>
      <c r="E169" s="3075"/>
      <c r="F169" s="3075"/>
      <c r="G169" s="3075"/>
      <c r="H169" s="3075"/>
      <c r="I169" s="3051"/>
      <c r="J169" s="3051"/>
      <c r="K169" s="3051"/>
      <c r="L169" s="3051"/>
      <c r="M169" s="3051"/>
      <c r="N169" s="3051"/>
      <c r="O169" s="3051"/>
    </row>
    <row r="170" spans="1:15" s="1283" customFormat="1" ht="12.75">
      <c r="B170" s="3054"/>
      <c r="D170" s="3075"/>
      <c r="E170" s="3075"/>
      <c r="F170" s="3075"/>
      <c r="G170" s="3075"/>
      <c r="H170" s="3075"/>
      <c r="I170" s="3051"/>
      <c r="J170" s="3051"/>
      <c r="K170" s="3051"/>
      <c r="L170" s="3051"/>
      <c r="M170" s="3051"/>
      <c r="N170" s="3051"/>
      <c r="O170" s="3051"/>
    </row>
    <row r="171" spans="1:15" s="1283" customFormat="1" ht="12.75">
      <c r="B171" s="3054"/>
      <c r="D171" s="3075"/>
      <c r="E171" s="3075"/>
      <c r="F171" s="3075"/>
      <c r="G171" s="3075"/>
      <c r="H171" s="3075"/>
      <c r="I171" s="3051"/>
      <c r="J171" s="3051"/>
      <c r="K171" s="3051"/>
      <c r="L171" s="3051"/>
      <c r="M171" s="3051"/>
      <c r="N171" s="3051"/>
      <c r="O171" s="3051"/>
    </row>
    <row r="172" spans="1:15" s="1283" customFormat="1" ht="12.75">
      <c r="B172" s="3054"/>
      <c r="D172" s="3075"/>
      <c r="E172" s="3075"/>
      <c r="F172" s="3075"/>
      <c r="G172" s="3075"/>
      <c r="H172" s="3075"/>
      <c r="I172" s="3051"/>
      <c r="J172" s="3051"/>
      <c r="K172" s="3051"/>
      <c r="L172" s="3051"/>
      <c r="M172" s="3051"/>
      <c r="N172" s="3051"/>
      <c r="O172" s="3051"/>
    </row>
    <row r="173" spans="1:15" s="1283" customFormat="1" ht="12.75">
      <c r="B173" s="3054"/>
      <c r="D173" s="3075"/>
      <c r="E173" s="3075"/>
      <c r="F173" s="3075"/>
      <c r="G173" s="3075"/>
      <c r="H173" s="3075"/>
      <c r="I173" s="3051"/>
      <c r="J173" s="3051"/>
      <c r="K173" s="3051"/>
      <c r="L173" s="3051"/>
      <c r="M173" s="3051"/>
      <c r="N173" s="3051"/>
      <c r="O173" s="3051"/>
    </row>
    <row r="174" spans="1:15" s="1273" customFormat="1">
      <c r="A174" s="3055"/>
      <c r="B174" s="3055"/>
      <c r="C174" s="3055"/>
      <c r="D174" s="3055"/>
      <c r="E174" s="3055"/>
      <c r="F174" s="3055"/>
      <c r="G174" s="3055"/>
      <c r="H174" s="3055"/>
      <c r="I174" s="3050"/>
      <c r="J174" s="3050"/>
      <c r="K174" s="3050"/>
      <c r="L174" s="3050"/>
      <c r="M174" s="3050"/>
      <c r="N174" s="3050"/>
      <c r="O174" s="3050"/>
    </row>
    <row r="175" spans="1:15" s="1273" customFormat="1">
      <c r="A175" s="3059"/>
      <c r="B175" s="3059"/>
      <c r="C175" s="3059"/>
      <c r="D175" s="3059"/>
      <c r="E175" s="3059"/>
      <c r="F175" s="3059"/>
      <c r="G175" s="3059"/>
      <c r="H175" s="3059"/>
      <c r="I175" s="3050"/>
      <c r="J175" s="3050"/>
      <c r="K175" s="3050"/>
      <c r="L175" s="3050"/>
      <c r="M175" s="3050"/>
      <c r="N175" s="3050"/>
      <c r="O175" s="3050"/>
    </row>
    <row r="176" spans="1:15" s="1273" customFormat="1">
      <c r="A176" s="3055"/>
      <c r="B176" s="3055"/>
      <c r="C176" s="3055"/>
      <c r="D176" s="3055"/>
      <c r="E176" s="3055"/>
      <c r="F176" s="3055"/>
      <c r="G176" s="3055"/>
      <c r="H176" s="3055"/>
      <c r="I176" s="3050"/>
      <c r="J176" s="3050"/>
      <c r="K176" s="3050"/>
      <c r="L176" s="3050"/>
      <c r="M176" s="3050"/>
      <c r="N176" s="3050"/>
      <c r="O176" s="3050"/>
    </row>
    <row r="177" spans="1:15" s="1273" customFormat="1">
      <c r="A177" s="3059"/>
      <c r="B177" s="3059"/>
      <c r="C177" s="3059"/>
      <c r="D177" s="3059"/>
      <c r="E177" s="3059"/>
      <c r="F177" s="3059"/>
      <c r="G177" s="3059"/>
      <c r="H177" s="3059"/>
      <c r="I177" s="3050"/>
      <c r="J177" s="3050"/>
      <c r="K177" s="3050"/>
      <c r="L177" s="3050"/>
      <c r="M177" s="3050"/>
      <c r="N177" s="3050"/>
      <c r="O177" s="3050"/>
    </row>
    <row r="178" spans="1:15" s="1273" customFormat="1">
      <c r="I178" s="3050"/>
      <c r="J178" s="3050"/>
      <c r="K178" s="3050"/>
      <c r="L178" s="3050"/>
      <c r="M178" s="3050"/>
      <c r="N178" s="3050"/>
      <c r="O178" s="3050"/>
    </row>
    <row r="179" spans="1:15" s="1283" customFormat="1">
      <c r="A179" s="3077"/>
      <c r="B179" s="3076"/>
      <c r="C179" s="1273"/>
      <c r="D179" s="3075"/>
      <c r="E179" s="3075"/>
      <c r="F179" s="3075"/>
      <c r="G179" s="3075"/>
      <c r="H179" s="3075"/>
      <c r="I179" s="3051"/>
      <c r="J179" s="3051"/>
      <c r="K179" s="3051"/>
      <c r="L179" s="3051"/>
      <c r="M179" s="3051"/>
      <c r="N179" s="3051"/>
      <c r="O179" s="3051"/>
    </row>
    <row r="180" spans="1:15" s="1283" customFormat="1" ht="12.75">
      <c r="A180" s="1221"/>
      <c r="B180" s="1221"/>
      <c r="C180" s="1303"/>
      <c r="D180" s="1302"/>
      <c r="E180" s="1304"/>
      <c r="F180" s="1301"/>
      <c r="G180" s="3074"/>
      <c r="H180" s="1304"/>
      <c r="I180" s="3051"/>
      <c r="J180" s="3051"/>
      <c r="K180" s="3051"/>
      <c r="L180" s="3051"/>
      <c r="M180" s="3051"/>
      <c r="N180" s="3051"/>
      <c r="O180" s="3051"/>
    </row>
    <row r="181" spans="1:15" s="1283" customFormat="1" ht="23.25">
      <c r="A181" s="3080"/>
      <c r="B181" s="3080"/>
      <c r="C181" s="1303"/>
      <c r="D181" s="1302"/>
      <c r="E181" s="1304"/>
      <c r="F181" s="1301"/>
      <c r="G181" s="3071"/>
      <c r="H181" s="1304"/>
      <c r="I181" s="3051"/>
      <c r="J181" s="3051"/>
      <c r="K181" s="3051"/>
      <c r="L181" s="3051"/>
      <c r="M181" s="3051"/>
      <c r="N181" s="3051"/>
      <c r="O181" s="3051"/>
    </row>
    <row r="182" spans="1:15" s="1283" customFormat="1" ht="12.75">
      <c r="A182" s="1277"/>
      <c r="B182" s="1277"/>
      <c r="C182" s="3068"/>
      <c r="D182" s="3070"/>
      <c r="E182" s="3069"/>
      <c r="F182" s="3069"/>
      <c r="G182" s="3069"/>
      <c r="H182" s="1314"/>
      <c r="I182" s="3051"/>
      <c r="J182" s="3051"/>
      <c r="K182" s="3051"/>
      <c r="L182" s="3051"/>
      <c r="M182" s="3051"/>
      <c r="N182" s="3051"/>
      <c r="O182" s="3051"/>
    </row>
    <row r="183" spans="1:15" s="1283" customFormat="1" ht="12.75">
      <c r="A183" s="1277"/>
      <c r="B183" s="1277"/>
      <c r="C183" s="3068"/>
      <c r="D183" s="1311"/>
      <c r="E183" s="1311"/>
      <c r="F183" s="1311"/>
      <c r="G183" s="1311"/>
      <c r="H183" s="1311"/>
      <c r="I183" s="3051"/>
      <c r="J183" s="3051"/>
      <c r="K183" s="3051"/>
      <c r="L183" s="3051"/>
      <c r="M183" s="3051"/>
      <c r="N183" s="3051"/>
      <c r="O183" s="3051"/>
    </row>
    <row r="184" spans="1:15" s="1283" customFormat="1" ht="12.75">
      <c r="A184" s="1277"/>
      <c r="B184" s="1277"/>
      <c r="C184" s="1314"/>
      <c r="D184" s="3066"/>
      <c r="E184" s="3066"/>
      <c r="F184" s="3066"/>
      <c r="G184" s="3067"/>
      <c r="H184" s="3066"/>
      <c r="I184" s="3051"/>
      <c r="J184" s="3051"/>
      <c r="K184" s="3051"/>
      <c r="L184" s="3051"/>
      <c r="M184" s="3051"/>
      <c r="N184" s="3051"/>
      <c r="O184" s="3051"/>
    </row>
    <row r="185" spans="1:15" s="1283" customFormat="1" ht="12.75">
      <c r="A185" s="1298"/>
      <c r="B185" s="3065"/>
      <c r="C185" s="3064"/>
      <c r="D185" s="3063"/>
      <c r="E185" s="3063"/>
      <c r="F185" s="3063"/>
      <c r="G185" s="3063"/>
      <c r="H185" s="3063"/>
      <c r="I185" s="3051"/>
      <c r="J185" s="3051"/>
      <c r="K185" s="3051"/>
      <c r="L185" s="3051"/>
      <c r="M185" s="3051"/>
      <c r="N185" s="3051"/>
      <c r="O185" s="3051"/>
    </row>
    <row r="186" spans="1:15" s="1283" customFormat="1" ht="12.75">
      <c r="A186" s="1292"/>
      <c r="B186" s="1292"/>
      <c r="C186" s="1294"/>
      <c r="D186" s="3062"/>
      <c r="E186" s="3062"/>
      <c r="F186" s="1301"/>
      <c r="G186" s="3062"/>
      <c r="H186" s="3062"/>
      <c r="I186" s="3051"/>
      <c r="J186" s="3051"/>
      <c r="K186" s="3051"/>
      <c r="L186" s="3051"/>
      <c r="M186" s="3051"/>
      <c r="N186" s="3051"/>
      <c r="O186" s="3051"/>
    </row>
    <row r="187" spans="1:15" s="1283" customFormat="1" ht="12.75">
      <c r="A187" s="1292"/>
      <c r="B187" s="1292"/>
      <c r="C187" s="1294"/>
      <c r="D187" s="3062"/>
      <c r="E187" s="3062"/>
      <c r="F187" s="1301"/>
      <c r="G187" s="3062"/>
      <c r="H187" s="3062"/>
      <c r="I187" s="3051"/>
      <c r="J187" s="3051"/>
      <c r="K187" s="3051"/>
      <c r="L187" s="3051"/>
      <c r="M187" s="3051"/>
      <c r="N187" s="3051"/>
      <c r="O187" s="3051"/>
    </row>
    <row r="188" spans="1:15" s="1283" customFormat="1" ht="12.75">
      <c r="A188" s="1296"/>
      <c r="B188" s="1221"/>
      <c r="C188" s="1294"/>
      <c r="D188" s="1302"/>
      <c r="E188" s="1300"/>
      <c r="F188" s="1301"/>
      <c r="G188" s="1300"/>
      <c r="H188" s="1300"/>
      <c r="I188" s="3051"/>
      <c r="J188" s="3051"/>
      <c r="K188" s="3051"/>
      <c r="L188" s="3051"/>
      <c r="M188" s="3051"/>
      <c r="N188" s="3051"/>
      <c r="O188" s="3051"/>
    </row>
    <row r="189" spans="1:15" s="1283" customFormat="1" ht="12.75">
      <c r="A189" s="1292"/>
      <c r="B189" s="1292"/>
      <c r="C189" s="1294"/>
      <c r="D189" s="1302"/>
      <c r="E189" s="1300"/>
      <c r="F189" s="1301"/>
      <c r="G189" s="1300"/>
      <c r="H189" s="1300"/>
      <c r="I189" s="3051"/>
      <c r="J189" s="3051"/>
      <c r="K189" s="3051"/>
      <c r="L189" s="3051"/>
      <c r="M189" s="3051"/>
      <c r="N189" s="3051"/>
      <c r="O189" s="3051"/>
    </row>
    <row r="190" spans="1:15" s="1283" customFormat="1" ht="12.75">
      <c r="A190" s="1296"/>
      <c r="B190" s="1221"/>
      <c r="C190" s="1303"/>
      <c r="D190" s="1302"/>
      <c r="E190" s="1300"/>
      <c r="F190" s="1301"/>
      <c r="G190" s="1300"/>
      <c r="H190" s="1300"/>
      <c r="I190" s="3051"/>
      <c r="J190" s="3051"/>
      <c r="K190" s="3051"/>
      <c r="L190" s="3051"/>
      <c r="M190" s="3051"/>
      <c r="N190" s="3051"/>
      <c r="O190" s="3051"/>
    </row>
    <row r="191" spans="1:15" s="1283" customFormat="1" ht="12.75">
      <c r="A191" s="1292"/>
      <c r="B191" s="1292"/>
      <c r="C191" s="1303"/>
      <c r="D191" s="1302"/>
      <c r="E191" s="1300"/>
      <c r="F191" s="1301"/>
      <c r="G191" s="1300"/>
      <c r="H191" s="1300"/>
      <c r="I191" s="3051"/>
      <c r="J191" s="3051"/>
      <c r="K191" s="3051"/>
      <c r="L191" s="3051"/>
      <c r="M191" s="3051"/>
      <c r="N191" s="3051"/>
      <c r="O191" s="3051"/>
    </row>
    <row r="192" spans="1:15" s="1283" customFormat="1" ht="12.75">
      <c r="A192" s="1296"/>
      <c r="B192" s="1221"/>
      <c r="C192" s="1294"/>
      <c r="D192" s="1302"/>
      <c r="E192" s="1300"/>
      <c r="F192" s="1301"/>
      <c r="G192" s="1300"/>
      <c r="H192" s="1300"/>
      <c r="I192" s="3051"/>
      <c r="J192" s="3051"/>
      <c r="K192" s="3051"/>
      <c r="L192" s="3051"/>
      <c r="M192" s="3051"/>
      <c r="N192" s="3051"/>
      <c r="O192" s="3051"/>
    </row>
    <row r="193" spans="1:15" s="1283" customFormat="1" ht="12.75">
      <c r="A193" s="3061"/>
      <c r="B193" s="1296"/>
      <c r="C193" s="1294"/>
      <c r="D193" s="1302"/>
      <c r="E193" s="1300"/>
      <c r="F193" s="1301"/>
      <c r="G193" s="1300"/>
      <c r="H193" s="1300"/>
      <c r="I193" s="3051"/>
      <c r="J193" s="3051"/>
      <c r="K193" s="3051"/>
      <c r="L193" s="3051"/>
      <c r="M193" s="3051"/>
      <c r="N193" s="3051"/>
      <c r="O193" s="3051"/>
    </row>
    <row r="194" spans="1:15" s="1283" customFormat="1" ht="12.75">
      <c r="A194" s="1295"/>
      <c r="B194" s="1295"/>
      <c r="C194" s="1303"/>
      <c r="D194" s="1302"/>
      <c r="E194" s="3060"/>
      <c r="F194" s="1301"/>
      <c r="G194" s="3060"/>
      <c r="H194" s="3060"/>
      <c r="I194" s="3051"/>
      <c r="J194" s="3051"/>
      <c r="K194" s="3051"/>
      <c r="L194" s="3051"/>
      <c r="M194" s="3051"/>
      <c r="N194" s="3051"/>
      <c r="O194" s="3051"/>
    </row>
    <row r="195" spans="1:15" s="1283" customFormat="1" ht="12.75">
      <c r="A195" s="1288"/>
      <c r="B195" s="1288"/>
      <c r="C195" s="1287"/>
      <c r="D195" s="1286"/>
      <c r="E195" s="1286"/>
      <c r="F195" s="1286"/>
      <c r="G195" s="1286"/>
      <c r="H195" s="1286"/>
      <c r="I195" s="3051"/>
      <c r="J195" s="3051"/>
      <c r="K195" s="3051"/>
      <c r="L195" s="3051"/>
      <c r="M195" s="3051"/>
      <c r="N195" s="3051"/>
      <c r="O195" s="3051"/>
    </row>
    <row r="196" spans="1:15" s="1283" customFormat="1" ht="12.75">
      <c r="A196" s="1288"/>
      <c r="B196" s="1288"/>
      <c r="C196" s="1287"/>
      <c r="D196" s="1286"/>
      <c r="E196" s="1286"/>
      <c r="F196" s="1286"/>
      <c r="G196" s="1286"/>
      <c r="H196" s="1286"/>
      <c r="I196" s="3051"/>
      <c r="J196" s="3051"/>
      <c r="K196" s="3051"/>
      <c r="L196" s="3051"/>
      <c r="M196" s="3051"/>
      <c r="N196" s="3051"/>
      <c r="O196" s="3051"/>
    </row>
    <row r="197" spans="1:15" s="1283" customFormat="1">
      <c r="A197" s="1221"/>
      <c r="B197" s="1273"/>
      <c r="C197" s="3058"/>
      <c r="D197" s="1273"/>
      <c r="E197" s="3059"/>
      <c r="F197" s="3059"/>
      <c r="G197" s="1221"/>
      <c r="H197" s="1273"/>
      <c r="I197" s="3051"/>
      <c r="J197" s="3051"/>
      <c r="K197" s="3051"/>
      <c r="L197" s="3051"/>
      <c r="M197" s="3051"/>
      <c r="N197" s="3051"/>
      <c r="O197" s="3051"/>
    </row>
    <row r="198" spans="1:15" s="1283" customFormat="1">
      <c r="A198" s="1273"/>
      <c r="B198" s="1221"/>
      <c r="C198" s="3058"/>
      <c r="D198" s="1221"/>
      <c r="E198" s="1221"/>
      <c r="F198" s="1221"/>
      <c r="G198" s="1221"/>
      <c r="H198" s="1273"/>
      <c r="I198" s="3051"/>
      <c r="J198" s="3051"/>
      <c r="K198" s="3051"/>
      <c r="L198" s="3051"/>
      <c r="M198" s="3051"/>
      <c r="N198" s="3051"/>
      <c r="O198" s="3051"/>
    </row>
    <row r="199" spans="1:15" s="1283" customFormat="1" ht="12.75">
      <c r="A199" s="3057"/>
      <c r="B199" s="1221"/>
      <c r="C199" s="3056"/>
      <c r="D199" s="3056"/>
      <c r="E199" s="3055"/>
      <c r="F199" s="3055"/>
      <c r="G199" s="3055"/>
      <c r="H199" s="3055"/>
      <c r="I199" s="3051"/>
      <c r="J199" s="3051"/>
      <c r="K199" s="3051"/>
      <c r="L199" s="3051"/>
      <c r="M199" s="3051"/>
      <c r="N199" s="3051"/>
      <c r="O199" s="3051"/>
    </row>
    <row r="200" spans="1:15" s="1283" customFormat="1" ht="12.75">
      <c r="B200" s="3054"/>
      <c r="C200" s="3053"/>
      <c r="D200" s="3053"/>
      <c r="E200" s="3052"/>
      <c r="F200" s="3052"/>
      <c r="G200" s="3052"/>
      <c r="H200" s="3052"/>
      <c r="I200" s="3051"/>
      <c r="J200" s="3051"/>
      <c r="K200" s="3051"/>
      <c r="L200" s="3051"/>
      <c r="M200" s="3051"/>
      <c r="N200" s="3051"/>
      <c r="O200" s="3051"/>
    </row>
    <row r="201" spans="1:15" s="1283" customFormat="1" ht="12.75">
      <c r="B201" s="3054"/>
      <c r="D201" s="3075"/>
      <c r="E201" s="3075"/>
      <c r="F201" s="3075"/>
      <c r="G201" s="3075"/>
      <c r="H201" s="3075"/>
      <c r="I201" s="3051"/>
      <c r="J201" s="3051"/>
      <c r="K201" s="3051"/>
      <c r="L201" s="3051"/>
      <c r="M201" s="3051"/>
      <c r="N201" s="3051"/>
      <c r="O201" s="3051"/>
    </row>
    <row r="202" spans="1:15" s="1283" customFormat="1" ht="12.75">
      <c r="B202" s="3054"/>
      <c r="D202" s="3075"/>
      <c r="E202" s="3075"/>
      <c r="F202" s="3075"/>
      <c r="G202" s="3075"/>
      <c r="H202" s="3075"/>
      <c r="I202" s="3051"/>
      <c r="J202" s="3051"/>
      <c r="K202" s="3051"/>
      <c r="L202" s="3051"/>
      <c r="M202" s="3051"/>
      <c r="N202" s="3051"/>
      <c r="O202" s="3051"/>
    </row>
    <row r="203" spans="1:15" s="1283" customFormat="1" ht="12.75">
      <c r="B203" s="3054"/>
      <c r="D203" s="3075"/>
      <c r="E203" s="3075"/>
      <c r="F203" s="3075"/>
      <c r="G203" s="3075"/>
      <c r="H203" s="3075"/>
      <c r="I203" s="3051"/>
      <c r="J203" s="3051"/>
      <c r="K203" s="3051"/>
      <c r="L203" s="3051"/>
      <c r="M203" s="3051"/>
      <c r="N203" s="3051"/>
      <c r="O203" s="3051"/>
    </row>
    <row r="204" spans="1:15" s="1283" customFormat="1" ht="12.75">
      <c r="B204" s="3054"/>
      <c r="D204" s="3075"/>
      <c r="E204" s="3075"/>
      <c r="F204" s="3075"/>
      <c r="G204" s="3075"/>
      <c r="H204" s="3075"/>
      <c r="I204" s="3051"/>
      <c r="J204" s="3051"/>
      <c r="K204" s="3051"/>
      <c r="L204" s="3051"/>
      <c r="M204" s="3051"/>
      <c r="N204" s="3051"/>
      <c r="O204" s="3051"/>
    </row>
    <row r="205" spans="1:15" s="1283" customFormat="1" ht="12.75">
      <c r="B205" s="3054"/>
      <c r="D205" s="3075"/>
      <c r="E205" s="3075"/>
      <c r="F205" s="3075"/>
      <c r="G205" s="3075"/>
      <c r="H205" s="3075"/>
      <c r="I205" s="3051"/>
      <c r="J205" s="3051"/>
      <c r="K205" s="3051"/>
      <c r="L205" s="3051"/>
      <c r="M205" s="3051"/>
      <c r="N205" s="3051"/>
      <c r="O205" s="3051"/>
    </row>
    <row r="206" spans="1:15" s="1283" customFormat="1" ht="12.75">
      <c r="B206" s="3054"/>
      <c r="D206" s="3075"/>
      <c r="E206" s="3075"/>
      <c r="F206" s="3075"/>
      <c r="G206" s="3075"/>
      <c r="H206" s="3075"/>
      <c r="I206" s="3051"/>
      <c r="J206" s="3051"/>
      <c r="K206" s="3051"/>
      <c r="L206" s="3051"/>
      <c r="M206" s="3051"/>
      <c r="N206" s="3051"/>
      <c r="O206" s="3051"/>
    </row>
    <row r="207" spans="1:15" s="1283" customFormat="1" ht="12.75">
      <c r="B207" s="3054"/>
      <c r="D207" s="3075"/>
      <c r="E207" s="3075"/>
      <c r="F207" s="3075"/>
      <c r="G207" s="3075"/>
      <c r="H207" s="3075"/>
      <c r="I207" s="3051"/>
      <c r="J207" s="3051"/>
      <c r="K207" s="3051"/>
      <c r="L207" s="3051"/>
      <c r="M207" s="3051"/>
      <c r="N207" s="3051"/>
      <c r="O207" s="3051"/>
    </row>
    <row r="208" spans="1:15" s="1283" customFormat="1" ht="12.75">
      <c r="B208" s="3054"/>
      <c r="D208" s="3075"/>
      <c r="E208" s="3075"/>
      <c r="F208" s="3075"/>
      <c r="G208" s="3075"/>
      <c r="H208" s="3075"/>
      <c r="I208" s="3051"/>
      <c r="J208" s="3051"/>
      <c r="K208" s="3051"/>
      <c r="L208" s="3051"/>
      <c r="M208" s="3051"/>
      <c r="N208" s="3051"/>
      <c r="O208" s="3051"/>
    </row>
    <row r="209" spans="1:15" s="1283" customFormat="1" ht="12.75">
      <c r="B209" s="3054"/>
      <c r="D209" s="3075"/>
      <c r="E209" s="3075"/>
      <c r="F209" s="3075"/>
      <c r="G209" s="3075"/>
      <c r="H209" s="3075"/>
      <c r="I209" s="3051"/>
      <c r="J209" s="3051"/>
      <c r="K209" s="3051"/>
      <c r="L209" s="3051"/>
      <c r="M209" s="3051"/>
      <c r="N209" s="3051"/>
      <c r="O209" s="3051"/>
    </row>
    <row r="210" spans="1:15" s="1283" customFormat="1" ht="12.75">
      <c r="B210" s="3054"/>
      <c r="D210" s="3075"/>
      <c r="E210" s="3075"/>
      <c r="F210" s="3075"/>
      <c r="G210" s="3075"/>
      <c r="H210" s="3075"/>
      <c r="I210" s="3051"/>
      <c r="J210" s="3051"/>
      <c r="K210" s="3051"/>
      <c r="L210" s="3051"/>
      <c r="M210" s="3051"/>
      <c r="N210" s="3051"/>
      <c r="O210" s="3051"/>
    </row>
    <row r="211" spans="1:15" s="1283" customFormat="1" ht="12.75">
      <c r="B211" s="3054"/>
      <c r="D211" s="3075"/>
      <c r="E211" s="3075"/>
      <c r="F211" s="3075"/>
      <c r="G211" s="3075"/>
      <c r="H211" s="3075"/>
      <c r="I211" s="3051"/>
      <c r="J211" s="3051"/>
      <c r="K211" s="3051"/>
      <c r="L211" s="3051"/>
      <c r="M211" s="3051"/>
      <c r="N211" s="3051"/>
      <c r="O211" s="3051"/>
    </row>
    <row r="212" spans="1:15" s="1283" customFormat="1" ht="12.75">
      <c r="B212" s="3054"/>
      <c r="D212" s="3075"/>
      <c r="E212" s="3075"/>
      <c r="F212" s="3075"/>
      <c r="G212" s="3075"/>
      <c r="H212" s="3075"/>
      <c r="I212" s="3051"/>
      <c r="J212" s="3051"/>
      <c r="K212" s="3051"/>
      <c r="L212" s="3051"/>
      <c r="M212" s="3051"/>
      <c r="N212" s="3051"/>
      <c r="O212" s="3051"/>
    </row>
    <row r="213" spans="1:15" s="1283" customFormat="1" ht="12.75">
      <c r="B213" s="3054"/>
      <c r="D213" s="3075"/>
      <c r="E213" s="3075"/>
      <c r="F213" s="3075"/>
      <c r="G213" s="3075"/>
      <c r="H213" s="3075"/>
      <c r="I213" s="3051"/>
      <c r="J213" s="3051"/>
      <c r="K213" s="3051"/>
      <c r="L213" s="3051"/>
      <c r="M213" s="3051"/>
      <c r="N213" s="3051"/>
      <c r="O213" s="3051"/>
    </row>
    <row r="214" spans="1:15" s="1283" customFormat="1" ht="12.75">
      <c r="B214" s="3054"/>
      <c r="D214" s="3075"/>
      <c r="E214" s="3075"/>
      <c r="F214" s="3075"/>
      <c r="G214" s="3075"/>
      <c r="H214" s="3075"/>
      <c r="I214" s="3051"/>
      <c r="J214" s="3051"/>
      <c r="K214" s="3051"/>
      <c r="L214" s="3051"/>
      <c r="M214" s="3051"/>
      <c r="N214" s="3051"/>
      <c r="O214" s="3051"/>
    </row>
    <row r="215" spans="1:15" s="1283" customFormat="1" ht="12.75">
      <c r="B215" s="3054"/>
      <c r="D215" s="3075"/>
      <c r="E215" s="3075"/>
      <c r="F215" s="3075"/>
      <c r="G215" s="3075"/>
      <c r="H215" s="3075"/>
      <c r="I215" s="3051"/>
      <c r="J215" s="3051"/>
      <c r="K215" s="3051"/>
      <c r="L215" s="3051"/>
      <c r="M215" s="3051"/>
      <c r="N215" s="3051"/>
      <c r="O215" s="3051"/>
    </row>
    <row r="216" spans="1:15" s="1283" customFormat="1" ht="12.75">
      <c r="B216" s="3054"/>
      <c r="D216" s="3075"/>
      <c r="E216" s="3075"/>
      <c r="F216" s="3075"/>
      <c r="G216" s="3075"/>
      <c r="H216" s="3075"/>
      <c r="I216" s="3051"/>
      <c r="J216" s="3051"/>
      <c r="K216" s="3051"/>
      <c r="L216" s="3051"/>
      <c r="M216" s="3051"/>
      <c r="N216" s="3051"/>
      <c r="O216" s="3051"/>
    </row>
    <row r="217" spans="1:15" s="1283" customFormat="1" ht="12.75">
      <c r="A217" s="3055"/>
      <c r="B217" s="3055"/>
      <c r="C217" s="3055"/>
      <c r="D217" s="3055"/>
      <c r="E217" s="3055"/>
      <c r="F217" s="3055"/>
      <c r="G217" s="3055"/>
      <c r="H217" s="3055"/>
      <c r="I217" s="3051"/>
      <c r="J217" s="3051"/>
      <c r="K217" s="3051"/>
      <c r="L217" s="3051"/>
      <c r="M217" s="3051"/>
      <c r="N217" s="3051"/>
      <c r="O217" s="3051"/>
    </row>
    <row r="218" spans="1:15" s="1273" customFormat="1">
      <c r="A218" s="3059"/>
      <c r="B218" s="3059"/>
      <c r="C218" s="3059"/>
      <c r="D218" s="3059"/>
      <c r="E218" s="3059"/>
      <c r="F218" s="3059"/>
      <c r="G218" s="3059"/>
      <c r="H218" s="3059"/>
      <c r="I218" s="3050"/>
      <c r="J218" s="3050"/>
      <c r="K218" s="3050"/>
      <c r="L218" s="3050"/>
      <c r="M218" s="3050"/>
      <c r="N218" s="3050"/>
      <c r="O218" s="3050"/>
    </row>
    <row r="219" spans="1:15" s="1273" customFormat="1">
      <c r="A219" s="3055"/>
      <c r="B219" s="3055"/>
      <c r="C219" s="3055"/>
      <c r="D219" s="3055"/>
      <c r="E219" s="3055"/>
      <c r="F219" s="3055"/>
      <c r="G219" s="3055"/>
      <c r="H219" s="3055"/>
      <c r="I219" s="3050"/>
      <c r="J219" s="3050"/>
      <c r="K219" s="3050"/>
      <c r="L219" s="3050"/>
      <c r="M219" s="3050"/>
      <c r="N219" s="3050"/>
      <c r="O219" s="3050"/>
    </row>
    <row r="220" spans="1:15" s="1273" customFormat="1">
      <c r="A220" s="3059"/>
      <c r="B220" s="3059"/>
      <c r="C220" s="3059"/>
      <c r="D220" s="3059"/>
      <c r="E220" s="3059"/>
      <c r="F220" s="3059"/>
      <c r="G220" s="3059"/>
      <c r="H220" s="3059"/>
      <c r="I220" s="3050"/>
      <c r="J220" s="3050"/>
      <c r="K220" s="3050"/>
      <c r="L220" s="3050"/>
      <c r="M220" s="3050"/>
      <c r="N220" s="3050"/>
      <c r="O220" s="3050"/>
    </row>
    <row r="221" spans="1:15" s="1273" customFormat="1">
      <c r="I221" s="3050"/>
      <c r="J221" s="3050"/>
      <c r="K221" s="3050"/>
      <c r="L221" s="3050"/>
      <c r="M221" s="3050"/>
      <c r="N221" s="3050"/>
      <c r="O221" s="3050"/>
    </row>
    <row r="222" spans="1:15" s="1283" customFormat="1">
      <c r="A222" s="3077"/>
      <c r="B222" s="3076"/>
      <c r="C222" s="1273"/>
      <c r="D222" s="3075"/>
      <c r="E222" s="3075"/>
      <c r="F222" s="3075"/>
      <c r="G222" s="3075"/>
      <c r="H222" s="3075"/>
      <c r="I222" s="3051"/>
      <c r="J222" s="3051"/>
      <c r="K222" s="3051"/>
      <c r="L222" s="3051"/>
      <c r="M222" s="3051"/>
      <c r="N222" s="3051"/>
      <c r="O222" s="3051"/>
    </row>
    <row r="223" spans="1:15" s="1283" customFormat="1" ht="12.75">
      <c r="A223" s="1221"/>
      <c r="B223" s="1221"/>
      <c r="C223" s="1303"/>
      <c r="D223" s="1302"/>
      <c r="E223" s="1304"/>
      <c r="F223" s="1301"/>
      <c r="G223" s="3074"/>
      <c r="H223" s="1304"/>
      <c r="I223" s="3051"/>
      <c r="J223" s="3051"/>
      <c r="K223" s="3051"/>
      <c r="L223" s="3051"/>
      <c r="M223" s="3051"/>
      <c r="N223" s="3051"/>
      <c r="O223" s="3051"/>
    </row>
    <row r="224" spans="1:15" s="1283" customFormat="1" ht="23.25">
      <c r="A224" s="3073"/>
      <c r="B224" s="3073"/>
      <c r="C224" s="1303"/>
      <c r="D224" s="1302"/>
      <c r="E224" s="1304"/>
      <c r="F224" s="1301"/>
      <c r="G224" s="3071"/>
      <c r="H224" s="1304"/>
      <c r="I224" s="3051"/>
      <c r="J224" s="3051"/>
      <c r="K224" s="3051"/>
      <c r="L224" s="3051"/>
      <c r="M224" s="3051"/>
      <c r="N224" s="3051"/>
      <c r="O224" s="3051"/>
    </row>
    <row r="225" spans="1:15" s="1283" customFormat="1" ht="12.75">
      <c r="A225" s="1277"/>
      <c r="B225" s="1277"/>
      <c r="C225" s="3068"/>
      <c r="D225" s="3070"/>
      <c r="E225" s="3069"/>
      <c r="F225" s="3069"/>
      <c r="G225" s="3069"/>
      <c r="H225" s="1314"/>
      <c r="I225" s="3051"/>
      <c r="J225" s="3051"/>
      <c r="K225" s="3051"/>
      <c r="L225" s="3051"/>
      <c r="M225" s="3051"/>
      <c r="N225" s="3051"/>
      <c r="O225" s="3051"/>
    </row>
    <row r="226" spans="1:15" s="1283" customFormat="1" ht="12.75">
      <c r="A226" s="1277"/>
      <c r="B226" s="1277"/>
      <c r="C226" s="3068"/>
      <c r="D226" s="1311"/>
      <c r="E226" s="1311"/>
      <c r="F226" s="1311"/>
      <c r="G226" s="1311"/>
      <c r="H226" s="1311"/>
      <c r="I226" s="3051"/>
      <c r="J226" s="3051"/>
      <c r="K226" s="3051"/>
      <c r="L226" s="3051"/>
      <c r="M226" s="3051"/>
      <c r="N226" s="3051"/>
      <c r="O226" s="3051"/>
    </row>
    <row r="227" spans="1:15" s="1283" customFormat="1" ht="12.75">
      <c r="A227" s="1277"/>
      <c r="B227" s="1277"/>
      <c r="C227" s="1314"/>
      <c r="D227" s="3066"/>
      <c r="E227" s="3066"/>
      <c r="F227" s="3066"/>
      <c r="G227" s="3067"/>
      <c r="H227" s="3066"/>
      <c r="I227" s="3051"/>
      <c r="J227" s="3051"/>
      <c r="K227" s="3051"/>
      <c r="L227" s="3051"/>
      <c r="M227" s="3051"/>
      <c r="N227" s="3051"/>
      <c r="O227" s="3051"/>
    </row>
    <row r="228" spans="1:15" s="1283" customFormat="1" ht="12.75">
      <c r="A228" s="1298"/>
      <c r="B228" s="3065"/>
      <c r="C228" s="3064"/>
      <c r="D228" s="3063"/>
      <c r="E228" s="3063"/>
      <c r="F228" s="3063"/>
      <c r="G228" s="3063"/>
      <c r="H228" s="3063"/>
      <c r="I228" s="3051"/>
      <c r="J228" s="3051"/>
      <c r="K228" s="3051"/>
      <c r="L228" s="3051"/>
      <c r="M228" s="3051"/>
      <c r="N228" s="3051"/>
      <c r="O228" s="3051"/>
    </row>
    <row r="229" spans="1:15" s="1283" customFormat="1" ht="12.75">
      <c r="A229" s="1296"/>
      <c r="B229" s="1221"/>
      <c r="C229" s="1294"/>
      <c r="D229" s="3062"/>
      <c r="E229" s="3062"/>
      <c r="F229" s="1301"/>
      <c r="G229" s="3062"/>
      <c r="H229" s="3062"/>
      <c r="I229" s="3051"/>
      <c r="J229" s="3051"/>
      <c r="K229" s="3051"/>
      <c r="L229" s="3051"/>
      <c r="M229" s="3051"/>
      <c r="N229" s="3051"/>
      <c r="O229" s="3051"/>
    </row>
    <row r="230" spans="1:15" s="1283" customFormat="1" ht="12.75">
      <c r="A230" s="1292"/>
      <c r="B230" s="1292"/>
      <c r="C230" s="1294"/>
      <c r="D230" s="3062"/>
      <c r="E230" s="3062"/>
      <c r="F230" s="1301"/>
      <c r="G230" s="3062"/>
      <c r="H230" s="3062"/>
      <c r="I230" s="3051"/>
      <c r="J230" s="3051"/>
      <c r="K230" s="3051"/>
      <c r="L230" s="3051"/>
      <c r="M230" s="3051"/>
      <c r="N230" s="3051"/>
      <c r="O230" s="3051"/>
    </row>
    <row r="231" spans="1:15" s="1283" customFormat="1" ht="12.75">
      <c r="A231" s="1296"/>
      <c r="B231" s="1221"/>
      <c r="C231" s="1303"/>
      <c r="D231" s="1302"/>
      <c r="E231" s="1300"/>
      <c r="F231" s="1301"/>
      <c r="G231" s="1300"/>
      <c r="H231" s="1300"/>
      <c r="I231" s="3051"/>
      <c r="J231" s="3051"/>
      <c r="K231" s="3051"/>
      <c r="L231" s="3051"/>
      <c r="M231" s="3051"/>
      <c r="N231" s="3051"/>
      <c r="O231" s="3051"/>
    </row>
    <row r="232" spans="1:15" s="1283" customFormat="1" ht="12.75">
      <c r="A232" s="1292"/>
      <c r="B232" s="1292"/>
      <c r="C232" s="1294"/>
      <c r="D232" s="1302"/>
      <c r="E232" s="1300"/>
      <c r="F232" s="1301"/>
      <c r="G232" s="1300"/>
      <c r="H232" s="1300"/>
      <c r="I232" s="3051"/>
      <c r="J232" s="3051"/>
      <c r="K232" s="3051"/>
      <c r="L232" s="3051"/>
      <c r="M232" s="3051"/>
      <c r="N232" s="3051"/>
      <c r="O232" s="3051"/>
    </row>
    <row r="233" spans="1:15" s="1283" customFormat="1" ht="12.75">
      <c r="A233" s="1292"/>
      <c r="B233" s="1292"/>
      <c r="C233" s="1303"/>
      <c r="D233" s="1302"/>
      <c r="E233" s="1300"/>
      <c r="F233" s="1301"/>
      <c r="G233" s="1300"/>
      <c r="H233" s="1300"/>
      <c r="I233" s="3051"/>
      <c r="J233" s="3051"/>
      <c r="K233" s="3051"/>
      <c r="L233" s="3051"/>
      <c r="M233" s="3051"/>
      <c r="N233" s="3051"/>
      <c r="O233" s="3051"/>
    </row>
    <row r="234" spans="1:15" s="1283" customFormat="1" ht="12.75">
      <c r="A234" s="1292"/>
      <c r="B234" s="1292"/>
      <c r="C234" s="1303"/>
      <c r="D234" s="1302"/>
      <c r="E234" s="1300"/>
      <c r="F234" s="1301"/>
      <c r="G234" s="1300"/>
      <c r="H234" s="1300"/>
      <c r="I234" s="3051"/>
      <c r="J234" s="3051"/>
      <c r="K234" s="3051"/>
      <c r="L234" s="3051"/>
      <c r="M234" s="3051"/>
      <c r="N234" s="3051"/>
      <c r="O234" s="3051"/>
    </row>
    <row r="235" spans="1:15" s="1283" customFormat="1" ht="12.75">
      <c r="A235" s="1296"/>
      <c r="B235" s="1221"/>
      <c r="C235" s="1294"/>
      <c r="D235" s="1302"/>
      <c r="E235" s="1300"/>
      <c r="F235" s="1301"/>
      <c r="G235" s="1300"/>
      <c r="H235" s="1300"/>
      <c r="I235" s="3051"/>
      <c r="J235" s="3051"/>
      <c r="K235" s="3051"/>
      <c r="L235" s="3051"/>
      <c r="M235" s="3051"/>
      <c r="N235" s="3051"/>
      <c r="O235" s="3051"/>
    </row>
    <row r="236" spans="1:15" s="1283" customFormat="1" ht="12.75">
      <c r="A236" s="1296"/>
      <c r="B236" s="1221"/>
      <c r="C236" s="1294"/>
      <c r="D236" s="1302"/>
      <c r="E236" s="1300"/>
      <c r="F236" s="1301"/>
      <c r="G236" s="1300"/>
      <c r="H236" s="1300"/>
      <c r="I236" s="3051"/>
      <c r="J236" s="3051"/>
      <c r="K236" s="3051"/>
      <c r="L236" s="3051"/>
      <c r="M236" s="3051"/>
      <c r="N236" s="3051"/>
      <c r="O236" s="3051"/>
    </row>
    <row r="237" spans="1:15" s="1283" customFormat="1" ht="12.75">
      <c r="A237" s="3061"/>
      <c r="B237" s="1296"/>
      <c r="C237" s="1294"/>
      <c r="D237" s="1302"/>
      <c r="E237" s="1300"/>
      <c r="F237" s="1301"/>
      <c r="G237" s="1300"/>
      <c r="H237" s="1300"/>
      <c r="I237" s="3051"/>
      <c r="J237" s="3051"/>
      <c r="K237" s="3051"/>
      <c r="L237" s="3051"/>
      <c r="M237" s="3051"/>
      <c r="N237" s="3051"/>
      <c r="O237" s="3051"/>
    </row>
    <row r="238" spans="1:15" s="1283" customFormat="1" ht="12.75">
      <c r="A238" s="1295"/>
      <c r="B238" s="1295"/>
      <c r="C238" s="1303"/>
      <c r="D238" s="1302"/>
      <c r="E238" s="3060"/>
      <c r="F238" s="1301"/>
      <c r="G238" s="3060"/>
      <c r="H238" s="3060"/>
      <c r="I238" s="3051"/>
      <c r="J238" s="3051"/>
      <c r="K238" s="3051"/>
      <c r="L238" s="3051"/>
      <c r="M238" s="3051"/>
      <c r="N238" s="3051"/>
      <c r="O238" s="3051"/>
    </row>
    <row r="239" spans="1:15" s="1283" customFormat="1" ht="12.75">
      <c r="A239" s="1288"/>
      <c r="B239" s="1288"/>
      <c r="C239" s="1287"/>
      <c r="D239" s="1286"/>
      <c r="E239" s="1286"/>
      <c r="F239" s="1286"/>
      <c r="G239" s="1286"/>
      <c r="H239" s="1286"/>
      <c r="I239" s="3051"/>
      <c r="J239" s="3051"/>
      <c r="K239" s="3051"/>
      <c r="L239" s="3051"/>
      <c r="M239" s="3051"/>
      <c r="N239" s="3051"/>
      <c r="O239" s="3051"/>
    </row>
    <row r="240" spans="1:15" s="1283" customFormat="1" ht="12.75">
      <c r="A240" s="1288"/>
      <c r="B240" s="1288"/>
      <c r="C240" s="1287"/>
      <c r="D240" s="1286"/>
      <c r="E240" s="1286"/>
      <c r="F240" s="1286"/>
      <c r="G240" s="1286"/>
      <c r="H240" s="1286"/>
      <c r="I240" s="3051"/>
      <c r="J240" s="3051"/>
      <c r="K240" s="3051"/>
      <c r="L240" s="3051"/>
      <c r="M240" s="3051"/>
      <c r="N240" s="3051"/>
      <c r="O240" s="3051"/>
    </row>
    <row r="241" spans="1:15" s="1283" customFormat="1">
      <c r="A241" s="1221"/>
      <c r="B241" s="1273"/>
      <c r="C241" s="3058"/>
      <c r="D241" s="1273"/>
      <c r="E241" s="3059"/>
      <c r="F241" s="3059"/>
      <c r="G241" s="1221"/>
      <c r="H241" s="1273"/>
      <c r="I241" s="3051"/>
      <c r="J241" s="3051"/>
      <c r="K241" s="3051"/>
      <c r="L241" s="3051"/>
      <c r="M241" s="3051"/>
      <c r="N241" s="3051"/>
      <c r="O241" s="3051"/>
    </row>
    <row r="242" spans="1:15" s="1283" customFormat="1">
      <c r="A242" s="1273"/>
      <c r="B242" s="1221"/>
      <c r="C242" s="3058"/>
      <c r="D242" s="1221"/>
      <c r="E242" s="1221"/>
      <c r="F242" s="1221"/>
      <c r="G242" s="1221"/>
      <c r="H242" s="1273"/>
      <c r="I242" s="3051"/>
      <c r="J242" s="3051"/>
      <c r="K242" s="3051"/>
      <c r="L242" s="3051"/>
      <c r="M242" s="3051"/>
      <c r="N242" s="3051"/>
      <c r="O242" s="3051"/>
    </row>
    <row r="243" spans="1:15" s="1283" customFormat="1" ht="12.75">
      <c r="A243" s="3057"/>
      <c r="B243" s="1221"/>
      <c r="C243" s="3056"/>
      <c r="D243" s="3056"/>
      <c r="E243" s="3055"/>
      <c r="F243" s="3055"/>
      <c r="G243" s="3055"/>
      <c r="H243" s="3055"/>
      <c r="I243" s="3051"/>
      <c r="J243" s="3051"/>
      <c r="K243" s="3051"/>
      <c r="L243" s="3051"/>
      <c r="M243" s="3051"/>
      <c r="N243" s="3051"/>
      <c r="O243" s="3051"/>
    </row>
    <row r="244" spans="1:15" s="1283" customFormat="1" ht="12.75">
      <c r="B244" s="3054"/>
      <c r="C244" s="3053"/>
      <c r="D244" s="3053"/>
      <c r="E244" s="3052"/>
      <c r="F244" s="3052"/>
      <c r="G244" s="3052"/>
      <c r="H244" s="3052"/>
      <c r="I244" s="3051"/>
      <c r="J244" s="3051"/>
      <c r="K244" s="3051"/>
      <c r="L244" s="3051"/>
      <c r="M244" s="3051"/>
      <c r="N244" s="3051"/>
      <c r="O244" s="3051"/>
    </row>
    <row r="245" spans="1:15" s="1283" customFormat="1" ht="12.75">
      <c r="B245" s="3054"/>
      <c r="D245" s="3075"/>
      <c r="E245" s="3075"/>
      <c r="F245" s="3075"/>
      <c r="G245" s="3075"/>
      <c r="H245" s="3075"/>
      <c r="I245" s="3051"/>
      <c r="J245" s="3051"/>
      <c r="K245" s="3051"/>
      <c r="L245" s="3051"/>
      <c r="M245" s="3051"/>
      <c r="N245" s="3051"/>
      <c r="O245" s="3051"/>
    </row>
    <row r="246" spans="1:15" s="1283" customFormat="1" ht="12.75">
      <c r="B246" s="3054"/>
      <c r="D246" s="3075"/>
      <c r="E246" s="3075"/>
      <c r="F246" s="3075"/>
      <c r="G246" s="3075"/>
      <c r="H246" s="3075"/>
      <c r="I246" s="3051"/>
      <c r="J246" s="3051"/>
      <c r="K246" s="3051"/>
      <c r="L246" s="3051"/>
      <c r="M246" s="3051"/>
      <c r="N246" s="3051"/>
      <c r="O246" s="3051"/>
    </row>
    <row r="247" spans="1:15" s="1283" customFormat="1" ht="12.75">
      <c r="B247" s="3054"/>
      <c r="D247" s="3075"/>
      <c r="E247" s="3075"/>
      <c r="F247" s="3075"/>
      <c r="G247" s="3075"/>
      <c r="H247" s="3075"/>
      <c r="I247" s="3051"/>
      <c r="J247" s="3051"/>
      <c r="K247" s="3051"/>
      <c r="L247" s="3051"/>
      <c r="M247" s="3051"/>
      <c r="N247" s="3051"/>
      <c r="O247" s="3051"/>
    </row>
    <row r="248" spans="1:15" s="1283" customFormat="1" ht="12.75">
      <c r="B248" s="3054"/>
      <c r="D248" s="3075"/>
      <c r="E248" s="3075"/>
      <c r="F248" s="3075"/>
      <c r="G248" s="3075"/>
      <c r="H248" s="3075"/>
      <c r="I248" s="3051"/>
      <c r="J248" s="3051"/>
      <c r="K248" s="3051"/>
      <c r="L248" s="3051"/>
      <c r="M248" s="3051"/>
      <c r="N248" s="3051"/>
      <c r="O248" s="3051"/>
    </row>
    <row r="249" spans="1:15" s="1283" customFormat="1" ht="12.75">
      <c r="B249" s="3054"/>
      <c r="D249" s="3075"/>
      <c r="E249" s="3075"/>
      <c r="F249" s="3075"/>
      <c r="G249" s="3075"/>
      <c r="H249" s="3075"/>
      <c r="I249" s="3051"/>
      <c r="J249" s="3051"/>
      <c r="K249" s="3051"/>
      <c r="L249" s="3051"/>
      <c r="M249" s="3051"/>
      <c r="N249" s="3051"/>
      <c r="O249" s="3051"/>
    </row>
    <row r="250" spans="1:15" s="1283" customFormat="1" ht="12.75">
      <c r="B250" s="3054"/>
      <c r="D250" s="3075"/>
      <c r="E250" s="3075"/>
      <c r="F250" s="3075"/>
      <c r="G250" s="3075"/>
      <c r="H250" s="3075"/>
      <c r="I250" s="3051"/>
      <c r="J250" s="3051"/>
      <c r="K250" s="3051"/>
      <c r="L250" s="3051"/>
      <c r="M250" s="3051"/>
      <c r="N250" s="3051"/>
      <c r="O250" s="3051"/>
    </row>
    <row r="251" spans="1:15" s="1283" customFormat="1" ht="12.75">
      <c r="B251" s="3054"/>
      <c r="D251" s="3075"/>
      <c r="E251" s="3075"/>
      <c r="F251" s="3075"/>
      <c r="G251" s="3075"/>
      <c r="H251" s="3075"/>
      <c r="I251" s="3051"/>
      <c r="J251" s="3051"/>
      <c r="K251" s="3051"/>
      <c r="L251" s="3051"/>
      <c r="M251" s="3051"/>
      <c r="N251" s="3051"/>
      <c r="O251" s="3051"/>
    </row>
    <row r="252" spans="1:15" s="1283" customFormat="1" ht="12.75">
      <c r="B252" s="3054"/>
      <c r="D252" s="3075"/>
      <c r="E252" s="3075"/>
      <c r="F252" s="3075"/>
      <c r="G252" s="3075"/>
      <c r="H252" s="3075"/>
      <c r="I252" s="3051"/>
      <c r="J252" s="3051"/>
      <c r="K252" s="3051"/>
      <c r="L252" s="3051"/>
      <c r="M252" s="3051"/>
      <c r="N252" s="3051"/>
      <c r="O252" s="3051"/>
    </row>
    <row r="253" spans="1:15" s="1283" customFormat="1" ht="12.75">
      <c r="B253" s="3054"/>
      <c r="D253" s="3075"/>
      <c r="E253" s="3075"/>
      <c r="F253" s="3075"/>
      <c r="G253" s="3075"/>
      <c r="H253" s="3075"/>
      <c r="I253" s="3051"/>
      <c r="J253" s="3051"/>
      <c r="K253" s="3051"/>
      <c r="L253" s="3051"/>
      <c r="M253" s="3051"/>
      <c r="N253" s="3051"/>
      <c r="O253" s="3051"/>
    </row>
    <row r="254" spans="1:15" s="1283" customFormat="1" ht="12.75">
      <c r="B254" s="3054"/>
      <c r="D254" s="3075"/>
      <c r="E254" s="3075"/>
      <c r="F254" s="3075"/>
      <c r="G254" s="3075"/>
      <c r="H254" s="3075"/>
      <c r="I254" s="3051"/>
      <c r="J254" s="3051"/>
      <c r="K254" s="3051"/>
      <c r="L254" s="3051"/>
      <c r="M254" s="3051"/>
      <c r="N254" s="3051"/>
      <c r="O254" s="3051"/>
    </row>
    <row r="255" spans="1:15" s="1283" customFormat="1" ht="12.75">
      <c r="B255" s="3054"/>
      <c r="D255" s="3075"/>
      <c r="E255" s="3075"/>
      <c r="F255" s="3075"/>
      <c r="G255" s="3075"/>
      <c r="H255" s="3075"/>
      <c r="I255" s="3051"/>
      <c r="J255" s="3051"/>
      <c r="K255" s="3051"/>
      <c r="L255" s="3051"/>
      <c r="M255" s="3051"/>
      <c r="N255" s="3051"/>
      <c r="O255" s="3051"/>
    </row>
    <row r="256" spans="1:15" s="1283" customFormat="1" ht="12.75">
      <c r="B256" s="3054"/>
      <c r="D256" s="3075"/>
      <c r="E256" s="3075"/>
      <c r="F256" s="3075"/>
      <c r="G256" s="3075"/>
      <c r="H256" s="3075"/>
      <c r="I256" s="3051"/>
      <c r="J256" s="3051"/>
      <c r="K256" s="3051"/>
      <c r="L256" s="3051"/>
      <c r="M256" s="3051"/>
      <c r="N256" s="3051"/>
      <c r="O256" s="3051"/>
    </row>
    <row r="257" spans="1:15" s="1283" customFormat="1" ht="12.75">
      <c r="B257" s="3054"/>
      <c r="D257" s="3075"/>
      <c r="E257" s="3075"/>
      <c r="F257" s="3075"/>
      <c r="G257" s="3075"/>
      <c r="H257" s="3075"/>
      <c r="I257" s="3051"/>
      <c r="J257" s="3051"/>
      <c r="K257" s="3051"/>
      <c r="L257" s="3051"/>
      <c r="M257" s="3051"/>
      <c r="N257" s="3051"/>
      <c r="O257" s="3051"/>
    </row>
    <row r="258" spans="1:15" s="1283" customFormat="1" ht="12.75">
      <c r="B258" s="3054"/>
      <c r="D258" s="3075"/>
      <c r="E258" s="3075"/>
      <c r="F258" s="3075"/>
      <c r="G258" s="3075"/>
      <c r="H258" s="3075"/>
      <c r="I258" s="3051"/>
      <c r="J258" s="3051"/>
      <c r="K258" s="3051"/>
      <c r="L258" s="3051"/>
      <c r="M258" s="3051"/>
      <c r="N258" s="3051"/>
      <c r="O258" s="3051"/>
    </row>
    <row r="259" spans="1:15" s="1283" customFormat="1" ht="12.75">
      <c r="B259" s="3054"/>
      <c r="D259" s="3075"/>
      <c r="E259" s="3075"/>
      <c r="F259" s="3075"/>
      <c r="G259" s="3075"/>
      <c r="H259" s="3075"/>
      <c r="I259" s="3051"/>
      <c r="J259" s="3051"/>
      <c r="K259" s="3051"/>
      <c r="L259" s="3051"/>
      <c r="M259" s="3051"/>
      <c r="N259" s="3051"/>
      <c r="O259" s="3051"/>
    </row>
    <row r="260" spans="1:15" s="1283" customFormat="1" ht="12.75">
      <c r="B260" s="3054"/>
      <c r="D260" s="3075"/>
      <c r="E260" s="3075"/>
      <c r="F260" s="3075"/>
      <c r="G260" s="3075"/>
      <c r="H260" s="3075"/>
      <c r="I260" s="3051"/>
      <c r="J260" s="3051"/>
      <c r="K260" s="3051"/>
      <c r="L260" s="3051"/>
      <c r="M260" s="3051"/>
      <c r="N260" s="3051"/>
      <c r="O260" s="3051"/>
    </row>
    <row r="261" spans="1:15" s="1283" customFormat="1" ht="12.75">
      <c r="B261" s="3054"/>
      <c r="D261" s="3075"/>
      <c r="E261" s="3075"/>
      <c r="F261" s="3075"/>
      <c r="G261" s="3075"/>
      <c r="H261" s="3075"/>
      <c r="I261" s="3051"/>
      <c r="J261" s="3051"/>
      <c r="K261" s="3051"/>
      <c r="L261" s="3051"/>
      <c r="M261" s="3051"/>
      <c r="N261" s="3051"/>
      <c r="O261" s="3051"/>
    </row>
    <row r="262" spans="1:15" s="1273" customFormat="1">
      <c r="I262" s="3050"/>
      <c r="J262" s="3050"/>
      <c r="K262" s="3050"/>
      <c r="L262" s="3050"/>
      <c r="M262" s="3050"/>
      <c r="N262" s="3050"/>
      <c r="O262" s="3050"/>
    </row>
    <row r="263" spans="1:15" s="1273" customFormat="1">
      <c r="A263" s="3055"/>
      <c r="B263" s="3055"/>
      <c r="C263" s="3055"/>
      <c r="D263" s="3055"/>
      <c r="E263" s="3055"/>
      <c r="F263" s="3055"/>
      <c r="G263" s="3055"/>
      <c r="H263" s="3055"/>
      <c r="I263" s="3050"/>
      <c r="J263" s="3050"/>
      <c r="K263" s="3050"/>
      <c r="L263" s="3050"/>
      <c r="M263" s="3050"/>
      <c r="N263" s="3050"/>
      <c r="O263" s="3050"/>
    </row>
    <row r="264" spans="1:15" s="1273" customFormat="1">
      <c r="A264" s="3059"/>
      <c r="B264" s="3059"/>
      <c r="C264" s="3059"/>
      <c r="D264" s="3059"/>
      <c r="E264" s="3059"/>
      <c r="F264" s="3059"/>
      <c r="G264" s="3059"/>
      <c r="H264" s="3059"/>
      <c r="I264" s="3050"/>
      <c r="J264" s="3050"/>
      <c r="K264" s="3050"/>
      <c r="L264" s="3050"/>
      <c r="M264" s="3050"/>
      <c r="N264" s="3050"/>
      <c r="O264" s="3050"/>
    </row>
    <row r="265" spans="1:15" s="1273" customFormat="1">
      <c r="I265" s="3050"/>
      <c r="J265" s="3050"/>
      <c r="K265" s="3050"/>
      <c r="L265" s="3050"/>
      <c r="M265" s="3050"/>
      <c r="N265" s="3050"/>
      <c r="O265" s="3050"/>
    </row>
    <row r="266" spans="1:15" s="1283" customFormat="1">
      <c r="A266" s="3077"/>
      <c r="B266" s="3076"/>
      <c r="C266" s="1273"/>
      <c r="D266" s="3075"/>
      <c r="E266" s="3075"/>
      <c r="F266" s="3075"/>
      <c r="G266" s="3075"/>
      <c r="H266" s="3075"/>
      <c r="I266" s="3051"/>
      <c r="J266" s="3051"/>
      <c r="K266" s="3051"/>
      <c r="L266" s="3051"/>
      <c r="M266" s="3051"/>
      <c r="N266" s="3051"/>
      <c r="O266" s="3051"/>
    </row>
    <row r="267" spans="1:15" s="1283" customFormat="1" ht="12.75">
      <c r="A267" s="1221"/>
      <c r="B267" s="1221"/>
      <c r="C267" s="1303"/>
      <c r="D267" s="1302"/>
      <c r="E267" s="1304"/>
      <c r="F267" s="1301"/>
      <c r="G267" s="3074"/>
      <c r="H267" s="1304"/>
      <c r="I267" s="3051"/>
      <c r="J267" s="3051"/>
      <c r="K267" s="3051"/>
      <c r="L267" s="3051"/>
      <c r="M267" s="3051"/>
      <c r="N267" s="3051"/>
      <c r="O267" s="3051"/>
    </row>
    <row r="268" spans="1:15" s="1283" customFormat="1" ht="23.25">
      <c r="A268" s="3073"/>
      <c r="B268" s="3073"/>
      <c r="C268" s="3072"/>
      <c r="D268" s="3079"/>
      <c r="E268" s="1304"/>
      <c r="F268" s="1301"/>
      <c r="G268" s="3071"/>
      <c r="H268" s="1304"/>
      <c r="I268" s="3051"/>
      <c r="J268" s="3051"/>
      <c r="K268" s="3051"/>
      <c r="L268" s="3051"/>
      <c r="M268" s="3051"/>
      <c r="N268" s="3051"/>
      <c r="O268" s="3051"/>
    </row>
    <row r="269" spans="1:15" s="1283" customFormat="1" ht="12.75">
      <c r="A269" s="1277"/>
      <c r="B269" s="1277"/>
      <c r="C269" s="3068"/>
      <c r="D269" s="3070"/>
      <c r="E269" s="3069"/>
      <c r="F269" s="3069"/>
      <c r="G269" s="3069"/>
      <c r="H269" s="1314"/>
      <c r="I269" s="3051"/>
      <c r="J269" s="3051"/>
      <c r="K269" s="3051"/>
      <c r="L269" s="3051"/>
      <c r="M269" s="3051"/>
      <c r="N269" s="3051"/>
      <c r="O269" s="3051"/>
    </row>
    <row r="270" spans="1:15" s="1283" customFormat="1" ht="12.75">
      <c r="A270" s="1277"/>
      <c r="B270" s="1277"/>
      <c r="C270" s="3068"/>
      <c r="D270" s="1311"/>
      <c r="E270" s="1311"/>
      <c r="F270" s="1311"/>
      <c r="G270" s="1311"/>
      <c r="H270" s="1311"/>
      <c r="I270" s="3051"/>
      <c r="J270" s="3051"/>
      <c r="K270" s="3051"/>
      <c r="L270" s="3051"/>
      <c r="M270" s="3051"/>
      <c r="N270" s="3051"/>
      <c r="O270" s="3051"/>
    </row>
    <row r="271" spans="1:15" s="1283" customFormat="1" ht="12.75">
      <c r="A271" s="1277"/>
      <c r="B271" s="1277"/>
      <c r="C271" s="1314"/>
      <c r="D271" s="3066"/>
      <c r="E271" s="3066"/>
      <c r="F271" s="3066"/>
      <c r="G271" s="3067"/>
      <c r="H271" s="3066"/>
      <c r="I271" s="3051"/>
      <c r="J271" s="3051"/>
      <c r="K271" s="3051"/>
      <c r="L271" s="3051"/>
      <c r="M271" s="3051"/>
      <c r="N271" s="3051"/>
      <c r="O271" s="3051"/>
    </row>
    <row r="272" spans="1:15" s="1283" customFormat="1" ht="12.75">
      <c r="A272" s="1298"/>
      <c r="B272" s="3065"/>
      <c r="C272" s="3064"/>
      <c r="D272" s="3063"/>
      <c r="E272" s="3063"/>
      <c r="F272" s="3063"/>
      <c r="G272" s="3063"/>
      <c r="H272" s="3063"/>
      <c r="I272" s="3051"/>
      <c r="J272" s="3051"/>
      <c r="K272" s="3051"/>
      <c r="L272" s="3051"/>
      <c r="M272" s="3051"/>
      <c r="N272" s="3051"/>
      <c r="O272" s="3051"/>
    </row>
    <row r="273" spans="1:15" s="1283" customFormat="1" ht="12.75">
      <c r="A273" s="1296"/>
      <c r="B273" s="1221"/>
      <c r="C273" s="1303"/>
      <c r="D273" s="3062"/>
      <c r="E273" s="3062"/>
      <c r="F273" s="1301"/>
      <c r="G273" s="3062"/>
      <c r="H273" s="3062"/>
      <c r="I273" s="3051"/>
      <c r="J273" s="3051"/>
      <c r="K273" s="3051"/>
      <c r="L273" s="3051"/>
      <c r="M273" s="3051"/>
      <c r="N273" s="3051"/>
      <c r="O273" s="3051"/>
    </row>
    <row r="274" spans="1:15" s="1283" customFormat="1" ht="12.75">
      <c r="A274" s="1292"/>
      <c r="B274" s="1292"/>
      <c r="C274" s="1294"/>
      <c r="D274" s="3062"/>
      <c r="E274" s="3062"/>
      <c r="F274" s="1301"/>
      <c r="G274" s="3062"/>
      <c r="H274" s="3062"/>
      <c r="I274" s="3051"/>
      <c r="J274" s="3051"/>
      <c r="K274" s="3051"/>
      <c r="L274" s="3051"/>
      <c r="M274" s="3051"/>
      <c r="N274" s="3051"/>
      <c r="O274" s="3051"/>
    </row>
    <row r="275" spans="1:15" s="1283" customFormat="1" ht="12.75">
      <c r="A275" s="1296"/>
      <c r="B275" s="1221"/>
      <c r="C275" s="1294"/>
      <c r="D275" s="1302"/>
      <c r="E275" s="1300"/>
      <c r="F275" s="1301"/>
      <c r="G275" s="1300"/>
      <c r="H275" s="1300"/>
      <c r="I275" s="3051"/>
      <c r="J275" s="3051"/>
      <c r="K275" s="3051"/>
      <c r="L275" s="3051"/>
      <c r="M275" s="3051"/>
      <c r="N275" s="3051"/>
      <c r="O275" s="3051"/>
    </row>
    <row r="276" spans="1:15" s="1283" customFormat="1" ht="12.75">
      <c r="A276" s="1292"/>
      <c r="B276" s="1292"/>
      <c r="C276" s="1294"/>
      <c r="D276" s="1302"/>
      <c r="E276" s="1300"/>
      <c r="F276" s="1301"/>
      <c r="G276" s="1300"/>
      <c r="H276" s="1300"/>
      <c r="I276" s="3051"/>
      <c r="J276" s="3051"/>
      <c r="K276" s="3051"/>
      <c r="L276" s="3051"/>
      <c r="M276" s="3051"/>
      <c r="N276" s="3051"/>
      <c r="O276" s="3051"/>
    </row>
    <row r="277" spans="1:15" s="1283" customFormat="1" ht="12.75">
      <c r="A277" s="1295"/>
      <c r="B277" s="1295"/>
      <c r="C277" s="1303"/>
      <c r="D277" s="1302"/>
      <c r="E277" s="3060"/>
      <c r="F277" s="1301"/>
      <c r="G277" s="3060"/>
      <c r="H277" s="3060"/>
      <c r="I277" s="3051"/>
      <c r="J277" s="3051"/>
      <c r="K277" s="3051"/>
      <c r="L277" s="3051"/>
      <c r="M277" s="3051"/>
      <c r="N277" s="3051"/>
      <c r="O277" s="3051"/>
    </row>
    <row r="278" spans="1:15" s="1283" customFormat="1" ht="12.75">
      <c r="A278" s="1288"/>
      <c r="B278" s="1288"/>
      <c r="C278" s="1287"/>
      <c r="D278" s="1286"/>
      <c r="E278" s="1286"/>
      <c r="F278" s="1286"/>
      <c r="G278" s="1286"/>
      <c r="H278" s="1286"/>
      <c r="I278" s="3051"/>
      <c r="J278" s="3051"/>
      <c r="K278" s="3051"/>
      <c r="L278" s="3051"/>
      <c r="M278" s="3051"/>
      <c r="N278" s="3051"/>
      <c r="O278" s="3051"/>
    </row>
    <row r="279" spans="1:15" s="1283" customFormat="1" ht="12.75">
      <c r="A279" s="1288"/>
      <c r="B279" s="1288"/>
      <c r="C279" s="1287"/>
      <c r="D279" s="1286"/>
      <c r="E279" s="1286"/>
      <c r="F279" s="1286"/>
      <c r="G279" s="1286"/>
      <c r="H279" s="1286"/>
      <c r="I279" s="3051"/>
      <c r="J279" s="3051"/>
      <c r="K279" s="3051"/>
      <c r="L279" s="3051"/>
      <c r="M279" s="3051"/>
      <c r="N279" s="3051"/>
      <c r="O279" s="3051"/>
    </row>
    <row r="280" spans="1:15" s="1283" customFormat="1">
      <c r="A280" s="1221"/>
      <c r="B280" s="1273"/>
      <c r="C280" s="3058"/>
      <c r="D280" s="1273"/>
      <c r="E280" s="3059"/>
      <c r="F280" s="3059"/>
      <c r="G280" s="1221"/>
      <c r="H280" s="1273"/>
      <c r="I280" s="3051"/>
      <c r="J280" s="3051"/>
      <c r="K280" s="3051"/>
      <c r="L280" s="3051"/>
      <c r="M280" s="3051"/>
      <c r="N280" s="3051"/>
      <c r="O280" s="3051"/>
    </row>
    <row r="281" spans="1:15" s="1283" customFormat="1">
      <c r="A281" s="1273"/>
      <c r="B281" s="1221"/>
      <c r="C281" s="3058"/>
      <c r="D281" s="1221"/>
      <c r="E281" s="1221"/>
      <c r="F281" s="1221"/>
      <c r="G281" s="1221"/>
      <c r="H281" s="1273"/>
      <c r="I281" s="3051"/>
      <c r="J281" s="3051"/>
      <c r="K281" s="3051"/>
      <c r="L281" s="3051"/>
      <c r="M281" s="3051"/>
      <c r="N281" s="3051"/>
      <c r="O281" s="3051"/>
    </row>
    <row r="282" spans="1:15" s="1283" customFormat="1" ht="12.75">
      <c r="A282" s="3057"/>
      <c r="B282" s="1221"/>
      <c r="C282" s="3056"/>
      <c r="D282" s="3056"/>
      <c r="E282" s="3055"/>
      <c r="F282" s="3055"/>
      <c r="G282" s="3055"/>
      <c r="H282" s="3055"/>
      <c r="I282" s="3051"/>
      <c r="J282" s="3051"/>
      <c r="K282" s="3051"/>
      <c r="L282" s="3051"/>
      <c r="M282" s="3051"/>
      <c r="N282" s="3051"/>
      <c r="O282" s="3051"/>
    </row>
    <row r="283" spans="1:15" s="1283" customFormat="1" ht="12.75">
      <c r="B283" s="3054"/>
      <c r="C283" s="3053"/>
      <c r="D283" s="3053"/>
      <c r="E283" s="3052"/>
      <c r="F283" s="3052"/>
      <c r="G283" s="3052"/>
      <c r="H283" s="3052"/>
      <c r="I283" s="3051"/>
      <c r="J283" s="3051"/>
      <c r="K283" s="3051"/>
      <c r="L283" s="3051"/>
      <c r="M283" s="3051"/>
      <c r="N283" s="3051"/>
      <c r="O283" s="3051"/>
    </row>
    <row r="284" spans="1:15" s="1283" customFormat="1" ht="12.75">
      <c r="B284" s="3054"/>
      <c r="D284" s="3075"/>
      <c r="E284" s="3075"/>
      <c r="F284" s="3075"/>
      <c r="G284" s="3075"/>
      <c r="H284" s="3075"/>
      <c r="I284" s="3051"/>
      <c r="J284" s="3051"/>
      <c r="K284" s="3051"/>
      <c r="L284" s="3051"/>
      <c r="M284" s="3051"/>
      <c r="N284" s="3051"/>
      <c r="O284" s="3051"/>
    </row>
    <row r="285" spans="1:15" s="1283" customFormat="1" ht="12.75">
      <c r="B285" s="3054"/>
      <c r="D285" s="3075"/>
      <c r="E285" s="3075"/>
      <c r="F285" s="3075"/>
      <c r="G285" s="3075"/>
      <c r="H285" s="3075"/>
      <c r="I285" s="3051"/>
      <c r="J285" s="3051"/>
      <c r="K285" s="3051"/>
      <c r="L285" s="3051"/>
      <c r="M285" s="3051"/>
      <c r="N285" s="3051"/>
      <c r="O285" s="3051"/>
    </row>
    <row r="286" spans="1:15" s="1283" customFormat="1" ht="12.75">
      <c r="B286" s="3054"/>
      <c r="D286" s="3075"/>
      <c r="E286" s="3075"/>
      <c r="F286" s="3075"/>
      <c r="G286" s="3075"/>
      <c r="H286" s="3075"/>
      <c r="I286" s="3051"/>
      <c r="J286" s="3051"/>
      <c r="K286" s="3051"/>
      <c r="L286" s="3051"/>
      <c r="M286" s="3051"/>
      <c r="N286" s="3051"/>
      <c r="O286" s="3051"/>
    </row>
    <row r="287" spans="1:15" s="1283" customFormat="1" ht="12.75">
      <c r="B287" s="3054"/>
      <c r="D287" s="3075"/>
      <c r="E287" s="3075"/>
      <c r="F287" s="3075"/>
      <c r="G287" s="3075"/>
      <c r="H287" s="3075"/>
      <c r="I287" s="3051"/>
      <c r="J287" s="3051"/>
      <c r="K287" s="3051"/>
      <c r="L287" s="3051"/>
      <c r="M287" s="3051"/>
      <c r="N287" s="3051"/>
      <c r="O287" s="3051"/>
    </row>
    <row r="288" spans="1:15" s="1283" customFormat="1" ht="12.75">
      <c r="B288" s="3054"/>
      <c r="D288" s="3075"/>
      <c r="E288" s="3075"/>
      <c r="F288" s="3075"/>
      <c r="G288" s="3075"/>
      <c r="H288" s="3075"/>
      <c r="I288" s="3051"/>
      <c r="J288" s="3051"/>
      <c r="K288" s="3051"/>
      <c r="L288" s="3051"/>
      <c r="M288" s="3051"/>
      <c r="N288" s="3051"/>
      <c r="O288" s="3051"/>
    </row>
    <row r="289" spans="1:15" s="1283" customFormat="1" ht="12.75">
      <c r="B289" s="3054"/>
      <c r="D289" s="3075"/>
      <c r="E289" s="3075"/>
      <c r="F289" s="3075"/>
      <c r="G289" s="3075"/>
      <c r="H289" s="3075"/>
      <c r="I289" s="3051"/>
      <c r="J289" s="3051"/>
      <c r="K289" s="3051"/>
      <c r="L289" s="3051"/>
      <c r="M289" s="3051"/>
      <c r="N289" s="3051"/>
      <c r="O289" s="3051"/>
    </row>
    <row r="290" spans="1:15" s="1283" customFormat="1" ht="12.75">
      <c r="B290" s="3054"/>
      <c r="D290" s="3075"/>
      <c r="E290" s="3075"/>
      <c r="F290" s="3075"/>
      <c r="G290" s="3075"/>
      <c r="H290" s="3075"/>
      <c r="I290" s="3051"/>
      <c r="J290" s="3051"/>
      <c r="K290" s="3051"/>
      <c r="L290" s="3051"/>
      <c r="M290" s="3051"/>
      <c r="N290" s="3051"/>
      <c r="O290" s="3051"/>
    </row>
    <row r="291" spans="1:15" s="1283" customFormat="1" ht="12.75">
      <c r="B291" s="3054"/>
      <c r="D291" s="3075"/>
      <c r="E291" s="3075"/>
      <c r="F291" s="3075"/>
      <c r="G291" s="3075"/>
      <c r="H291" s="3075"/>
      <c r="I291" s="3051"/>
      <c r="J291" s="3051"/>
      <c r="K291" s="3051"/>
      <c r="L291" s="3051"/>
      <c r="M291" s="3051"/>
      <c r="N291" s="3051"/>
      <c r="O291" s="3051"/>
    </row>
    <row r="292" spans="1:15" s="1283" customFormat="1" ht="12.75">
      <c r="B292" s="3054"/>
      <c r="D292" s="3075"/>
      <c r="E292" s="3075"/>
      <c r="F292" s="3075"/>
      <c r="G292" s="3075"/>
      <c r="H292" s="3075"/>
      <c r="I292" s="3051"/>
      <c r="J292" s="3051"/>
      <c r="K292" s="3051"/>
      <c r="L292" s="3051"/>
      <c r="M292" s="3051"/>
      <c r="N292" s="3051"/>
      <c r="O292" s="3051"/>
    </row>
    <row r="293" spans="1:15" s="1283" customFormat="1" ht="12.75">
      <c r="B293" s="3054"/>
      <c r="D293" s="3075"/>
      <c r="E293" s="3075"/>
      <c r="F293" s="3075"/>
      <c r="G293" s="3075"/>
      <c r="H293" s="3075"/>
      <c r="I293" s="3051"/>
      <c r="J293" s="3051"/>
      <c r="K293" s="3051"/>
      <c r="L293" s="3051"/>
      <c r="M293" s="3051"/>
      <c r="N293" s="3051"/>
      <c r="O293" s="3051"/>
    </row>
    <row r="294" spans="1:15" s="1283" customFormat="1" ht="12.75">
      <c r="B294" s="3054"/>
      <c r="D294" s="3075"/>
      <c r="E294" s="3075"/>
      <c r="F294" s="3075"/>
      <c r="G294" s="3075"/>
      <c r="H294" s="3075"/>
      <c r="I294" s="3051"/>
      <c r="J294" s="3051"/>
      <c r="K294" s="3051"/>
      <c r="L294" s="3051"/>
      <c r="M294" s="3051"/>
      <c r="N294" s="3051"/>
      <c r="O294" s="3051"/>
    </row>
    <row r="295" spans="1:15" s="1283" customFormat="1" ht="12.75">
      <c r="B295" s="3054"/>
      <c r="D295" s="3075"/>
      <c r="E295" s="3075"/>
      <c r="F295" s="3075"/>
      <c r="G295" s="3075"/>
      <c r="H295" s="3075"/>
      <c r="I295" s="3051"/>
      <c r="J295" s="3051"/>
      <c r="K295" s="3051"/>
      <c r="L295" s="3051"/>
      <c r="M295" s="3051"/>
      <c r="N295" s="3051"/>
      <c r="O295" s="3051"/>
    </row>
    <row r="296" spans="1:15" s="1283" customFormat="1" ht="12.75">
      <c r="B296" s="3054"/>
      <c r="D296" s="3075"/>
      <c r="E296" s="3075"/>
      <c r="F296" s="3075"/>
      <c r="G296" s="3075"/>
      <c r="H296" s="3075"/>
      <c r="I296" s="3051"/>
      <c r="J296" s="3051"/>
      <c r="K296" s="3051"/>
      <c r="L296" s="3051"/>
      <c r="M296" s="3051"/>
      <c r="N296" s="3051"/>
      <c r="O296" s="3051"/>
    </row>
    <row r="297" spans="1:15" s="1283" customFormat="1" ht="12.75">
      <c r="B297" s="3054"/>
      <c r="D297" s="3075"/>
      <c r="E297" s="3075"/>
      <c r="F297" s="3075"/>
      <c r="G297" s="3075"/>
      <c r="H297" s="3075"/>
      <c r="I297" s="3051"/>
      <c r="J297" s="3051"/>
      <c r="K297" s="3051"/>
      <c r="L297" s="3051"/>
      <c r="M297" s="3051"/>
      <c r="N297" s="3051"/>
      <c r="O297" s="3051"/>
    </row>
    <row r="298" spans="1:15" s="1283" customFormat="1" ht="12.75">
      <c r="B298" s="3054"/>
      <c r="D298" s="3075"/>
      <c r="E298" s="3075"/>
      <c r="F298" s="3075"/>
      <c r="G298" s="3075"/>
      <c r="H298" s="3075"/>
      <c r="I298" s="3051"/>
      <c r="J298" s="3051"/>
      <c r="K298" s="3051"/>
      <c r="L298" s="3051"/>
      <c r="M298" s="3051"/>
      <c r="N298" s="3051"/>
      <c r="O298" s="3051"/>
    </row>
    <row r="299" spans="1:15" s="1283" customFormat="1" ht="12.75">
      <c r="B299" s="3054"/>
      <c r="D299" s="3075"/>
      <c r="E299" s="3075"/>
      <c r="F299" s="3075"/>
      <c r="G299" s="3075"/>
      <c r="H299" s="3075"/>
      <c r="I299" s="3051"/>
      <c r="J299" s="3051"/>
      <c r="K299" s="3051"/>
      <c r="L299" s="3051"/>
      <c r="M299" s="3051"/>
      <c r="N299" s="3051"/>
      <c r="O299" s="3051"/>
    </row>
    <row r="300" spans="1:15" s="1283" customFormat="1" ht="12.75">
      <c r="B300" s="3054"/>
      <c r="D300" s="3075"/>
      <c r="E300" s="3075"/>
      <c r="F300" s="3075"/>
      <c r="G300" s="3075"/>
      <c r="H300" s="3075"/>
      <c r="I300" s="3051"/>
      <c r="J300" s="3051"/>
      <c r="K300" s="3051"/>
      <c r="L300" s="3051"/>
      <c r="M300" s="3051"/>
      <c r="N300" s="3051"/>
      <c r="O300" s="3051"/>
    </row>
    <row r="301" spans="1:15" s="1283" customFormat="1" ht="12.75">
      <c r="B301" s="3054"/>
      <c r="D301" s="3075"/>
      <c r="E301" s="3075"/>
      <c r="F301" s="3075"/>
      <c r="G301" s="3075"/>
      <c r="H301" s="3075"/>
      <c r="I301" s="3051"/>
      <c r="J301" s="3051"/>
      <c r="K301" s="3051"/>
      <c r="L301" s="3051"/>
      <c r="M301" s="3051"/>
      <c r="N301" s="3051"/>
      <c r="O301" s="3051"/>
    </row>
    <row r="302" spans="1:15" s="1283" customFormat="1" ht="12.75">
      <c r="B302" s="3054"/>
      <c r="D302" s="3075"/>
      <c r="E302" s="3075"/>
      <c r="F302" s="3075"/>
      <c r="G302" s="3075"/>
      <c r="H302" s="3075"/>
      <c r="I302" s="3051"/>
      <c r="J302" s="3051"/>
      <c r="K302" s="3051"/>
      <c r="L302" s="3051"/>
      <c r="M302" s="3051"/>
      <c r="N302" s="3051"/>
      <c r="O302" s="3051"/>
    </row>
    <row r="303" spans="1:15" s="1273" customFormat="1">
      <c r="A303" s="3055"/>
      <c r="B303" s="3055"/>
      <c r="C303" s="3055"/>
      <c r="D303" s="3055"/>
      <c r="E303" s="3055"/>
      <c r="F303" s="3055"/>
      <c r="G303" s="3055"/>
      <c r="H303" s="3055"/>
      <c r="I303" s="3050"/>
      <c r="J303" s="3050"/>
      <c r="K303" s="3050"/>
      <c r="L303" s="3050"/>
      <c r="M303" s="3050"/>
      <c r="N303" s="3050"/>
      <c r="O303" s="3050"/>
    </row>
    <row r="304" spans="1:15" s="1273" customFormat="1">
      <c r="A304" s="3059"/>
      <c r="B304" s="3059"/>
      <c r="C304" s="3059"/>
      <c r="D304" s="3059"/>
      <c r="E304" s="3059"/>
      <c r="F304" s="3059"/>
      <c r="G304" s="3059"/>
      <c r="H304" s="3059"/>
      <c r="I304" s="3050"/>
      <c r="J304" s="3050"/>
      <c r="K304" s="3050"/>
      <c r="L304" s="3050"/>
      <c r="M304" s="3050"/>
      <c r="N304" s="3050"/>
      <c r="O304" s="3050"/>
    </row>
    <row r="305" spans="1:15" s="1273" customFormat="1">
      <c r="I305" s="3050"/>
      <c r="J305" s="3050"/>
      <c r="K305" s="3050"/>
      <c r="L305" s="3050"/>
      <c r="M305" s="3050"/>
      <c r="N305" s="3050"/>
      <c r="O305" s="3050"/>
    </row>
    <row r="306" spans="1:15" s="1273" customFormat="1">
      <c r="I306" s="3050"/>
      <c r="J306" s="3050"/>
      <c r="K306" s="3050"/>
      <c r="L306" s="3050"/>
      <c r="M306" s="3050"/>
      <c r="N306" s="3050"/>
      <c r="O306" s="3050"/>
    </row>
    <row r="307" spans="1:15" s="1283" customFormat="1">
      <c r="A307" s="3077"/>
      <c r="B307" s="3076"/>
      <c r="C307" s="1273"/>
      <c r="D307" s="3075"/>
      <c r="E307" s="3075"/>
      <c r="F307" s="3075"/>
      <c r="G307" s="3075"/>
      <c r="H307" s="3075"/>
      <c r="I307" s="3051"/>
      <c r="J307" s="3051"/>
      <c r="K307" s="3051"/>
      <c r="L307" s="3051"/>
      <c r="M307" s="3051"/>
      <c r="N307" s="3051"/>
      <c r="O307" s="3051"/>
    </row>
    <row r="308" spans="1:15" s="1283" customFormat="1" ht="12.75">
      <c r="A308" s="1221"/>
      <c r="B308" s="1221"/>
      <c r="C308" s="1303"/>
      <c r="D308" s="1302"/>
      <c r="E308" s="1304"/>
      <c r="F308" s="1301"/>
      <c r="G308" s="3074"/>
      <c r="H308" s="1304"/>
      <c r="I308" s="3051"/>
      <c r="J308" s="3051"/>
      <c r="K308" s="3051"/>
      <c r="L308" s="3051"/>
      <c r="M308" s="3051"/>
      <c r="N308" s="3051"/>
      <c r="O308" s="3051"/>
    </row>
    <row r="309" spans="1:15" s="1283" customFormat="1" ht="23.25">
      <c r="A309" s="3073"/>
      <c r="B309" s="3073"/>
      <c r="C309" s="3072"/>
      <c r="D309" s="1302"/>
      <c r="E309" s="1304"/>
      <c r="F309" s="1301"/>
      <c r="G309" s="3071"/>
      <c r="H309" s="1304"/>
      <c r="I309" s="3051"/>
      <c r="J309" s="3051"/>
      <c r="K309" s="3051"/>
      <c r="L309" s="3051"/>
      <c r="M309" s="3051"/>
      <c r="N309" s="3051"/>
      <c r="O309" s="3051"/>
    </row>
    <row r="310" spans="1:15" s="1283" customFormat="1" ht="12.75">
      <c r="A310" s="1277"/>
      <c r="B310" s="1277"/>
      <c r="C310" s="3068"/>
      <c r="D310" s="3070"/>
      <c r="E310" s="3069"/>
      <c r="F310" s="3069"/>
      <c r="G310" s="3069"/>
      <c r="H310" s="1314"/>
      <c r="I310" s="3051"/>
      <c r="J310" s="3051"/>
      <c r="K310" s="3051"/>
      <c r="L310" s="3051"/>
      <c r="M310" s="3051"/>
      <c r="N310" s="3051"/>
      <c r="O310" s="3051"/>
    </row>
    <row r="311" spans="1:15" s="1283" customFormat="1" ht="12.75">
      <c r="A311" s="1277"/>
      <c r="B311" s="1277"/>
      <c r="C311" s="3068"/>
      <c r="D311" s="1311"/>
      <c r="E311" s="1311"/>
      <c r="F311" s="1311"/>
      <c r="G311" s="1311"/>
      <c r="H311" s="1311"/>
      <c r="I311" s="3051"/>
      <c r="J311" s="3051"/>
      <c r="K311" s="3051"/>
      <c r="L311" s="3051"/>
      <c r="M311" s="3051"/>
      <c r="N311" s="3051"/>
      <c r="O311" s="3051"/>
    </row>
    <row r="312" spans="1:15" s="1283" customFormat="1" ht="12.75">
      <c r="A312" s="1277"/>
      <c r="B312" s="1277"/>
      <c r="C312" s="1314"/>
      <c r="D312" s="3066"/>
      <c r="E312" s="3066"/>
      <c r="F312" s="3066"/>
      <c r="G312" s="3067"/>
      <c r="H312" s="3066"/>
      <c r="I312" s="3051"/>
      <c r="J312" s="3051"/>
      <c r="K312" s="3051"/>
      <c r="L312" s="3051"/>
      <c r="M312" s="3051"/>
      <c r="N312" s="3051"/>
      <c r="O312" s="3051"/>
    </row>
    <row r="313" spans="1:15" s="1283" customFormat="1" ht="12.75">
      <c r="A313" s="1298"/>
      <c r="B313" s="3065"/>
      <c r="C313" s="3064"/>
      <c r="D313" s="3063"/>
      <c r="E313" s="3063"/>
      <c r="F313" s="3063"/>
      <c r="G313" s="3063"/>
      <c r="H313" s="3063"/>
      <c r="I313" s="3051"/>
      <c r="J313" s="3051"/>
      <c r="K313" s="3051"/>
      <c r="L313" s="3051"/>
      <c r="M313" s="3051"/>
      <c r="N313" s="3051"/>
      <c r="O313" s="3051"/>
    </row>
    <row r="314" spans="1:15" s="1283" customFormat="1" ht="12.75">
      <c r="A314" s="1296"/>
      <c r="B314" s="1221"/>
      <c r="C314" s="1294"/>
      <c r="D314" s="3062"/>
      <c r="E314" s="3062"/>
      <c r="F314" s="1301"/>
      <c r="G314" s="3062"/>
      <c r="H314" s="3062"/>
      <c r="I314" s="3051"/>
      <c r="J314" s="3051"/>
      <c r="K314" s="3051"/>
      <c r="L314" s="3051"/>
      <c r="M314" s="3051"/>
      <c r="N314" s="3051"/>
      <c r="O314" s="3051"/>
    </row>
    <row r="315" spans="1:15" s="1283" customFormat="1" ht="12.75">
      <c r="A315" s="1292"/>
      <c r="B315" s="1292"/>
      <c r="C315" s="1294"/>
      <c r="D315" s="3062"/>
      <c r="E315" s="3062"/>
      <c r="F315" s="1301"/>
      <c r="G315" s="3062"/>
      <c r="H315" s="3062"/>
      <c r="I315" s="3051"/>
      <c r="J315" s="3051"/>
      <c r="K315" s="3051"/>
      <c r="L315" s="3051"/>
      <c r="M315" s="3051"/>
      <c r="N315" s="3051"/>
      <c r="O315" s="3051"/>
    </row>
    <row r="316" spans="1:15" s="1283" customFormat="1" ht="12.75">
      <c r="A316" s="1296"/>
      <c r="B316" s="1221"/>
      <c r="C316" s="1303"/>
      <c r="D316" s="1302"/>
      <c r="E316" s="1300"/>
      <c r="F316" s="1301"/>
      <c r="G316" s="1300"/>
      <c r="H316" s="1300"/>
      <c r="I316" s="3051"/>
      <c r="J316" s="3051"/>
      <c r="K316" s="3051"/>
      <c r="L316" s="3051"/>
      <c r="M316" s="3051"/>
      <c r="N316" s="3051"/>
      <c r="O316" s="3051"/>
    </row>
    <row r="317" spans="1:15" s="1283" customFormat="1" ht="12.75">
      <c r="A317" s="1292"/>
      <c r="B317" s="1292"/>
      <c r="C317" s="1294"/>
      <c r="D317" s="1302"/>
      <c r="E317" s="1300"/>
      <c r="F317" s="1301"/>
      <c r="G317" s="1300"/>
      <c r="H317" s="1300"/>
      <c r="I317" s="3051"/>
      <c r="J317" s="3051"/>
      <c r="K317" s="3051"/>
      <c r="L317" s="3051"/>
      <c r="M317" s="3051"/>
      <c r="N317" s="3051"/>
      <c r="O317" s="3051"/>
    </row>
    <row r="318" spans="1:15" s="1283" customFormat="1" ht="12.75">
      <c r="A318" s="1292"/>
      <c r="B318" s="1292"/>
      <c r="C318" s="1303"/>
      <c r="D318" s="1302"/>
      <c r="E318" s="1300"/>
      <c r="F318" s="1301"/>
      <c r="G318" s="1300"/>
      <c r="H318" s="1300"/>
      <c r="I318" s="3051"/>
      <c r="J318" s="3051"/>
      <c r="K318" s="3051"/>
      <c r="L318" s="3051"/>
      <c r="M318" s="3051"/>
      <c r="N318" s="3051"/>
      <c r="O318" s="3051"/>
    </row>
    <row r="319" spans="1:15" s="1283" customFormat="1" ht="12.75">
      <c r="A319" s="1292"/>
      <c r="B319" s="1292"/>
      <c r="C319" s="1303"/>
      <c r="D319" s="1302"/>
      <c r="E319" s="1300"/>
      <c r="F319" s="1301"/>
      <c r="G319" s="1300"/>
      <c r="H319" s="1300"/>
      <c r="I319" s="3051"/>
      <c r="J319" s="3051"/>
      <c r="K319" s="3051"/>
      <c r="L319" s="3051"/>
      <c r="M319" s="3051"/>
      <c r="N319" s="3051"/>
      <c r="O319" s="3051"/>
    </row>
    <row r="320" spans="1:15" s="1283" customFormat="1" ht="12.75">
      <c r="A320" s="1296"/>
      <c r="B320" s="1221"/>
      <c r="C320" s="1294"/>
      <c r="D320" s="1302"/>
      <c r="E320" s="1300"/>
      <c r="F320" s="1301"/>
      <c r="G320" s="1300"/>
      <c r="H320" s="1300"/>
      <c r="I320" s="3051"/>
      <c r="J320" s="3051"/>
      <c r="K320" s="3051"/>
      <c r="L320" s="3051"/>
      <c r="M320" s="3051"/>
      <c r="N320" s="3051"/>
      <c r="O320" s="3051"/>
    </row>
    <row r="321" spans="1:15" s="1283" customFormat="1" ht="12.75">
      <c r="A321" s="1296"/>
      <c r="B321" s="1221"/>
      <c r="C321" s="1294"/>
      <c r="D321" s="1302"/>
      <c r="E321" s="1300"/>
      <c r="F321" s="1301"/>
      <c r="G321" s="1300"/>
      <c r="H321" s="1300"/>
      <c r="I321" s="3051"/>
      <c r="J321" s="3051"/>
      <c r="K321" s="3051"/>
      <c r="L321" s="3051"/>
      <c r="M321" s="3051"/>
      <c r="N321" s="3051"/>
      <c r="O321" s="3051"/>
    </row>
    <row r="322" spans="1:15" s="1283" customFormat="1" ht="12.75">
      <c r="A322" s="3061"/>
      <c r="B322" s="1296"/>
      <c r="C322" s="1294"/>
      <c r="D322" s="1302"/>
      <c r="E322" s="1300"/>
      <c r="F322" s="1301"/>
      <c r="G322" s="1300"/>
      <c r="H322" s="1300"/>
      <c r="I322" s="3051"/>
      <c r="J322" s="3051"/>
      <c r="K322" s="3051"/>
      <c r="L322" s="3051"/>
      <c r="M322" s="3051"/>
      <c r="N322" s="3051"/>
      <c r="O322" s="3051"/>
    </row>
    <row r="323" spans="1:15" s="1283" customFormat="1" ht="12.75">
      <c r="A323" s="1295"/>
      <c r="B323" s="1295"/>
      <c r="C323" s="1303"/>
      <c r="D323" s="1302"/>
      <c r="E323" s="3060"/>
      <c r="F323" s="1301"/>
      <c r="G323" s="3060"/>
      <c r="H323" s="3060"/>
      <c r="I323" s="3051"/>
      <c r="J323" s="3051"/>
      <c r="K323" s="3051"/>
      <c r="L323" s="3051"/>
      <c r="M323" s="3051"/>
      <c r="N323" s="3051"/>
      <c r="O323" s="3051"/>
    </row>
    <row r="324" spans="1:15" s="1283" customFormat="1" ht="12.75">
      <c r="A324" s="1288"/>
      <c r="B324" s="1288"/>
      <c r="C324" s="1287"/>
      <c r="D324" s="1286"/>
      <c r="E324" s="1286"/>
      <c r="F324" s="1286"/>
      <c r="G324" s="1286"/>
      <c r="H324" s="1286"/>
      <c r="I324" s="3051"/>
      <c r="J324" s="3051"/>
      <c r="K324" s="3051"/>
      <c r="L324" s="3051"/>
      <c r="M324" s="3051"/>
      <c r="N324" s="3051"/>
      <c r="O324" s="3051"/>
    </row>
    <row r="325" spans="1:15" s="1283" customFormat="1" ht="12.75">
      <c r="A325" s="1288"/>
      <c r="B325" s="1288"/>
      <c r="C325" s="1287"/>
      <c r="D325" s="1286"/>
      <c r="E325" s="1286"/>
      <c r="F325" s="1286"/>
      <c r="G325" s="1286"/>
      <c r="H325" s="1286"/>
      <c r="I325" s="3051"/>
      <c r="J325" s="3051"/>
      <c r="K325" s="3051"/>
      <c r="L325" s="3051"/>
      <c r="M325" s="3051"/>
      <c r="N325" s="3051"/>
      <c r="O325" s="3051"/>
    </row>
    <row r="326" spans="1:15" s="1283" customFormat="1">
      <c r="A326" s="1221"/>
      <c r="B326" s="1273"/>
      <c r="C326" s="3058"/>
      <c r="D326" s="1273"/>
      <c r="E326" s="3059"/>
      <c r="F326" s="3059"/>
      <c r="G326" s="1221"/>
      <c r="H326" s="1273"/>
      <c r="I326" s="3051"/>
      <c r="J326" s="3051"/>
      <c r="K326" s="3051"/>
      <c r="L326" s="3051"/>
      <c r="M326" s="3051"/>
      <c r="N326" s="3051"/>
      <c r="O326" s="3051"/>
    </row>
    <row r="327" spans="1:15" s="1283" customFormat="1">
      <c r="A327" s="1273"/>
      <c r="B327" s="1221"/>
      <c r="C327" s="3058"/>
      <c r="D327" s="1221"/>
      <c r="E327" s="1221"/>
      <c r="F327" s="1221"/>
      <c r="G327" s="1221"/>
      <c r="H327" s="1273"/>
      <c r="I327" s="3051"/>
      <c r="J327" s="3051"/>
      <c r="K327" s="3051"/>
      <c r="L327" s="3051"/>
      <c r="M327" s="3051"/>
      <c r="N327" s="3051"/>
      <c r="O327" s="3051"/>
    </row>
    <row r="328" spans="1:15" s="1283" customFormat="1" ht="12.75">
      <c r="A328" s="3057"/>
      <c r="B328" s="1221"/>
      <c r="C328" s="3056"/>
      <c r="D328" s="3056"/>
      <c r="E328" s="3055"/>
      <c r="F328" s="3055"/>
      <c r="G328" s="3055"/>
      <c r="H328" s="3055"/>
      <c r="I328" s="3051"/>
      <c r="J328" s="3051"/>
      <c r="K328" s="3051"/>
      <c r="L328" s="3051"/>
      <c r="M328" s="3051"/>
      <c r="N328" s="3051"/>
      <c r="O328" s="3051"/>
    </row>
    <row r="329" spans="1:15" s="1283" customFormat="1" ht="12.75">
      <c r="B329" s="3054"/>
      <c r="C329" s="3053"/>
      <c r="D329" s="3053"/>
      <c r="E329" s="3052"/>
      <c r="F329" s="3052"/>
      <c r="G329" s="3052"/>
      <c r="H329" s="3052"/>
      <c r="I329" s="3051"/>
      <c r="J329" s="3051"/>
      <c r="K329" s="3051"/>
      <c r="L329" s="3051"/>
      <c r="M329" s="3051"/>
      <c r="N329" s="3051"/>
      <c r="O329" s="3051"/>
    </row>
    <row r="330" spans="1:15" s="1283" customFormat="1" ht="12.75">
      <c r="B330" s="3054"/>
      <c r="D330" s="3075"/>
      <c r="E330" s="3075"/>
      <c r="F330" s="3075"/>
      <c r="G330" s="3075"/>
      <c r="H330" s="3075"/>
      <c r="I330" s="3051"/>
      <c r="J330" s="3051"/>
      <c r="K330" s="3051"/>
      <c r="L330" s="3051"/>
      <c r="M330" s="3051"/>
      <c r="N330" s="3051"/>
      <c r="O330" s="3051"/>
    </row>
    <row r="331" spans="1:15" s="1283" customFormat="1" ht="12.75">
      <c r="B331" s="3054"/>
      <c r="D331" s="3075"/>
      <c r="E331" s="3075"/>
      <c r="F331" s="3075"/>
      <c r="G331" s="3075"/>
      <c r="H331" s="3075"/>
      <c r="I331" s="3051"/>
      <c r="J331" s="3051"/>
      <c r="K331" s="3051"/>
      <c r="L331" s="3051"/>
      <c r="M331" s="3051"/>
      <c r="N331" s="3051"/>
      <c r="O331" s="3051"/>
    </row>
    <row r="332" spans="1:15" s="1283" customFormat="1" ht="12.75">
      <c r="B332" s="3054"/>
      <c r="D332" s="3075"/>
      <c r="E332" s="3075"/>
      <c r="F332" s="3075"/>
      <c r="G332" s="3075"/>
      <c r="H332" s="3075"/>
      <c r="I332" s="3051"/>
      <c r="J332" s="3051"/>
      <c r="K332" s="3051"/>
      <c r="L332" s="3051"/>
      <c r="M332" s="3051"/>
      <c r="N332" s="3051"/>
      <c r="O332" s="3051"/>
    </row>
    <row r="333" spans="1:15" s="1283" customFormat="1" ht="12.75">
      <c r="B333" s="3054"/>
      <c r="D333" s="3075"/>
      <c r="E333" s="3075"/>
      <c r="F333" s="3075"/>
      <c r="G333" s="3075"/>
      <c r="H333" s="3075"/>
      <c r="I333" s="3051"/>
      <c r="J333" s="3051"/>
      <c r="K333" s="3051"/>
      <c r="L333" s="3051"/>
      <c r="M333" s="3051"/>
      <c r="N333" s="3051"/>
      <c r="O333" s="3051"/>
    </row>
    <row r="334" spans="1:15" s="1283" customFormat="1" ht="12.75">
      <c r="B334" s="3054"/>
      <c r="D334" s="3075"/>
      <c r="E334" s="3075"/>
      <c r="F334" s="3075"/>
      <c r="G334" s="3075"/>
      <c r="H334" s="3075"/>
      <c r="I334" s="3051"/>
      <c r="J334" s="3051"/>
      <c r="K334" s="3051"/>
      <c r="L334" s="3051"/>
      <c r="M334" s="3051"/>
      <c r="N334" s="3051"/>
      <c r="O334" s="3051"/>
    </row>
    <row r="335" spans="1:15" s="1283" customFormat="1" ht="12.75">
      <c r="B335" s="3054"/>
      <c r="D335" s="3075"/>
      <c r="E335" s="3075"/>
      <c r="F335" s="3075"/>
      <c r="G335" s="3075"/>
      <c r="H335" s="3075"/>
      <c r="I335" s="3051"/>
      <c r="J335" s="3051"/>
      <c r="K335" s="3051"/>
      <c r="L335" s="3051"/>
      <c r="M335" s="3051"/>
      <c r="N335" s="3051"/>
      <c r="O335" s="3051"/>
    </row>
    <row r="336" spans="1:15" s="1283" customFormat="1" ht="12.75">
      <c r="B336" s="3054"/>
      <c r="D336" s="3075"/>
      <c r="E336" s="3075"/>
      <c r="F336" s="3075"/>
      <c r="G336" s="3075"/>
      <c r="H336" s="3075"/>
      <c r="I336" s="3051"/>
      <c r="J336" s="3051"/>
      <c r="K336" s="3051"/>
      <c r="L336" s="3051"/>
      <c r="M336" s="3051"/>
      <c r="N336" s="3051"/>
      <c r="O336" s="3051"/>
    </row>
    <row r="337" spans="1:15" s="1283" customFormat="1" ht="12.75">
      <c r="B337" s="3054"/>
      <c r="D337" s="3075"/>
      <c r="E337" s="3075"/>
      <c r="F337" s="3075"/>
      <c r="G337" s="3075"/>
      <c r="H337" s="3075"/>
      <c r="I337" s="3051"/>
      <c r="J337" s="3051"/>
      <c r="K337" s="3051"/>
      <c r="L337" s="3051"/>
      <c r="M337" s="3051"/>
      <c r="N337" s="3051"/>
      <c r="O337" s="3051"/>
    </row>
    <row r="338" spans="1:15" s="1283" customFormat="1" ht="12.75">
      <c r="B338" s="3054"/>
      <c r="D338" s="3075"/>
      <c r="E338" s="3075"/>
      <c r="F338" s="3075"/>
      <c r="G338" s="3075"/>
      <c r="H338" s="3075"/>
      <c r="I338" s="3051"/>
      <c r="J338" s="3051"/>
      <c r="K338" s="3051"/>
      <c r="L338" s="3051"/>
      <c r="M338" s="3051"/>
      <c r="N338" s="3051"/>
      <c r="O338" s="3051"/>
    </row>
    <row r="339" spans="1:15" s="1283" customFormat="1" ht="12.75">
      <c r="B339" s="3054"/>
      <c r="D339" s="3075"/>
      <c r="E339" s="3075"/>
      <c r="F339" s="3075"/>
      <c r="G339" s="3075"/>
      <c r="H339" s="3075"/>
      <c r="I339" s="3051"/>
      <c r="J339" s="3051"/>
      <c r="K339" s="3051"/>
      <c r="L339" s="3051"/>
      <c r="M339" s="3051"/>
      <c r="N339" s="3051"/>
      <c r="O339" s="3051"/>
    </row>
    <row r="340" spans="1:15" s="1283" customFormat="1" ht="12.75">
      <c r="B340" s="3054"/>
      <c r="D340" s="3075"/>
      <c r="E340" s="3075"/>
      <c r="F340" s="3075"/>
      <c r="G340" s="3075"/>
      <c r="H340" s="3075"/>
      <c r="I340" s="3051"/>
      <c r="J340" s="3051"/>
      <c r="K340" s="3051"/>
      <c r="L340" s="3051"/>
      <c r="M340" s="3051"/>
      <c r="N340" s="3051"/>
      <c r="O340" s="3051"/>
    </row>
    <row r="341" spans="1:15" s="1283" customFormat="1" ht="12.75">
      <c r="B341" s="3054"/>
      <c r="D341" s="3075"/>
      <c r="E341" s="3075"/>
      <c r="F341" s="3075"/>
      <c r="G341" s="3075"/>
      <c r="H341" s="3075"/>
      <c r="I341" s="3051"/>
      <c r="J341" s="3051"/>
      <c r="K341" s="3051"/>
      <c r="L341" s="3051"/>
      <c r="M341" s="3051"/>
      <c r="N341" s="3051"/>
      <c r="O341" s="3051"/>
    </row>
    <row r="342" spans="1:15" s="1283" customFormat="1" ht="12.75">
      <c r="B342" s="3054"/>
      <c r="D342" s="3075"/>
      <c r="E342" s="3075"/>
      <c r="F342" s="3075"/>
      <c r="G342" s="3075"/>
      <c r="H342" s="3075"/>
      <c r="I342" s="3051"/>
      <c r="J342" s="3051"/>
      <c r="K342" s="3051"/>
      <c r="L342" s="3051"/>
      <c r="M342" s="3051"/>
      <c r="N342" s="3051"/>
      <c r="O342" s="3051"/>
    </row>
    <row r="343" spans="1:15" s="1273" customFormat="1">
      <c r="I343" s="3050"/>
      <c r="J343" s="3050"/>
      <c r="K343" s="3050"/>
      <c r="L343" s="3050"/>
      <c r="M343" s="3050"/>
      <c r="N343" s="3050"/>
      <c r="O343" s="3050"/>
    </row>
    <row r="344" spans="1:15" s="1273" customFormat="1">
      <c r="A344" s="3055"/>
      <c r="B344" s="3055"/>
      <c r="C344" s="3055"/>
      <c r="D344" s="3055"/>
      <c r="E344" s="3055"/>
      <c r="F344" s="3055"/>
      <c r="G344" s="3055"/>
      <c r="H344" s="3055"/>
      <c r="I344" s="3050"/>
      <c r="J344" s="3050"/>
      <c r="K344" s="3050"/>
      <c r="L344" s="3050"/>
      <c r="M344" s="3050"/>
      <c r="N344" s="3050"/>
      <c r="O344" s="3050"/>
    </row>
    <row r="345" spans="1:15" s="1273" customFormat="1">
      <c r="A345" s="3059"/>
      <c r="B345" s="3059"/>
      <c r="C345" s="3059"/>
      <c r="D345" s="3059"/>
      <c r="E345" s="3059"/>
      <c r="F345" s="3059"/>
      <c r="G345" s="3059"/>
      <c r="H345" s="3059"/>
      <c r="I345" s="3050"/>
      <c r="J345" s="3050"/>
      <c r="K345" s="3050"/>
      <c r="L345" s="3050"/>
      <c r="M345" s="3050"/>
      <c r="N345" s="3050"/>
      <c r="O345" s="3050"/>
    </row>
    <row r="346" spans="1:15" s="1273" customFormat="1">
      <c r="I346" s="3050"/>
      <c r="J346" s="3050"/>
      <c r="K346" s="3050"/>
      <c r="L346" s="3050"/>
      <c r="M346" s="3050"/>
      <c r="N346" s="3050"/>
      <c r="O346" s="3050"/>
    </row>
    <row r="347" spans="1:15" s="1273" customFormat="1">
      <c r="I347" s="3050"/>
      <c r="J347" s="3050"/>
      <c r="K347" s="3050"/>
      <c r="L347" s="3050"/>
      <c r="M347" s="3050"/>
      <c r="N347" s="3050"/>
      <c r="O347" s="3050"/>
    </row>
    <row r="348" spans="1:15" s="1283" customFormat="1">
      <c r="A348" s="3077"/>
      <c r="B348" s="3076"/>
      <c r="C348" s="1273"/>
      <c r="D348" s="3075"/>
      <c r="E348" s="3075"/>
      <c r="F348" s="3075"/>
      <c r="G348" s="3075"/>
      <c r="H348" s="3075"/>
      <c r="I348" s="3051"/>
      <c r="J348" s="3051"/>
      <c r="K348" s="3051"/>
      <c r="L348" s="3051"/>
      <c r="M348" s="3051"/>
      <c r="N348" s="3051"/>
      <c r="O348" s="3051"/>
    </row>
    <row r="349" spans="1:15" s="1283" customFormat="1" ht="12.75">
      <c r="A349" s="1221"/>
      <c r="B349" s="1221"/>
      <c r="C349" s="1303"/>
      <c r="D349" s="1302"/>
      <c r="E349" s="1304"/>
      <c r="F349" s="1301"/>
      <c r="G349" s="3074"/>
      <c r="H349" s="1304"/>
      <c r="I349" s="3051"/>
      <c r="J349" s="3051"/>
      <c r="K349" s="3051"/>
      <c r="L349" s="3051"/>
      <c r="M349" s="3051"/>
      <c r="N349" s="3051"/>
      <c r="O349" s="3051"/>
    </row>
    <row r="350" spans="1:15" s="1283" customFormat="1" ht="23.25">
      <c r="A350" s="3073"/>
      <c r="B350" s="3073"/>
      <c r="C350" s="3072"/>
      <c r="D350" s="1302"/>
      <c r="E350" s="1304"/>
      <c r="F350" s="1301"/>
      <c r="G350" s="3071"/>
      <c r="H350" s="1304"/>
      <c r="I350" s="3051"/>
      <c r="J350" s="3051"/>
      <c r="K350" s="3051"/>
      <c r="L350" s="3051"/>
      <c r="M350" s="3051"/>
      <c r="N350" s="3051"/>
      <c r="O350" s="3051"/>
    </row>
    <row r="351" spans="1:15" s="1283" customFormat="1" ht="12.75">
      <c r="A351" s="1277"/>
      <c r="B351" s="1277"/>
      <c r="C351" s="3068"/>
      <c r="D351" s="3070"/>
      <c r="E351" s="3069"/>
      <c r="F351" s="3069"/>
      <c r="G351" s="3069"/>
      <c r="H351" s="1314"/>
      <c r="I351" s="3051"/>
      <c r="J351" s="3051"/>
      <c r="K351" s="3051"/>
      <c r="L351" s="3051"/>
      <c r="M351" s="3051"/>
      <c r="N351" s="3051"/>
      <c r="O351" s="3051"/>
    </row>
    <row r="352" spans="1:15" s="1283" customFormat="1" ht="12.75">
      <c r="A352" s="1277"/>
      <c r="B352" s="1277"/>
      <c r="C352" s="3068"/>
      <c r="D352" s="1311"/>
      <c r="E352" s="1311"/>
      <c r="F352" s="1311"/>
      <c r="G352" s="1311"/>
      <c r="H352" s="1311"/>
      <c r="I352" s="3051"/>
      <c r="J352" s="3051"/>
      <c r="K352" s="3051"/>
      <c r="L352" s="3051"/>
      <c r="M352" s="3051"/>
      <c r="N352" s="3051"/>
      <c r="O352" s="3051"/>
    </row>
    <row r="353" spans="1:15" s="1283" customFormat="1" ht="12.75">
      <c r="A353" s="1277"/>
      <c r="B353" s="1277"/>
      <c r="C353" s="1314"/>
      <c r="D353" s="3066"/>
      <c r="E353" s="3066"/>
      <c r="F353" s="3066"/>
      <c r="G353" s="3067"/>
      <c r="H353" s="3066"/>
      <c r="I353" s="3051"/>
      <c r="J353" s="3051"/>
      <c r="K353" s="3051"/>
      <c r="L353" s="3051"/>
      <c r="M353" s="3051"/>
      <c r="N353" s="3051"/>
      <c r="O353" s="3051"/>
    </row>
    <row r="354" spans="1:15" s="1283" customFormat="1" ht="12.75">
      <c r="A354" s="1298"/>
      <c r="B354" s="3065"/>
      <c r="C354" s="3064"/>
      <c r="D354" s="3063"/>
      <c r="E354" s="3063"/>
      <c r="F354" s="3063"/>
      <c r="G354" s="3063"/>
      <c r="H354" s="3063"/>
      <c r="I354" s="3051"/>
      <c r="J354" s="3051"/>
      <c r="K354" s="3051"/>
      <c r="L354" s="3051"/>
      <c r="M354" s="3051"/>
      <c r="N354" s="3051"/>
      <c r="O354" s="3051"/>
    </row>
    <row r="355" spans="1:15" s="1283" customFormat="1" ht="12.75">
      <c r="A355" s="1292"/>
      <c r="B355" s="1292"/>
      <c r="C355" s="1294"/>
      <c r="D355" s="3062"/>
      <c r="E355" s="3062"/>
      <c r="F355" s="1301"/>
      <c r="G355" s="3062"/>
      <c r="H355" s="3062"/>
      <c r="I355" s="3051"/>
      <c r="J355" s="3051"/>
      <c r="K355" s="3051"/>
      <c r="L355" s="3051"/>
      <c r="M355" s="3051"/>
      <c r="N355" s="3051"/>
      <c r="O355" s="3051"/>
    </row>
    <row r="356" spans="1:15" s="1283" customFormat="1" ht="12.75">
      <c r="A356" s="1292"/>
      <c r="B356" s="1292"/>
      <c r="C356" s="1294"/>
      <c r="D356" s="3062"/>
      <c r="E356" s="3062"/>
      <c r="F356" s="1301"/>
      <c r="G356" s="3062"/>
      <c r="H356" s="3062"/>
      <c r="I356" s="3051"/>
      <c r="J356" s="3051"/>
      <c r="K356" s="3051"/>
      <c r="L356" s="3051"/>
      <c r="M356" s="3051"/>
      <c r="N356" s="3051"/>
      <c r="O356" s="3051"/>
    </row>
    <row r="357" spans="1:15" s="1283" customFormat="1" ht="12.75">
      <c r="A357" s="1296"/>
      <c r="B357" s="1221"/>
      <c r="C357" s="1294"/>
      <c r="D357" s="1302"/>
      <c r="E357" s="1300"/>
      <c r="F357" s="1301"/>
      <c r="G357" s="1300"/>
      <c r="H357" s="1300"/>
      <c r="I357" s="3051"/>
      <c r="J357" s="3051"/>
      <c r="K357" s="3051"/>
      <c r="L357" s="3051"/>
      <c r="M357" s="3051"/>
      <c r="N357" s="3051"/>
      <c r="O357" s="3051"/>
    </row>
    <row r="358" spans="1:15" s="1283" customFormat="1" ht="12.75">
      <c r="A358" s="1292"/>
      <c r="B358" s="1292"/>
      <c r="C358" s="1294"/>
      <c r="D358" s="1302"/>
      <c r="E358" s="1300"/>
      <c r="F358" s="1301"/>
      <c r="G358" s="1300"/>
      <c r="H358" s="1300"/>
      <c r="I358" s="3051"/>
      <c r="J358" s="3051"/>
      <c r="K358" s="3051"/>
      <c r="L358" s="3051"/>
      <c r="M358" s="3051"/>
      <c r="N358" s="3051"/>
      <c r="O358" s="3051"/>
    </row>
    <row r="359" spans="1:15" s="1283" customFormat="1" ht="12.75">
      <c r="A359" s="1296"/>
      <c r="B359" s="1221"/>
      <c r="C359" s="1303"/>
      <c r="D359" s="1302"/>
      <c r="E359" s="1300"/>
      <c r="F359" s="1301"/>
      <c r="G359" s="1300"/>
      <c r="H359" s="1300"/>
      <c r="I359" s="3051"/>
      <c r="J359" s="3051"/>
      <c r="K359" s="3051"/>
      <c r="L359" s="3051"/>
      <c r="M359" s="3051"/>
      <c r="N359" s="3051"/>
      <c r="O359" s="3051"/>
    </row>
    <row r="360" spans="1:15" s="1283" customFormat="1" ht="12.75">
      <c r="A360" s="1292"/>
      <c r="B360" s="1292"/>
      <c r="C360" s="1303"/>
      <c r="D360" s="1302"/>
      <c r="E360" s="1300"/>
      <c r="F360" s="1301"/>
      <c r="G360" s="1300"/>
      <c r="H360" s="1300"/>
      <c r="I360" s="3051"/>
      <c r="J360" s="3051"/>
      <c r="K360" s="3051"/>
      <c r="L360" s="3051"/>
      <c r="M360" s="3051"/>
      <c r="N360" s="3051"/>
      <c r="O360" s="3051"/>
    </row>
    <row r="361" spans="1:15" s="1283" customFormat="1" ht="12.75">
      <c r="A361" s="3061"/>
      <c r="B361" s="1296"/>
      <c r="C361" s="1294"/>
      <c r="D361" s="1302"/>
      <c r="E361" s="1300"/>
      <c r="F361" s="1301"/>
      <c r="G361" s="1300"/>
      <c r="H361" s="1300"/>
      <c r="I361" s="3051"/>
      <c r="J361" s="3051"/>
      <c r="K361" s="3051"/>
      <c r="L361" s="3051"/>
      <c r="M361" s="3051"/>
      <c r="N361" s="3051"/>
      <c r="O361" s="3051"/>
    </row>
    <row r="362" spans="1:15" s="1283" customFormat="1" ht="12.75">
      <c r="A362" s="1295"/>
      <c r="B362" s="1295"/>
      <c r="C362" s="1303"/>
      <c r="D362" s="1302"/>
      <c r="E362" s="3060"/>
      <c r="F362" s="1301"/>
      <c r="G362" s="3060"/>
      <c r="H362" s="3060"/>
      <c r="I362" s="3051"/>
      <c r="J362" s="3051"/>
      <c r="K362" s="3051"/>
      <c r="L362" s="3051"/>
      <c r="M362" s="3051"/>
      <c r="N362" s="3051"/>
      <c r="O362" s="3051"/>
    </row>
    <row r="363" spans="1:15" s="1283" customFormat="1" ht="12.75">
      <c r="A363" s="1288"/>
      <c r="B363" s="1288"/>
      <c r="C363" s="1287"/>
      <c r="D363" s="1286"/>
      <c r="E363" s="1286"/>
      <c r="F363" s="1286"/>
      <c r="G363" s="1286"/>
      <c r="H363" s="1286"/>
      <c r="I363" s="3051"/>
      <c r="J363" s="3051"/>
      <c r="K363" s="3051"/>
      <c r="L363" s="3051"/>
      <c r="M363" s="3051"/>
      <c r="N363" s="3051"/>
      <c r="O363" s="3051"/>
    </row>
    <row r="364" spans="1:15" s="1283" customFormat="1" ht="12.75">
      <c r="A364" s="1288"/>
      <c r="B364" s="1288"/>
      <c r="C364" s="1287"/>
      <c r="D364" s="1286"/>
      <c r="E364" s="1286"/>
      <c r="F364" s="1286"/>
      <c r="G364" s="1286"/>
      <c r="H364" s="1286"/>
      <c r="I364" s="3051"/>
      <c r="J364" s="3051"/>
      <c r="K364" s="3051"/>
      <c r="L364" s="3051"/>
      <c r="M364" s="3051"/>
      <c r="N364" s="3051"/>
      <c r="O364" s="3051"/>
    </row>
    <row r="365" spans="1:15" s="1283" customFormat="1">
      <c r="A365" s="1221"/>
      <c r="B365" s="1273"/>
      <c r="C365" s="3058"/>
      <c r="D365" s="1273"/>
      <c r="E365" s="3059"/>
      <c r="F365" s="3059"/>
      <c r="G365" s="1221"/>
      <c r="H365" s="1273"/>
      <c r="I365" s="3051"/>
      <c r="J365" s="3051"/>
      <c r="K365" s="3051"/>
      <c r="L365" s="3051"/>
      <c r="M365" s="3051"/>
      <c r="N365" s="3051"/>
      <c r="O365" s="3051"/>
    </row>
    <row r="366" spans="1:15" s="1283" customFormat="1">
      <c r="A366" s="1273"/>
      <c r="B366" s="1221"/>
      <c r="C366" s="3058"/>
      <c r="D366" s="1221"/>
      <c r="E366" s="1221"/>
      <c r="F366" s="1221"/>
      <c r="G366" s="1221"/>
      <c r="H366" s="1273"/>
      <c r="I366" s="3051"/>
      <c r="J366" s="3051"/>
      <c r="K366" s="3051"/>
      <c r="L366" s="3051"/>
      <c r="M366" s="3051"/>
      <c r="N366" s="3051"/>
      <c r="O366" s="3051"/>
    </row>
    <row r="367" spans="1:15" s="1283" customFormat="1" ht="12.75">
      <c r="A367" s="3057"/>
      <c r="B367" s="1221"/>
      <c r="C367" s="3056"/>
      <c r="D367" s="3056"/>
      <c r="E367" s="3055"/>
      <c r="F367" s="3055"/>
      <c r="G367" s="3055"/>
      <c r="H367" s="3055"/>
      <c r="I367" s="3051"/>
      <c r="J367" s="3051"/>
      <c r="K367" s="3051"/>
      <c r="L367" s="3051"/>
      <c r="M367" s="3051"/>
      <c r="N367" s="3051"/>
      <c r="O367" s="3051"/>
    </row>
    <row r="368" spans="1:15" s="1283" customFormat="1" ht="12.75">
      <c r="B368" s="3054"/>
      <c r="C368" s="3053"/>
      <c r="D368" s="3053"/>
      <c r="E368" s="3052"/>
      <c r="F368" s="3052"/>
      <c r="G368" s="3052"/>
      <c r="H368" s="3052"/>
      <c r="I368" s="3051"/>
      <c r="J368" s="3051"/>
      <c r="K368" s="3051"/>
      <c r="L368" s="3051"/>
      <c r="M368" s="3051"/>
      <c r="N368" s="3051"/>
      <c r="O368" s="3051"/>
    </row>
    <row r="369" spans="2:15" s="1283" customFormat="1" ht="12.75">
      <c r="B369" s="3054"/>
      <c r="D369" s="3075"/>
      <c r="E369" s="3075"/>
      <c r="F369" s="3075"/>
      <c r="G369" s="3075"/>
      <c r="H369" s="3075"/>
      <c r="I369" s="3051"/>
      <c r="J369" s="3051"/>
      <c r="K369" s="3051"/>
      <c r="L369" s="3051"/>
      <c r="M369" s="3051"/>
      <c r="N369" s="3051"/>
      <c r="O369" s="3051"/>
    </row>
    <row r="370" spans="2:15" s="1283" customFormat="1" ht="12.75">
      <c r="B370" s="3054"/>
      <c r="D370" s="3075"/>
      <c r="E370" s="3075"/>
      <c r="F370" s="3075"/>
      <c r="G370" s="3075"/>
      <c r="H370" s="3075"/>
      <c r="I370" s="3051"/>
      <c r="J370" s="3051"/>
      <c r="K370" s="3051"/>
      <c r="L370" s="3051"/>
      <c r="M370" s="3051"/>
      <c r="N370" s="3051"/>
      <c r="O370" s="3051"/>
    </row>
    <row r="371" spans="2:15" s="1283" customFormat="1" ht="12.75">
      <c r="B371" s="3054"/>
      <c r="D371" s="3075"/>
      <c r="E371" s="3075"/>
      <c r="F371" s="3075"/>
      <c r="G371" s="3075"/>
      <c r="H371" s="3075"/>
      <c r="I371" s="3051"/>
      <c r="J371" s="3051"/>
      <c r="K371" s="3051"/>
      <c r="L371" s="3051"/>
      <c r="M371" s="3051"/>
      <c r="N371" s="3051"/>
      <c r="O371" s="3051"/>
    </row>
    <row r="372" spans="2:15" s="1283" customFormat="1" ht="12.75">
      <c r="B372" s="3054"/>
      <c r="D372" s="3075"/>
      <c r="E372" s="3075"/>
      <c r="F372" s="3075"/>
      <c r="G372" s="3075"/>
      <c r="H372" s="3075"/>
      <c r="I372" s="3051"/>
      <c r="J372" s="3051"/>
      <c r="K372" s="3051"/>
      <c r="L372" s="3051"/>
      <c r="M372" s="3051"/>
      <c r="N372" s="3051"/>
      <c r="O372" s="3051"/>
    </row>
    <row r="373" spans="2:15" s="1283" customFormat="1" ht="12.75">
      <c r="B373" s="3054"/>
      <c r="D373" s="3075"/>
      <c r="E373" s="3075"/>
      <c r="F373" s="3075"/>
      <c r="G373" s="3075"/>
      <c r="H373" s="3075"/>
      <c r="I373" s="3051"/>
      <c r="J373" s="3051"/>
      <c r="K373" s="3051"/>
      <c r="L373" s="3051"/>
      <c r="M373" s="3051"/>
      <c r="N373" s="3051"/>
      <c r="O373" s="3051"/>
    </row>
    <row r="374" spans="2:15" s="1283" customFormat="1" ht="12.75">
      <c r="B374" s="3054"/>
      <c r="D374" s="3075"/>
      <c r="E374" s="3075"/>
      <c r="F374" s="3075"/>
      <c r="G374" s="3075"/>
      <c r="H374" s="3075"/>
      <c r="I374" s="3051"/>
      <c r="J374" s="3051"/>
      <c r="K374" s="3051"/>
      <c r="L374" s="3051"/>
      <c r="M374" s="3051"/>
      <c r="N374" s="3051"/>
      <c r="O374" s="3051"/>
    </row>
    <row r="375" spans="2:15" s="1283" customFormat="1" ht="12.75">
      <c r="B375" s="3054"/>
      <c r="D375" s="3075"/>
      <c r="E375" s="3075"/>
      <c r="F375" s="3075"/>
      <c r="G375" s="3075"/>
      <c r="H375" s="3075"/>
      <c r="I375" s="3051"/>
      <c r="J375" s="3051"/>
      <c r="K375" s="3051"/>
      <c r="L375" s="3051"/>
      <c r="M375" s="3051"/>
      <c r="N375" s="3051"/>
      <c r="O375" s="3051"/>
    </row>
    <row r="376" spans="2:15" s="1283" customFormat="1" ht="12.75">
      <c r="B376" s="3054"/>
      <c r="D376" s="3075"/>
      <c r="E376" s="3075"/>
      <c r="F376" s="3075"/>
      <c r="G376" s="3075"/>
      <c r="H376" s="3075"/>
      <c r="I376" s="3051"/>
      <c r="J376" s="3051"/>
      <c r="K376" s="3051"/>
      <c r="L376" s="3051"/>
      <c r="M376" s="3051"/>
      <c r="N376" s="3051"/>
      <c r="O376" s="3051"/>
    </row>
    <row r="377" spans="2:15" s="1283" customFormat="1" ht="12.75">
      <c r="B377" s="3054"/>
      <c r="D377" s="3075"/>
      <c r="E377" s="3075"/>
      <c r="F377" s="3075"/>
      <c r="G377" s="3075"/>
      <c r="H377" s="3075"/>
      <c r="I377" s="3051"/>
      <c r="J377" s="3051"/>
      <c r="K377" s="3051"/>
      <c r="L377" s="3051"/>
      <c r="M377" s="3051"/>
      <c r="N377" s="3051"/>
      <c r="O377" s="3051"/>
    </row>
    <row r="378" spans="2:15" s="1283" customFormat="1" ht="12.75">
      <c r="B378" s="3054"/>
      <c r="D378" s="3075"/>
      <c r="E378" s="3075"/>
      <c r="F378" s="3075"/>
      <c r="G378" s="3075"/>
      <c r="H378" s="3075"/>
      <c r="I378" s="3051"/>
      <c r="J378" s="3051"/>
      <c r="K378" s="3051"/>
      <c r="L378" s="3051"/>
      <c r="M378" s="3051"/>
      <c r="N378" s="3051"/>
      <c r="O378" s="3051"/>
    </row>
    <row r="379" spans="2:15" s="1283" customFormat="1" ht="12.75">
      <c r="B379" s="3054"/>
      <c r="D379" s="3075"/>
      <c r="E379" s="3075"/>
      <c r="F379" s="3075"/>
      <c r="G379" s="3075"/>
      <c r="H379" s="3075"/>
      <c r="I379" s="3051"/>
      <c r="J379" s="3051"/>
      <c r="K379" s="3051"/>
      <c r="L379" s="3051"/>
      <c r="M379" s="3051"/>
      <c r="N379" s="3051"/>
      <c r="O379" s="3051"/>
    </row>
    <row r="380" spans="2:15" s="1283" customFormat="1" ht="12.75">
      <c r="B380" s="3054"/>
      <c r="D380" s="3075"/>
      <c r="E380" s="3075"/>
      <c r="F380" s="3075"/>
      <c r="G380" s="3075"/>
      <c r="H380" s="3075"/>
      <c r="I380" s="3051"/>
      <c r="J380" s="3051"/>
      <c r="K380" s="3051"/>
      <c r="L380" s="3051"/>
      <c r="M380" s="3051"/>
      <c r="N380" s="3051"/>
      <c r="O380" s="3051"/>
    </row>
    <row r="381" spans="2:15" s="1283" customFormat="1" ht="12.75">
      <c r="B381" s="3054"/>
      <c r="D381" s="3075"/>
      <c r="E381" s="3075"/>
      <c r="F381" s="3075"/>
      <c r="G381" s="3075"/>
      <c r="H381" s="3075"/>
      <c r="I381" s="3051"/>
      <c r="J381" s="3051"/>
      <c r="K381" s="3051"/>
      <c r="L381" s="3051"/>
      <c r="M381" s="3051"/>
      <c r="N381" s="3051"/>
      <c r="O381" s="3051"/>
    </row>
    <row r="382" spans="2:15" s="1283" customFormat="1" ht="12.75">
      <c r="B382" s="3054"/>
      <c r="D382" s="3075"/>
      <c r="E382" s="3075"/>
      <c r="F382" s="3075"/>
      <c r="G382" s="3075"/>
      <c r="H382" s="3075"/>
      <c r="I382" s="3051"/>
      <c r="J382" s="3051"/>
      <c r="K382" s="3051"/>
      <c r="L382" s="3051"/>
      <c r="M382" s="3051"/>
      <c r="N382" s="3051"/>
      <c r="O382" s="3051"/>
    </row>
    <row r="383" spans="2:15" s="1283" customFormat="1" ht="12.75">
      <c r="B383" s="3054"/>
      <c r="D383" s="3075"/>
      <c r="E383" s="3075"/>
      <c r="F383" s="3075"/>
      <c r="G383" s="3075"/>
      <c r="H383" s="3075"/>
      <c r="I383" s="3051"/>
      <c r="J383" s="3051"/>
      <c r="K383" s="3051"/>
      <c r="L383" s="3051"/>
      <c r="M383" s="3051"/>
      <c r="N383" s="3051"/>
      <c r="O383" s="3051"/>
    </row>
    <row r="384" spans="2:15" s="1283" customFormat="1" ht="12.75">
      <c r="B384" s="3054"/>
      <c r="D384" s="3075"/>
      <c r="E384" s="3075"/>
      <c r="F384" s="3075"/>
      <c r="G384" s="3075"/>
      <c r="H384" s="3075"/>
      <c r="I384" s="3051"/>
      <c r="J384" s="3051"/>
      <c r="K384" s="3051"/>
      <c r="L384" s="3051"/>
      <c r="M384" s="3051"/>
      <c r="N384" s="3051"/>
      <c r="O384" s="3051"/>
    </row>
    <row r="385" spans="1:15" s="1283" customFormat="1" ht="12.75">
      <c r="B385" s="3054"/>
      <c r="D385" s="3075"/>
      <c r="E385" s="3075"/>
      <c r="F385" s="3075"/>
      <c r="G385" s="3075"/>
      <c r="H385" s="3075"/>
      <c r="I385" s="3051"/>
      <c r="J385" s="3051"/>
      <c r="K385" s="3051"/>
      <c r="L385" s="3051"/>
      <c r="M385" s="3051"/>
      <c r="N385" s="3051"/>
      <c r="O385" s="3051"/>
    </row>
    <row r="386" spans="1:15" s="1273" customFormat="1">
      <c r="A386" s="3055"/>
      <c r="B386" s="3055"/>
      <c r="C386" s="3055"/>
      <c r="D386" s="3055"/>
      <c r="E386" s="3055"/>
      <c r="F386" s="3055"/>
      <c r="G386" s="3055"/>
      <c r="H386" s="3055"/>
      <c r="I386" s="3050"/>
      <c r="J386" s="3050"/>
      <c r="K386" s="3050"/>
      <c r="L386" s="3050"/>
      <c r="M386" s="3050"/>
      <c r="N386" s="3050"/>
      <c r="O386" s="3050"/>
    </row>
    <row r="387" spans="1:15" s="1273" customFormat="1">
      <c r="A387" s="3059"/>
      <c r="B387" s="3059"/>
      <c r="C387" s="3059"/>
      <c r="D387" s="3059"/>
      <c r="E387" s="3059"/>
      <c r="F387" s="3059"/>
      <c r="G387" s="3059"/>
      <c r="H387" s="3059"/>
      <c r="I387" s="3050"/>
      <c r="J387" s="3050"/>
      <c r="K387" s="3050"/>
      <c r="L387" s="3050"/>
      <c r="M387" s="3050"/>
      <c r="N387" s="3050"/>
      <c r="O387" s="3050"/>
    </row>
    <row r="388" spans="1:15" s="1273" customFormat="1">
      <c r="I388" s="3050"/>
      <c r="J388" s="3050"/>
      <c r="K388" s="3050"/>
      <c r="L388" s="3050"/>
      <c r="M388" s="3050"/>
      <c r="N388" s="3050"/>
      <c r="O388" s="3050"/>
    </row>
    <row r="389" spans="1:15" s="1273" customFormat="1">
      <c r="I389" s="3050"/>
      <c r="J389" s="3050"/>
      <c r="K389" s="3050"/>
      <c r="L389" s="3050"/>
      <c r="M389" s="3050"/>
      <c r="N389" s="3050"/>
      <c r="O389" s="3050"/>
    </row>
    <row r="390" spans="1:15" s="1283" customFormat="1">
      <c r="A390" s="3077"/>
      <c r="B390" s="3076"/>
      <c r="C390" s="1273"/>
      <c r="D390" s="3075"/>
      <c r="E390" s="3075"/>
      <c r="F390" s="3075"/>
      <c r="G390" s="3075"/>
      <c r="H390" s="3075"/>
      <c r="I390" s="3051"/>
      <c r="J390" s="3051"/>
      <c r="K390" s="3051"/>
      <c r="L390" s="3051"/>
      <c r="M390" s="3051"/>
      <c r="N390" s="3051"/>
      <c r="O390" s="3051"/>
    </row>
    <row r="391" spans="1:15" s="1283" customFormat="1" ht="12.75">
      <c r="A391" s="1221"/>
      <c r="B391" s="1221"/>
      <c r="C391" s="1303"/>
      <c r="D391" s="1302"/>
      <c r="E391" s="1304"/>
      <c r="F391" s="1301"/>
      <c r="G391" s="3074"/>
      <c r="H391" s="1304"/>
      <c r="I391" s="3051"/>
      <c r="J391" s="3051"/>
      <c r="K391" s="3051"/>
      <c r="L391" s="3051"/>
      <c r="M391" s="3051"/>
      <c r="N391" s="3051"/>
      <c r="O391" s="3051"/>
    </row>
    <row r="392" spans="1:15" s="1283" customFormat="1" ht="23.25">
      <c r="A392" s="3073"/>
      <c r="B392" s="3073"/>
      <c r="C392" s="3072"/>
      <c r="D392" s="1302"/>
      <c r="E392" s="1304"/>
      <c r="F392" s="1301"/>
      <c r="G392" s="3071"/>
      <c r="H392" s="1304"/>
      <c r="I392" s="3051"/>
      <c r="J392" s="3051"/>
      <c r="K392" s="3051"/>
      <c r="L392" s="3051"/>
      <c r="M392" s="3051"/>
      <c r="N392" s="3051"/>
      <c r="O392" s="3051"/>
    </row>
    <row r="393" spans="1:15" s="1283" customFormat="1" ht="12.75">
      <c r="A393" s="1277"/>
      <c r="B393" s="1277"/>
      <c r="C393" s="3068"/>
      <c r="D393" s="3070"/>
      <c r="E393" s="3069"/>
      <c r="F393" s="3069"/>
      <c r="G393" s="3069"/>
      <c r="H393" s="1314"/>
      <c r="I393" s="3051"/>
      <c r="J393" s="3051"/>
      <c r="K393" s="3051"/>
      <c r="L393" s="3051"/>
      <c r="M393" s="3051"/>
      <c r="N393" s="3051"/>
      <c r="O393" s="3051"/>
    </row>
    <row r="394" spans="1:15" s="1283" customFormat="1" ht="12.75">
      <c r="A394" s="1277"/>
      <c r="B394" s="1277"/>
      <c r="C394" s="3068"/>
      <c r="D394" s="1311"/>
      <c r="E394" s="1311"/>
      <c r="F394" s="1311"/>
      <c r="G394" s="1311"/>
      <c r="H394" s="1311"/>
      <c r="I394" s="3051"/>
      <c r="J394" s="3051"/>
      <c r="K394" s="3051"/>
      <c r="L394" s="3051"/>
      <c r="M394" s="3051"/>
      <c r="N394" s="3051"/>
      <c r="O394" s="3051"/>
    </row>
    <row r="395" spans="1:15" s="1283" customFormat="1" ht="12.75">
      <c r="A395" s="1277"/>
      <c r="B395" s="1277"/>
      <c r="C395" s="1314"/>
      <c r="D395" s="3066"/>
      <c r="E395" s="3066"/>
      <c r="F395" s="3066"/>
      <c r="G395" s="3067"/>
      <c r="H395" s="3066"/>
      <c r="I395" s="3051"/>
      <c r="J395" s="3051"/>
      <c r="K395" s="3051"/>
      <c r="L395" s="3051"/>
      <c r="M395" s="3051"/>
      <c r="N395" s="3051"/>
      <c r="O395" s="3051"/>
    </row>
    <row r="396" spans="1:15" s="1283" customFormat="1" ht="12.75">
      <c r="A396" s="1298"/>
      <c r="B396" s="3065"/>
      <c r="C396" s="3064"/>
      <c r="D396" s="3063"/>
      <c r="E396" s="3063"/>
      <c r="F396" s="3063"/>
      <c r="G396" s="3063"/>
      <c r="H396" s="3063"/>
      <c r="I396" s="3051"/>
      <c r="J396" s="3051"/>
      <c r="K396" s="3051"/>
      <c r="L396" s="3051"/>
      <c r="M396" s="3051"/>
      <c r="N396" s="3051"/>
      <c r="O396" s="3051"/>
    </row>
    <row r="397" spans="1:15" s="1283" customFormat="1" ht="12.75">
      <c r="A397" s="1292"/>
      <c r="B397" s="1292"/>
      <c r="C397" s="1294"/>
      <c r="D397" s="3062"/>
      <c r="E397" s="3062"/>
      <c r="F397" s="1301"/>
      <c r="G397" s="3062"/>
      <c r="H397" s="3062"/>
      <c r="I397" s="3051"/>
      <c r="J397" s="3051"/>
      <c r="K397" s="3051"/>
      <c r="L397" s="3051"/>
      <c r="M397" s="3051"/>
      <c r="N397" s="3051"/>
      <c r="O397" s="3051"/>
    </row>
    <row r="398" spans="1:15" s="1283" customFormat="1" ht="12.75">
      <c r="A398" s="1292"/>
      <c r="B398" s="1292"/>
      <c r="C398" s="1294"/>
      <c r="D398" s="3062"/>
      <c r="E398" s="3062"/>
      <c r="F398" s="1301"/>
      <c r="G398" s="3062"/>
      <c r="H398" s="3062"/>
      <c r="I398" s="3051"/>
      <c r="J398" s="3051"/>
      <c r="K398" s="3051"/>
      <c r="L398" s="3051"/>
      <c r="M398" s="3051"/>
      <c r="N398" s="3051"/>
      <c r="O398" s="3051"/>
    </row>
    <row r="399" spans="1:15" s="1283" customFormat="1" ht="12.75">
      <c r="A399" s="1296"/>
      <c r="B399" s="1221"/>
      <c r="C399" s="1294"/>
      <c r="D399" s="1302"/>
      <c r="E399" s="1300"/>
      <c r="F399" s="1301"/>
      <c r="G399" s="1300"/>
      <c r="H399" s="1300"/>
      <c r="I399" s="3051"/>
      <c r="J399" s="3051"/>
      <c r="K399" s="3051"/>
      <c r="L399" s="3051"/>
      <c r="M399" s="3051"/>
      <c r="N399" s="3051"/>
      <c r="O399" s="3051"/>
    </row>
    <row r="400" spans="1:15" s="1283" customFormat="1" ht="12.75">
      <c r="A400" s="1292"/>
      <c r="B400" s="1292"/>
      <c r="C400" s="1294"/>
      <c r="D400" s="1302"/>
      <c r="E400" s="1300"/>
      <c r="F400" s="1301"/>
      <c r="G400" s="1300"/>
      <c r="H400" s="1300"/>
      <c r="I400" s="3051"/>
      <c r="J400" s="3051"/>
      <c r="K400" s="3051"/>
      <c r="L400" s="3051"/>
      <c r="M400" s="3051"/>
      <c r="N400" s="3051"/>
      <c r="O400" s="3051"/>
    </row>
    <row r="401" spans="1:15" s="1283" customFormat="1" ht="12.75">
      <c r="A401" s="1296"/>
      <c r="B401" s="1221"/>
      <c r="C401" s="1303"/>
      <c r="D401" s="1302"/>
      <c r="E401" s="1300"/>
      <c r="F401" s="1301"/>
      <c r="G401" s="1300"/>
      <c r="H401" s="1300"/>
      <c r="I401" s="3051"/>
      <c r="J401" s="3051"/>
      <c r="K401" s="3051"/>
      <c r="L401" s="3051"/>
      <c r="M401" s="3051"/>
      <c r="N401" s="3051"/>
      <c r="O401" s="3051"/>
    </row>
    <row r="402" spans="1:15" s="1283" customFormat="1" ht="12.75">
      <c r="A402" s="1292"/>
      <c r="B402" s="1292"/>
      <c r="C402" s="1303"/>
      <c r="D402" s="1302"/>
      <c r="E402" s="1300"/>
      <c r="F402" s="1301"/>
      <c r="G402" s="1300"/>
      <c r="H402" s="1300"/>
      <c r="I402" s="3051"/>
      <c r="J402" s="3051"/>
      <c r="K402" s="3051"/>
      <c r="L402" s="3051"/>
      <c r="M402" s="3051"/>
      <c r="N402" s="3051"/>
      <c r="O402" s="3051"/>
    </row>
    <row r="403" spans="1:15" s="1283" customFormat="1" ht="12.75">
      <c r="A403" s="3061"/>
      <c r="B403" s="1296"/>
      <c r="C403" s="1294"/>
      <c r="D403" s="1302"/>
      <c r="E403" s="1300"/>
      <c r="F403" s="1301"/>
      <c r="G403" s="1300"/>
      <c r="H403" s="1300"/>
      <c r="I403" s="3051"/>
      <c r="J403" s="3051"/>
      <c r="K403" s="3051"/>
      <c r="L403" s="3051"/>
      <c r="M403" s="3051"/>
      <c r="N403" s="3051"/>
      <c r="O403" s="3051"/>
    </row>
    <row r="404" spans="1:15" s="1283" customFormat="1" ht="12.75">
      <c r="A404" s="1295"/>
      <c r="B404" s="1295"/>
      <c r="C404" s="1303"/>
      <c r="D404" s="1302"/>
      <c r="E404" s="3060"/>
      <c r="F404" s="1301"/>
      <c r="G404" s="3060"/>
      <c r="H404" s="3060"/>
      <c r="I404" s="3051"/>
      <c r="J404" s="3051"/>
      <c r="K404" s="3051"/>
      <c r="L404" s="3051"/>
      <c r="M404" s="3051"/>
      <c r="N404" s="3051"/>
      <c r="O404" s="3051"/>
    </row>
    <row r="405" spans="1:15" s="1283" customFormat="1" ht="12.75">
      <c r="A405" s="1288"/>
      <c r="B405" s="1288"/>
      <c r="C405" s="1287"/>
      <c r="D405" s="1286"/>
      <c r="E405" s="1286"/>
      <c r="F405" s="1286"/>
      <c r="G405" s="1286"/>
      <c r="H405" s="1286"/>
      <c r="I405" s="3051"/>
      <c r="J405" s="3051"/>
      <c r="K405" s="3051"/>
      <c r="L405" s="3051"/>
      <c r="M405" s="3051"/>
      <c r="N405" s="3051"/>
      <c r="O405" s="3051"/>
    </row>
    <row r="406" spans="1:15" s="1283" customFormat="1" ht="12.75">
      <c r="A406" s="1288"/>
      <c r="B406" s="1288"/>
      <c r="C406" s="1287"/>
      <c r="D406" s="1286"/>
      <c r="E406" s="1286"/>
      <c r="F406" s="1286"/>
      <c r="G406" s="1286"/>
      <c r="H406" s="1286"/>
      <c r="I406" s="3051"/>
      <c r="J406" s="3051"/>
      <c r="K406" s="3051"/>
      <c r="L406" s="3051"/>
      <c r="M406" s="3051"/>
      <c r="N406" s="3051"/>
      <c r="O406" s="3051"/>
    </row>
    <row r="407" spans="1:15" s="1283" customFormat="1">
      <c r="A407" s="1221"/>
      <c r="B407" s="1273"/>
      <c r="C407" s="3058"/>
      <c r="D407" s="1273"/>
      <c r="E407" s="3059"/>
      <c r="F407" s="3059"/>
      <c r="G407" s="1221"/>
      <c r="H407" s="1273"/>
      <c r="I407" s="3051"/>
      <c r="J407" s="3051"/>
      <c r="K407" s="3051"/>
      <c r="L407" s="3051"/>
      <c r="M407" s="3051"/>
      <c r="N407" s="3051"/>
      <c r="O407" s="3051"/>
    </row>
    <row r="408" spans="1:15" s="1283" customFormat="1">
      <c r="A408" s="1273"/>
      <c r="B408" s="1221"/>
      <c r="C408" s="3058"/>
      <c r="D408" s="1221"/>
      <c r="E408" s="1221"/>
      <c r="F408" s="1221"/>
      <c r="G408" s="1221"/>
      <c r="H408" s="1273"/>
      <c r="I408" s="3051"/>
      <c r="J408" s="3051"/>
      <c r="K408" s="3051"/>
      <c r="L408" s="3051"/>
      <c r="M408" s="3051"/>
      <c r="N408" s="3051"/>
      <c r="O408" s="3051"/>
    </row>
    <row r="409" spans="1:15" s="1283" customFormat="1" ht="12.75">
      <c r="A409" s="3057"/>
      <c r="B409" s="1221"/>
      <c r="C409" s="3056"/>
      <c r="D409" s="3056"/>
      <c r="E409" s="3055"/>
      <c r="F409" s="3055"/>
      <c r="G409" s="3055"/>
      <c r="H409" s="3055"/>
      <c r="I409" s="3051"/>
      <c r="J409" s="3051"/>
      <c r="K409" s="3051"/>
      <c r="L409" s="3051"/>
      <c r="M409" s="3051"/>
      <c r="N409" s="3051"/>
      <c r="O409" s="3051"/>
    </row>
    <row r="410" spans="1:15" s="1283" customFormat="1" ht="12.75">
      <c r="B410" s="3054"/>
      <c r="C410" s="3053"/>
      <c r="D410" s="3053"/>
      <c r="E410" s="3052"/>
      <c r="F410" s="3052"/>
      <c r="G410" s="3052"/>
      <c r="H410" s="3052"/>
      <c r="I410" s="3051"/>
      <c r="J410" s="3051"/>
      <c r="K410" s="3051"/>
      <c r="L410" s="3051"/>
      <c r="M410" s="3051"/>
      <c r="N410" s="3051"/>
      <c r="O410" s="3051"/>
    </row>
    <row r="411" spans="1:15" s="1283" customFormat="1" ht="12.75">
      <c r="B411" s="3054"/>
      <c r="D411" s="3075"/>
      <c r="E411" s="3075"/>
      <c r="F411" s="3075"/>
      <c r="G411" s="3075"/>
      <c r="H411" s="3075"/>
      <c r="I411" s="3051"/>
      <c r="J411" s="3051"/>
      <c r="K411" s="3051"/>
      <c r="L411" s="3051"/>
      <c r="M411" s="3051"/>
      <c r="N411" s="3051"/>
      <c r="O411" s="3051"/>
    </row>
    <row r="412" spans="1:15" s="1283" customFormat="1" ht="12.75">
      <c r="B412" s="3054"/>
      <c r="D412" s="3075"/>
      <c r="E412" s="3075"/>
      <c r="F412" s="3075"/>
      <c r="G412" s="3075"/>
      <c r="H412" s="3075"/>
      <c r="I412" s="3051"/>
      <c r="J412" s="3051"/>
      <c r="K412" s="3051"/>
      <c r="L412" s="3051"/>
      <c r="M412" s="3051"/>
      <c r="N412" s="3051"/>
      <c r="O412" s="3051"/>
    </row>
    <row r="413" spans="1:15" s="1283" customFormat="1" ht="12.75">
      <c r="B413" s="3054"/>
      <c r="D413" s="3075"/>
      <c r="E413" s="3075"/>
      <c r="F413" s="3075"/>
      <c r="G413" s="3075"/>
      <c r="H413" s="3075"/>
      <c r="I413" s="3051"/>
      <c r="J413" s="3051"/>
      <c r="K413" s="3051"/>
      <c r="L413" s="3051"/>
      <c r="M413" s="3051"/>
      <c r="N413" s="3051"/>
      <c r="O413" s="3051"/>
    </row>
    <row r="414" spans="1:15" s="1283" customFormat="1" ht="12.75">
      <c r="B414" s="3054"/>
      <c r="D414" s="3075"/>
      <c r="E414" s="3075"/>
      <c r="F414" s="3075"/>
      <c r="G414" s="3075"/>
      <c r="H414" s="3075"/>
      <c r="I414" s="3051"/>
      <c r="J414" s="3051"/>
      <c r="K414" s="3051"/>
      <c r="L414" s="3051"/>
      <c r="M414" s="3051"/>
      <c r="N414" s="3051"/>
      <c r="O414" s="3051"/>
    </row>
    <row r="415" spans="1:15" s="1283" customFormat="1" ht="12.75">
      <c r="B415" s="3054"/>
      <c r="D415" s="3075"/>
      <c r="E415" s="3075"/>
      <c r="F415" s="3075"/>
      <c r="G415" s="3075"/>
      <c r="H415" s="3075"/>
      <c r="I415" s="3051"/>
      <c r="J415" s="3051"/>
      <c r="K415" s="3051"/>
      <c r="L415" s="3051"/>
      <c r="M415" s="3051"/>
      <c r="N415" s="3051"/>
      <c r="O415" s="3051"/>
    </row>
    <row r="416" spans="1:15" s="1283" customFormat="1" ht="12.75">
      <c r="B416" s="3054"/>
      <c r="D416" s="3075"/>
      <c r="E416" s="3075"/>
      <c r="F416" s="3075"/>
      <c r="G416" s="3075"/>
      <c r="H416" s="3075"/>
      <c r="I416" s="3051"/>
      <c r="J416" s="3051"/>
      <c r="K416" s="3051"/>
      <c r="L416" s="3051"/>
      <c r="M416" s="3051"/>
      <c r="N416" s="3051"/>
      <c r="O416" s="3051"/>
    </row>
    <row r="417" spans="1:15" s="1283" customFormat="1" ht="12.75">
      <c r="B417" s="3054"/>
      <c r="D417" s="3075"/>
      <c r="E417" s="3075"/>
      <c r="F417" s="3075"/>
      <c r="G417" s="3075"/>
      <c r="H417" s="3075"/>
      <c r="I417" s="3051"/>
      <c r="J417" s="3051"/>
      <c r="K417" s="3051"/>
      <c r="L417" s="3051"/>
      <c r="M417" s="3051"/>
      <c r="N417" s="3051"/>
      <c r="O417" s="3051"/>
    </row>
    <row r="418" spans="1:15" s="1283" customFormat="1" ht="12.75">
      <c r="B418" s="3054"/>
      <c r="D418" s="3075"/>
      <c r="E418" s="3075"/>
      <c r="F418" s="3075"/>
      <c r="G418" s="3075"/>
      <c r="H418" s="3075"/>
      <c r="I418" s="3051"/>
      <c r="J418" s="3051"/>
      <c r="K418" s="3051"/>
      <c r="L418" s="3051"/>
      <c r="M418" s="3051"/>
      <c r="N418" s="3051"/>
      <c r="O418" s="3051"/>
    </row>
    <row r="419" spans="1:15" s="1283" customFormat="1" ht="12.75">
      <c r="B419" s="3054"/>
      <c r="D419" s="3075"/>
      <c r="E419" s="3075"/>
      <c r="F419" s="3075"/>
      <c r="G419" s="3075"/>
      <c r="H419" s="3075"/>
      <c r="I419" s="3051"/>
      <c r="J419" s="3051"/>
      <c r="K419" s="3051"/>
      <c r="L419" s="3051"/>
      <c r="M419" s="3051"/>
      <c r="N419" s="3051"/>
      <c r="O419" s="3051"/>
    </row>
    <row r="420" spans="1:15" s="1283" customFormat="1" ht="12.75">
      <c r="B420" s="3054"/>
      <c r="D420" s="3075"/>
      <c r="E420" s="3075"/>
      <c r="F420" s="3075"/>
      <c r="G420" s="3075"/>
      <c r="H420" s="3075"/>
      <c r="I420" s="3051"/>
      <c r="J420" s="3051"/>
      <c r="K420" s="3051"/>
      <c r="L420" s="3051"/>
      <c r="M420" s="3051"/>
      <c r="N420" s="3051"/>
      <c r="O420" s="3051"/>
    </row>
    <row r="421" spans="1:15" s="1283" customFormat="1" ht="12.75">
      <c r="B421" s="3054"/>
      <c r="D421" s="3075"/>
      <c r="E421" s="3075"/>
      <c r="F421" s="3075"/>
      <c r="G421" s="3075"/>
      <c r="H421" s="3075"/>
      <c r="I421" s="3051"/>
      <c r="J421" s="3051"/>
      <c r="K421" s="3051"/>
      <c r="L421" s="3051"/>
      <c r="M421" s="3051"/>
      <c r="N421" s="3051"/>
      <c r="O421" s="3051"/>
    </row>
    <row r="422" spans="1:15" s="1283" customFormat="1" ht="12.75">
      <c r="B422" s="3054"/>
      <c r="D422" s="3075"/>
      <c r="E422" s="3075"/>
      <c r="F422" s="3075"/>
      <c r="G422" s="3075"/>
      <c r="H422" s="3075"/>
      <c r="I422" s="3051"/>
      <c r="J422" s="3051"/>
      <c r="K422" s="3051"/>
      <c r="L422" s="3051"/>
      <c r="M422" s="3051"/>
      <c r="N422" s="3051"/>
      <c r="O422" s="3051"/>
    </row>
    <row r="423" spans="1:15" s="1283" customFormat="1" ht="12.75">
      <c r="B423" s="3054"/>
      <c r="D423" s="3075"/>
      <c r="E423" s="3075"/>
      <c r="F423" s="3075"/>
      <c r="G423" s="3075"/>
      <c r="H423" s="3075"/>
      <c r="I423" s="3051"/>
      <c r="J423" s="3051"/>
      <c r="K423" s="3051"/>
      <c r="L423" s="3051"/>
      <c r="M423" s="3051"/>
      <c r="N423" s="3051"/>
      <c r="O423" s="3051"/>
    </row>
    <row r="424" spans="1:15" s="1283" customFormat="1" ht="12.75">
      <c r="B424" s="3054"/>
      <c r="D424" s="3075"/>
      <c r="E424" s="3075"/>
      <c r="F424" s="3075"/>
      <c r="G424" s="3075"/>
      <c r="H424" s="3075"/>
      <c r="I424" s="3051"/>
      <c r="J424" s="3051"/>
      <c r="K424" s="3051"/>
      <c r="L424" s="3051"/>
      <c r="M424" s="3051"/>
      <c r="N424" s="3051"/>
      <c r="O424" s="3051"/>
    </row>
    <row r="425" spans="1:15" s="1283" customFormat="1" ht="12.75">
      <c r="B425" s="3054"/>
      <c r="D425" s="3075"/>
      <c r="E425" s="3075"/>
      <c r="F425" s="3075"/>
      <c r="G425" s="3075"/>
      <c r="H425" s="3075"/>
      <c r="I425" s="3051"/>
      <c r="J425" s="3051"/>
      <c r="K425" s="3051"/>
      <c r="L425" s="3051"/>
      <c r="M425" s="3051"/>
      <c r="N425" s="3051"/>
      <c r="O425" s="3051"/>
    </row>
    <row r="426" spans="1:15" s="1283" customFormat="1" ht="12.75">
      <c r="B426" s="3054"/>
      <c r="D426" s="3075"/>
      <c r="E426" s="3075"/>
      <c r="F426" s="3075"/>
      <c r="G426" s="3075"/>
      <c r="H426" s="3075"/>
      <c r="I426" s="3051"/>
      <c r="J426" s="3051"/>
      <c r="K426" s="3051"/>
      <c r="L426" s="3051"/>
      <c r="M426" s="3051"/>
      <c r="N426" s="3051"/>
      <c r="O426" s="3051"/>
    </row>
    <row r="427" spans="1:15" s="1273" customFormat="1">
      <c r="A427" s="3055"/>
      <c r="B427" s="3055"/>
      <c r="C427" s="3055"/>
      <c r="D427" s="3055"/>
      <c r="E427" s="3055"/>
      <c r="F427" s="3055"/>
      <c r="G427" s="3055"/>
      <c r="H427" s="3055"/>
      <c r="I427" s="3050"/>
      <c r="J427" s="3050"/>
      <c r="K427" s="3050"/>
      <c r="L427" s="3050"/>
      <c r="M427" s="3050"/>
      <c r="N427" s="3050"/>
      <c r="O427" s="3050"/>
    </row>
    <row r="428" spans="1:15" s="1273" customFormat="1">
      <c r="A428" s="3059"/>
      <c r="B428" s="3059"/>
      <c r="C428" s="3059"/>
      <c r="D428" s="3059"/>
      <c r="E428" s="3059"/>
      <c r="F428" s="3059"/>
      <c r="G428" s="3059"/>
      <c r="H428" s="3059"/>
      <c r="I428" s="3050"/>
      <c r="J428" s="3050"/>
      <c r="K428" s="3050"/>
      <c r="L428" s="3050"/>
      <c r="M428" s="3050"/>
      <c r="N428" s="3050"/>
      <c r="O428" s="3050"/>
    </row>
    <row r="429" spans="1:15" s="1273" customFormat="1">
      <c r="I429" s="3050"/>
      <c r="J429" s="3050"/>
      <c r="K429" s="3050"/>
      <c r="L429" s="3050"/>
      <c r="M429" s="3050"/>
      <c r="N429" s="3050"/>
      <c r="O429" s="3050"/>
    </row>
    <row r="430" spans="1:15" s="1273" customFormat="1">
      <c r="I430" s="3050"/>
      <c r="J430" s="3050"/>
      <c r="K430" s="3050"/>
      <c r="L430" s="3050"/>
      <c r="M430" s="3050"/>
      <c r="N430" s="3050"/>
      <c r="O430" s="3050"/>
    </row>
    <row r="431" spans="1:15" s="1273" customFormat="1">
      <c r="I431" s="3050"/>
      <c r="J431" s="3050"/>
      <c r="K431" s="3050"/>
      <c r="L431" s="3050"/>
      <c r="M431" s="3050"/>
      <c r="N431" s="3050"/>
      <c r="O431" s="3050"/>
    </row>
    <row r="432" spans="1:15" s="1283" customFormat="1">
      <c r="A432" s="3077"/>
      <c r="B432" s="3076"/>
      <c r="C432" s="1273"/>
      <c r="D432" s="3075"/>
      <c r="E432" s="3075"/>
      <c r="F432" s="3075"/>
      <c r="G432" s="3075"/>
      <c r="H432" s="3075"/>
      <c r="I432" s="3051"/>
      <c r="J432" s="3051"/>
      <c r="K432" s="3051"/>
      <c r="L432" s="3051"/>
      <c r="M432" s="3051"/>
      <c r="N432" s="3051"/>
      <c r="O432" s="3051"/>
    </row>
    <row r="433" spans="1:15" s="1283" customFormat="1" ht="12.75">
      <c r="A433" s="1221"/>
      <c r="B433" s="1221"/>
      <c r="C433" s="1303"/>
      <c r="D433" s="1302"/>
      <c r="E433" s="1304"/>
      <c r="F433" s="1301"/>
      <c r="G433" s="3074"/>
      <c r="H433" s="1304"/>
      <c r="I433" s="3051"/>
      <c r="J433" s="3051"/>
      <c r="K433" s="3051"/>
      <c r="L433" s="3051"/>
      <c r="M433" s="3051"/>
      <c r="N433" s="3051"/>
      <c r="O433" s="3051"/>
    </row>
    <row r="434" spans="1:15" s="1283" customFormat="1" ht="23.25">
      <c r="A434" s="3073"/>
      <c r="B434" s="3073"/>
      <c r="C434" s="3072"/>
      <c r="D434" s="3079"/>
      <c r="E434" s="3078"/>
      <c r="F434" s="1301"/>
      <c r="G434" s="3071"/>
      <c r="H434" s="1304"/>
      <c r="I434" s="3051"/>
      <c r="J434" s="3051"/>
      <c r="K434" s="3051"/>
      <c r="L434" s="3051"/>
      <c r="M434" s="3051"/>
      <c r="N434" s="3051"/>
      <c r="O434" s="3051"/>
    </row>
    <row r="435" spans="1:15" s="1283" customFormat="1" ht="12.75">
      <c r="A435" s="1277"/>
      <c r="B435" s="1277"/>
      <c r="C435" s="3068"/>
      <c r="D435" s="3070"/>
      <c r="E435" s="3069"/>
      <c r="F435" s="3069"/>
      <c r="G435" s="3069"/>
      <c r="H435" s="1314"/>
      <c r="I435" s="3051"/>
      <c r="J435" s="3051"/>
      <c r="K435" s="3051"/>
      <c r="L435" s="3051"/>
      <c r="M435" s="3051"/>
      <c r="N435" s="3051"/>
      <c r="O435" s="3051"/>
    </row>
    <row r="436" spans="1:15" s="1283" customFormat="1" ht="12.75">
      <c r="A436" s="1277"/>
      <c r="B436" s="1277"/>
      <c r="C436" s="3068"/>
      <c r="D436" s="1311"/>
      <c r="E436" s="1311"/>
      <c r="F436" s="1311"/>
      <c r="G436" s="1311"/>
      <c r="H436" s="1311"/>
      <c r="I436" s="3051"/>
      <c r="J436" s="3051"/>
      <c r="K436" s="3051"/>
      <c r="L436" s="3051"/>
      <c r="M436" s="3051"/>
      <c r="N436" s="3051"/>
      <c r="O436" s="3051"/>
    </row>
    <row r="437" spans="1:15" s="1283" customFormat="1" ht="12.75">
      <c r="A437" s="1277"/>
      <c r="B437" s="1277"/>
      <c r="C437" s="1314"/>
      <c r="D437" s="3066"/>
      <c r="E437" s="3066"/>
      <c r="F437" s="3066"/>
      <c r="G437" s="3067"/>
      <c r="H437" s="3066"/>
      <c r="I437" s="3051"/>
      <c r="J437" s="3051"/>
      <c r="K437" s="3051"/>
      <c r="L437" s="3051"/>
      <c r="M437" s="3051"/>
      <c r="N437" s="3051"/>
      <c r="O437" s="3051"/>
    </row>
    <row r="438" spans="1:15" s="1283" customFormat="1" ht="12.75">
      <c r="A438" s="1298"/>
      <c r="B438" s="3065"/>
      <c r="C438" s="3064"/>
      <c r="D438" s="3063"/>
      <c r="E438" s="3063"/>
      <c r="F438" s="3063"/>
      <c r="G438" s="3063"/>
      <c r="H438" s="3063"/>
      <c r="I438" s="3051"/>
      <c r="J438" s="3051"/>
      <c r="K438" s="3051"/>
      <c r="L438" s="3051"/>
      <c r="M438" s="3051"/>
      <c r="N438" s="3051"/>
      <c r="O438" s="3051"/>
    </row>
    <row r="439" spans="1:15" s="1283" customFormat="1" ht="12.75">
      <c r="A439" s="1292"/>
      <c r="B439" s="1292"/>
      <c r="C439" s="1294"/>
      <c r="D439" s="3062"/>
      <c r="E439" s="3062"/>
      <c r="F439" s="1301"/>
      <c r="G439" s="3062"/>
      <c r="H439" s="3062"/>
      <c r="I439" s="3051"/>
      <c r="J439" s="3051"/>
      <c r="K439" s="3051"/>
      <c r="L439" s="3051"/>
      <c r="M439" s="3051"/>
      <c r="N439" s="3051"/>
      <c r="O439" s="3051"/>
    </row>
    <row r="440" spans="1:15" s="1283" customFormat="1" ht="12.75">
      <c r="A440" s="1292"/>
      <c r="B440" s="1292"/>
      <c r="C440" s="1294"/>
      <c r="D440" s="3062"/>
      <c r="E440" s="3062"/>
      <c r="F440" s="1301"/>
      <c r="G440" s="3062"/>
      <c r="H440" s="3062"/>
      <c r="I440" s="3051"/>
      <c r="J440" s="3051"/>
      <c r="K440" s="3051"/>
      <c r="L440" s="3051"/>
      <c r="M440" s="3051"/>
      <c r="N440" s="3051"/>
      <c r="O440" s="3051"/>
    </row>
    <row r="441" spans="1:15" s="1283" customFormat="1" ht="12.75">
      <c r="A441" s="1296"/>
      <c r="B441" s="1221"/>
      <c r="C441" s="1294"/>
      <c r="D441" s="1302"/>
      <c r="E441" s="1300"/>
      <c r="F441" s="1301"/>
      <c r="G441" s="1300"/>
      <c r="H441" s="1300"/>
      <c r="I441" s="3051"/>
      <c r="J441" s="3051"/>
      <c r="K441" s="3051"/>
      <c r="L441" s="3051"/>
      <c r="M441" s="3051"/>
      <c r="N441" s="3051"/>
      <c r="O441" s="3051"/>
    </row>
    <row r="442" spans="1:15" s="1283" customFormat="1" ht="12.75">
      <c r="A442" s="1292"/>
      <c r="B442" s="1292"/>
      <c r="C442" s="1294"/>
      <c r="D442" s="1302"/>
      <c r="E442" s="1300"/>
      <c r="F442" s="1301"/>
      <c r="G442" s="1300"/>
      <c r="H442" s="1300"/>
      <c r="I442" s="3051"/>
      <c r="J442" s="3051"/>
      <c r="K442" s="3051"/>
      <c r="L442" s="3051"/>
      <c r="M442" s="3051"/>
      <c r="N442" s="3051"/>
      <c r="O442" s="3051"/>
    </row>
    <row r="443" spans="1:15" s="1283" customFormat="1" ht="12.75">
      <c r="A443" s="1296"/>
      <c r="B443" s="1221"/>
      <c r="C443" s="1294"/>
      <c r="D443" s="1302"/>
      <c r="E443" s="1300"/>
      <c r="F443" s="1301"/>
      <c r="G443" s="1300"/>
      <c r="H443" s="1300"/>
      <c r="I443" s="3051"/>
      <c r="J443" s="3051"/>
      <c r="K443" s="3051"/>
      <c r="L443" s="3051"/>
      <c r="M443" s="3051"/>
      <c r="N443" s="3051"/>
      <c r="O443" s="3051"/>
    </row>
    <row r="444" spans="1:15" s="1283" customFormat="1" ht="12.75">
      <c r="A444" s="3061"/>
      <c r="B444" s="1296"/>
      <c r="C444" s="1294"/>
      <c r="D444" s="1302"/>
      <c r="E444" s="1300"/>
      <c r="F444" s="1301"/>
      <c r="G444" s="1300"/>
      <c r="H444" s="1300"/>
      <c r="I444" s="3051"/>
      <c r="J444" s="3051"/>
      <c r="K444" s="3051"/>
      <c r="L444" s="3051"/>
      <c r="M444" s="3051"/>
      <c r="N444" s="3051"/>
      <c r="O444" s="3051"/>
    </row>
    <row r="445" spans="1:15" s="1283" customFormat="1" ht="12.75">
      <c r="A445" s="1295"/>
      <c r="B445" s="1295"/>
      <c r="C445" s="1303"/>
      <c r="D445" s="1302"/>
      <c r="E445" s="3060"/>
      <c r="F445" s="1301"/>
      <c r="G445" s="3060"/>
      <c r="H445" s="3060"/>
      <c r="I445" s="3051"/>
      <c r="J445" s="3051"/>
      <c r="K445" s="3051"/>
      <c r="L445" s="3051"/>
      <c r="M445" s="3051"/>
      <c r="N445" s="3051"/>
      <c r="O445" s="3051"/>
    </row>
    <row r="446" spans="1:15" s="1283" customFormat="1" ht="12.75">
      <c r="A446" s="1288"/>
      <c r="B446" s="1288"/>
      <c r="C446" s="1287"/>
      <c r="D446" s="1286"/>
      <c r="E446" s="1286"/>
      <c r="F446" s="1286"/>
      <c r="G446" s="1286"/>
      <c r="H446" s="1286"/>
      <c r="I446" s="3051"/>
      <c r="J446" s="3051"/>
      <c r="K446" s="3051"/>
      <c r="L446" s="3051"/>
      <c r="M446" s="3051"/>
      <c r="N446" s="3051"/>
      <c r="O446" s="3051"/>
    </row>
    <row r="447" spans="1:15" s="1283" customFormat="1" ht="12.75">
      <c r="A447" s="1288"/>
      <c r="B447" s="1288"/>
      <c r="C447" s="1287"/>
      <c r="D447" s="1286"/>
      <c r="E447" s="1286"/>
      <c r="F447" s="1286"/>
      <c r="G447" s="1286"/>
      <c r="H447" s="1286"/>
      <c r="I447" s="3051"/>
      <c r="J447" s="3051"/>
      <c r="K447" s="3051"/>
      <c r="L447" s="3051"/>
      <c r="M447" s="3051"/>
      <c r="N447" s="3051"/>
      <c r="O447" s="3051"/>
    </row>
    <row r="448" spans="1:15" s="1283" customFormat="1">
      <c r="A448" s="1221"/>
      <c r="B448" s="1273"/>
      <c r="C448" s="3058"/>
      <c r="D448" s="1273"/>
      <c r="E448" s="3059"/>
      <c r="F448" s="3059"/>
      <c r="G448" s="1221"/>
      <c r="H448" s="1273"/>
      <c r="I448" s="3051"/>
      <c r="J448" s="3051"/>
      <c r="K448" s="3051"/>
      <c r="L448" s="3051"/>
      <c r="M448" s="3051"/>
      <c r="N448" s="3051"/>
      <c r="O448" s="3051"/>
    </row>
    <row r="449" spans="1:15" s="1283" customFormat="1">
      <c r="A449" s="1273"/>
      <c r="B449" s="1221"/>
      <c r="C449" s="3058"/>
      <c r="D449" s="1221"/>
      <c r="E449" s="1221"/>
      <c r="F449" s="1221"/>
      <c r="G449" s="1221"/>
      <c r="H449" s="1273"/>
      <c r="I449" s="3051"/>
      <c r="J449" s="3051"/>
      <c r="K449" s="3051"/>
      <c r="L449" s="3051"/>
      <c r="M449" s="3051"/>
      <c r="N449" s="3051"/>
      <c r="O449" s="3051"/>
    </row>
    <row r="450" spans="1:15" s="1283" customFormat="1" ht="12.75">
      <c r="A450" s="3057"/>
      <c r="B450" s="1221"/>
      <c r="C450" s="3056"/>
      <c r="D450" s="3056"/>
      <c r="E450" s="3055"/>
      <c r="F450" s="3055"/>
      <c r="G450" s="3055"/>
      <c r="H450" s="3055"/>
      <c r="I450" s="3051"/>
      <c r="J450" s="3051"/>
      <c r="K450" s="3051"/>
      <c r="L450" s="3051"/>
      <c r="M450" s="3051"/>
      <c r="N450" s="3051"/>
      <c r="O450" s="3051"/>
    </row>
    <row r="451" spans="1:15" s="1283" customFormat="1" ht="12.75">
      <c r="B451" s="3054"/>
      <c r="C451" s="3053"/>
      <c r="D451" s="3053"/>
      <c r="E451" s="3052"/>
      <c r="F451" s="3052"/>
      <c r="G451" s="3052"/>
      <c r="H451" s="3052"/>
      <c r="I451" s="3051"/>
      <c r="J451" s="3051"/>
      <c r="K451" s="3051"/>
      <c r="L451" s="3051"/>
      <c r="M451" s="3051"/>
      <c r="N451" s="3051"/>
      <c r="O451" s="3051"/>
    </row>
    <row r="452" spans="1:15" s="1283" customFormat="1" ht="12.75">
      <c r="B452" s="3054"/>
      <c r="D452" s="3075"/>
      <c r="E452" s="3075"/>
      <c r="F452" s="3075"/>
      <c r="G452" s="3075"/>
      <c r="H452" s="3075"/>
      <c r="I452" s="3051"/>
      <c r="J452" s="3051"/>
      <c r="K452" s="3051"/>
      <c r="L452" s="3051"/>
      <c r="M452" s="3051"/>
      <c r="N452" s="3051"/>
      <c r="O452" s="3051"/>
    </row>
    <row r="453" spans="1:15" s="1283" customFormat="1" ht="12.75">
      <c r="B453" s="3054"/>
      <c r="D453" s="3075"/>
      <c r="E453" s="3075"/>
      <c r="F453" s="3075"/>
      <c r="G453" s="3075"/>
      <c r="H453" s="3075"/>
      <c r="I453" s="3051"/>
      <c r="J453" s="3051"/>
      <c r="K453" s="3051"/>
      <c r="L453" s="3051"/>
      <c r="M453" s="3051"/>
      <c r="N453" s="3051"/>
      <c r="O453" s="3051"/>
    </row>
    <row r="454" spans="1:15" s="1283" customFormat="1" ht="12.75">
      <c r="B454" s="3054"/>
      <c r="D454" s="3075"/>
      <c r="E454" s="3075"/>
      <c r="F454" s="3075"/>
      <c r="G454" s="3075"/>
      <c r="H454" s="3075"/>
      <c r="I454" s="3051"/>
      <c r="J454" s="3051"/>
      <c r="K454" s="3051"/>
      <c r="L454" s="3051"/>
      <c r="M454" s="3051"/>
      <c r="N454" s="3051"/>
      <c r="O454" s="3051"/>
    </row>
    <row r="455" spans="1:15" s="1283" customFormat="1" ht="12.75">
      <c r="B455" s="3054"/>
      <c r="D455" s="3075"/>
      <c r="E455" s="3075"/>
      <c r="F455" s="3075"/>
      <c r="G455" s="3075"/>
      <c r="H455" s="3075"/>
      <c r="I455" s="3051"/>
      <c r="J455" s="3051"/>
      <c r="K455" s="3051"/>
      <c r="L455" s="3051"/>
      <c r="M455" s="3051"/>
      <c r="N455" s="3051"/>
      <c r="O455" s="3051"/>
    </row>
    <row r="456" spans="1:15" s="1283" customFormat="1" ht="12.75">
      <c r="B456" s="3054"/>
      <c r="D456" s="3075"/>
      <c r="E456" s="3075"/>
      <c r="F456" s="3075"/>
      <c r="G456" s="3075"/>
      <c r="H456" s="3075"/>
      <c r="I456" s="3051"/>
      <c r="J456" s="3051"/>
      <c r="K456" s="3051"/>
      <c r="L456" s="3051"/>
      <c r="M456" s="3051"/>
      <c r="N456" s="3051"/>
      <c r="O456" s="3051"/>
    </row>
    <row r="457" spans="1:15" s="1283" customFormat="1" ht="12.75">
      <c r="B457" s="3054"/>
      <c r="D457" s="3075"/>
      <c r="E457" s="3075"/>
      <c r="F457" s="3075"/>
      <c r="G457" s="3075"/>
      <c r="H457" s="3075"/>
      <c r="I457" s="3051"/>
      <c r="J457" s="3051"/>
      <c r="K457" s="3051"/>
      <c r="L457" s="3051"/>
      <c r="M457" s="3051"/>
      <c r="N457" s="3051"/>
      <c r="O457" s="3051"/>
    </row>
    <row r="458" spans="1:15" s="1283" customFormat="1" ht="12.75">
      <c r="B458" s="3054"/>
      <c r="D458" s="3075"/>
      <c r="E458" s="3075"/>
      <c r="F458" s="3075"/>
      <c r="G458" s="3075"/>
      <c r="H458" s="3075"/>
      <c r="I458" s="3051"/>
      <c r="J458" s="3051"/>
      <c r="K458" s="3051"/>
      <c r="L458" s="3051"/>
      <c r="M458" s="3051"/>
      <c r="N458" s="3051"/>
      <c r="O458" s="3051"/>
    </row>
    <row r="459" spans="1:15" s="1283" customFormat="1" ht="12.75">
      <c r="B459" s="3054"/>
      <c r="D459" s="3075"/>
      <c r="E459" s="3075"/>
      <c r="F459" s="3075"/>
      <c r="G459" s="3075"/>
      <c r="H459" s="3075"/>
      <c r="I459" s="3051"/>
      <c r="J459" s="3051"/>
      <c r="K459" s="3051"/>
      <c r="L459" s="3051"/>
      <c r="M459" s="3051"/>
      <c r="N459" s="3051"/>
      <c r="O459" s="3051"/>
    </row>
    <row r="460" spans="1:15" s="1283" customFormat="1" ht="12.75">
      <c r="B460" s="3054"/>
      <c r="D460" s="3075"/>
      <c r="E460" s="3075"/>
      <c r="F460" s="3075"/>
      <c r="G460" s="3075"/>
      <c r="H460" s="3075"/>
      <c r="I460" s="3051"/>
      <c r="J460" s="3051"/>
      <c r="K460" s="3051"/>
      <c r="L460" s="3051"/>
      <c r="M460" s="3051"/>
      <c r="N460" s="3051"/>
      <c r="O460" s="3051"/>
    </row>
    <row r="461" spans="1:15" s="1283" customFormat="1" ht="12.75">
      <c r="B461" s="3054"/>
      <c r="D461" s="3075"/>
      <c r="E461" s="3075"/>
      <c r="F461" s="3075"/>
      <c r="G461" s="3075"/>
      <c r="H461" s="3075"/>
      <c r="I461" s="3051"/>
      <c r="J461" s="3051"/>
      <c r="K461" s="3051"/>
      <c r="L461" s="3051"/>
      <c r="M461" s="3051"/>
      <c r="N461" s="3051"/>
      <c r="O461" s="3051"/>
    </row>
    <row r="462" spans="1:15" s="1283" customFormat="1" ht="12.75">
      <c r="B462" s="3054"/>
      <c r="D462" s="3075"/>
      <c r="E462" s="3075"/>
      <c r="F462" s="3075"/>
      <c r="G462" s="3075"/>
      <c r="H462" s="3075"/>
      <c r="I462" s="3051"/>
      <c r="J462" s="3051"/>
      <c r="K462" s="3051"/>
      <c r="L462" s="3051"/>
      <c r="M462" s="3051"/>
      <c r="N462" s="3051"/>
      <c r="O462" s="3051"/>
    </row>
    <row r="463" spans="1:15" s="1283" customFormat="1" ht="12.75">
      <c r="B463" s="3054"/>
      <c r="D463" s="3075"/>
      <c r="E463" s="3075"/>
      <c r="F463" s="3075"/>
      <c r="G463" s="3075"/>
      <c r="H463" s="3075"/>
      <c r="I463" s="3051"/>
      <c r="J463" s="3051"/>
      <c r="K463" s="3051"/>
      <c r="L463" s="3051"/>
      <c r="M463" s="3051"/>
      <c r="N463" s="3051"/>
      <c r="O463" s="3051"/>
    </row>
    <row r="464" spans="1:15" s="1283" customFormat="1" ht="12.75">
      <c r="B464" s="3054"/>
      <c r="D464" s="3075"/>
      <c r="E464" s="3075"/>
      <c r="F464" s="3075"/>
      <c r="G464" s="3075"/>
      <c r="H464" s="3075"/>
      <c r="I464" s="3051"/>
      <c r="J464" s="3051"/>
      <c r="K464" s="3051"/>
      <c r="L464" s="3051"/>
      <c r="M464" s="3051"/>
      <c r="N464" s="3051"/>
      <c r="O464" s="3051"/>
    </row>
    <row r="465" spans="1:15" s="1283" customFormat="1" ht="12.75">
      <c r="B465" s="3054"/>
      <c r="D465" s="3075"/>
      <c r="E465" s="3075"/>
      <c r="F465" s="3075"/>
      <c r="G465" s="3075"/>
      <c r="H465" s="3075"/>
      <c r="I465" s="3051"/>
      <c r="J465" s="3051"/>
      <c r="K465" s="3051"/>
      <c r="L465" s="3051"/>
      <c r="M465" s="3051"/>
      <c r="N465" s="3051"/>
      <c r="O465" s="3051"/>
    </row>
    <row r="466" spans="1:15" s="1283" customFormat="1" ht="12.75">
      <c r="B466" s="3054"/>
      <c r="D466" s="3075"/>
      <c r="E466" s="3075"/>
      <c r="F466" s="3075"/>
      <c r="G466" s="3075"/>
      <c r="H466" s="3075"/>
      <c r="I466" s="3051"/>
      <c r="J466" s="3051"/>
      <c r="K466" s="3051"/>
      <c r="L466" s="3051"/>
      <c r="M466" s="3051"/>
      <c r="N466" s="3051"/>
      <c r="O466" s="3051"/>
    </row>
    <row r="467" spans="1:15" s="1283" customFormat="1" ht="12.75">
      <c r="B467" s="3054"/>
      <c r="D467" s="3075"/>
      <c r="E467" s="3075"/>
      <c r="F467" s="3075"/>
      <c r="G467" s="3075"/>
      <c r="H467" s="3075"/>
      <c r="I467" s="3051"/>
      <c r="J467" s="3051"/>
      <c r="K467" s="3051"/>
      <c r="L467" s="3051"/>
      <c r="M467" s="3051"/>
      <c r="N467" s="3051"/>
      <c r="O467" s="3051"/>
    </row>
    <row r="468" spans="1:15" s="1283" customFormat="1" ht="12.75">
      <c r="B468" s="3054"/>
      <c r="D468" s="3075"/>
      <c r="E468" s="3075"/>
      <c r="F468" s="3075"/>
      <c r="G468" s="3075"/>
      <c r="H468" s="3075"/>
      <c r="I468" s="3051"/>
      <c r="J468" s="3051"/>
      <c r="K468" s="3051"/>
      <c r="L468" s="3051"/>
      <c r="M468" s="3051"/>
      <c r="N468" s="3051"/>
      <c r="O468" s="3051"/>
    </row>
    <row r="469" spans="1:15" s="1283" customFormat="1" ht="12.75">
      <c r="B469" s="3054"/>
      <c r="D469" s="3075"/>
      <c r="E469" s="3075"/>
      <c r="F469" s="3075"/>
      <c r="G469" s="3075"/>
      <c r="H469" s="3075"/>
      <c r="I469" s="3051"/>
      <c r="J469" s="3051"/>
      <c r="K469" s="3051"/>
      <c r="L469" s="3051"/>
      <c r="M469" s="3051"/>
      <c r="N469" s="3051"/>
      <c r="O469" s="3051"/>
    </row>
    <row r="470" spans="1:15" s="1283" customFormat="1" ht="12.75">
      <c r="B470" s="3054"/>
      <c r="D470" s="3075"/>
      <c r="E470" s="3075"/>
      <c r="F470" s="3075"/>
      <c r="G470" s="3075"/>
      <c r="H470" s="3075"/>
      <c r="I470" s="3051"/>
      <c r="J470" s="3051"/>
      <c r="K470" s="3051"/>
      <c r="L470" s="3051"/>
      <c r="M470" s="3051"/>
      <c r="N470" s="3051"/>
      <c r="O470" s="3051"/>
    </row>
    <row r="471" spans="1:15" s="1273" customFormat="1">
      <c r="I471" s="3050"/>
      <c r="J471" s="3050"/>
      <c r="K471" s="3050"/>
      <c r="L471" s="3050"/>
      <c r="M471" s="3050"/>
      <c r="N471" s="3050"/>
      <c r="O471" s="3050"/>
    </row>
    <row r="472" spans="1:15" s="1273" customFormat="1">
      <c r="I472" s="3050"/>
      <c r="J472" s="3050"/>
      <c r="K472" s="3050"/>
      <c r="L472" s="3050"/>
      <c r="M472" s="3050"/>
      <c r="N472" s="3050"/>
      <c r="O472" s="3050"/>
    </row>
    <row r="473" spans="1:15" s="1273" customFormat="1">
      <c r="I473" s="3050"/>
      <c r="J473" s="3050"/>
      <c r="K473" s="3050"/>
      <c r="L473" s="3050"/>
      <c r="M473" s="3050"/>
      <c r="N473" s="3050"/>
      <c r="O473" s="3050"/>
    </row>
    <row r="474" spans="1:15" s="1273" customFormat="1">
      <c r="A474" s="3055"/>
      <c r="B474" s="3055"/>
      <c r="C474" s="3055"/>
      <c r="D474" s="3055"/>
      <c r="E474" s="3055"/>
      <c r="F474" s="3055"/>
      <c r="G474" s="3055"/>
      <c r="H474" s="3055"/>
      <c r="I474" s="3050"/>
      <c r="J474" s="3050"/>
      <c r="K474" s="3050"/>
      <c r="L474" s="3050"/>
      <c r="M474" s="3050"/>
      <c r="N474" s="3050"/>
      <c r="O474" s="3050"/>
    </row>
    <row r="475" spans="1:15" s="1273" customFormat="1">
      <c r="A475" s="3059"/>
      <c r="B475" s="3059"/>
      <c r="C475" s="3059"/>
      <c r="D475" s="3059"/>
      <c r="E475" s="3059"/>
      <c r="F475" s="3059"/>
      <c r="G475" s="3059"/>
      <c r="H475" s="3059"/>
      <c r="I475" s="3050"/>
      <c r="J475" s="3050"/>
      <c r="K475" s="3050"/>
      <c r="L475" s="3050"/>
      <c r="M475" s="3050"/>
      <c r="N475" s="3050"/>
      <c r="O475" s="3050"/>
    </row>
    <row r="476" spans="1:15" s="1273" customFormat="1">
      <c r="I476" s="3050"/>
      <c r="J476" s="3050"/>
      <c r="K476" s="3050"/>
      <c r="L476" s="3050"/>
      <c r="M476" s="3050"/>
      <c r="N476" s="3050"/>
      <c r="O476" s="3050"/>
    </row>
    <row r="477" spans="1:15" s="1283" customFormat="1">
      <c r="A477" s="3077"/>
      <c r="B477" s="3076"/>
      <c r="C477" s="1273"/>
      <c r="D477" s="3075"/>
      <c r="E477" s="3075"/>
      <c r="F477" s="3075"/>
      <c r="G477" s="3075"/>
      <c r="H477" s="3075"/>
      <c r="I477" s="3051"/>
      <c r="J477" s="3051"/>
      <c r="K477" s="3051"/>
      <c r="L477" s="3051"/>
      <c r="M477" s="3051"/>
      <c r="N477" s="3051"/>
      <c r="O477" s="3051"/>
    </row>
    <row r="478" spans="1:15" s="1283" customFormat="1" ht="12.75">
      <c r="A478" s="1221"/>
      <c r="B478" s="1221"/>
      <c r="C478" s="1303"/>
      <c r="D478" s="1302"/>
      <c r="E478" s="1304"/>
      <c r="F478" s="1301"/>
      <c r="G478" s="3074"/>
      <c r="H478" s="1304"/>
      <c r="I478" s="3051"/>
      <c r="J478" s="3051"/>
      <c r="K478" s="3051"/>
      <c r="L478" s="3051"/>
      <c r="M478" s="3051"/>
      <c r="N478" s="3051"/>
      <c r="O478" s="3051"/>
    </row>
    <row r="479" spans="1:15" s="1283" customFormat="1" ht="23.25">
      <c r="A479" s="3073"/>
      <c r="B479" s="3073"/>
      <c r="C479" s="3072"/>
      <c r="D479" s="1302"/>
      <c r="E479" s="1304"/>
      <c r="F479" s="1301"/>
      <c r="G479" s="3071"/>
      <c r="H479" s="1304"/>
      <c r="I479" s="3051"/>
      <c r="J479" s="3051"/>
      <c r="K479" s="3051"/>
      <c r="L479" s="3051"/>
      <c r="M479" s="3051"/>
      <c r="N479" s="3051"/>
      <c r="O479" s="3051"/>
    </row>
    <row r="480" spans="1:15" s="1283" customFormat="1" ht="12.75">
      <c r="A480" s="1277"/>
      <c r="B480" s="1277"/>
      <c r="C480" s="3068"/>
      <c r="D480" s="3070"/>
      <c r="E480" s="3069"/>
      <c r="F480" s="3069"/>
      <c r="G480" s="3069"/>
      <c r="H480" s="1314"/>
      <c r="I480" s="3051"/>
      <c r="J480" s="3051"/>
      <c r="K480" s="3051"/>
      <c r="L480" s="3051"/>
      <c r="M480" s="3051"/>
      <c r="N480" s="3051"/>
      <c r="O480" s="3051"/>
    </row>
    <row r="481" spans="1:15" s="1283" customFormat="1" ht="12.75">
      <c r="A481" s="1277"/>
      <c r="B481" s="1277"/>
      <c r="C481" s="3068"/>
      <c r="D481" s="1311"/>
      <c r="E481" s="1311"/>
      <c r="F481" s="1311"/>
      <c r="G481" s="1311"/>
      <c r="H481" s="1311"/>
      <c r="I481" s="3051"/>
      <c r="J481" s="3051"/>
      <c r="K481" s="3051"/>
      <c r="L481" s="3051"/>
      <c r="M481" s="3051"/>
      <c r="N481" s="3051"/>
      <c r="O481" s="3051"/>
    </row>
    <row r="482" spans="1:15" s="1283" customFormat="1" ht="12.75">
      <c r="A482" s="1277"/>
      <c r="B482" s="1277"/>
      <c r="C482" s="1314"/>
      <c r="D482" s="3066"/>
      <c r="E482" s="3066"/>
      <c r="F482" s="3066"/>
      <c r="G482" s="3067"/>
      <c r="H482" s="3066"/>
      <c r="I482" s="3051"/>
      <c r="J482" s="3051"/>
      <c r="K482" s="3051"/>
      <c r="L482" s="3051"/>
      <c r="M482" s="3051"/>
      <c r="N482" s="3051"/>
      <c r="O482" s="3051"/>
    </row>
    <row r="483" spans="1:15" s="1283" customFormat="1" ht="12.75">
      <c r="A483" s="1298"/>
      <c r="B483" s="3065"/>
      <c r="C483" s="3064"/>
      <c r="D483" s="3063"/>
      <c r="E483" s="3063"/>
      <c r="F483" s="3063"/>
      <c r="G483" s="3063"/>
      <c r="H483" s="3063"/>
      <c r="I483" s="3051"/>
      <c r="J483" s="3051"/>
      <c r="K483" s="3051"/>
      <c r="L483" s="3051"/>
      <c r="M483" s="3051"/>
      <c r="N483" s="3051"/>
      <c r="O483" s="3051"/>
    </row>
    <row r="484" spans="1:15" s="1283" customFormat="1" ht="12.75">
      <c r="A484" s="1292"/>
      <c r="B484" s="1292"/>
      <c r="C484" s="1303"/>
      <c r="D484" s="3062"/>
      <c r="E484" s="3062"/>
      <c r="F484" s="1301"/>
      <c r="G484" s="3062"/>
      <c r="H484" s="3062"/>
      <c r="I484" s="3051"/>
      <c r="J484" s="3051"/>
      <c r="K484" s="3051"/>
      <c r="L484" s="3051"/>
      <c r="M484" s="3051"/>
      <c r="N484" s="3051"/>
      <c r="O484" s="3051"/>
    </row>
    <row r="485" spans="1:15" s="1283" customFormat="1" ht="12.75">
      <c r="A485" s="1292"/>
      <c r="B485" s="1292"/>
      <c r="C485" s="1294"/>
      <c r="D485" s="3062"/>
      <c r="E485" s="3062"/>
      <c r="F485" s="1301"/>
      <c r="G485" s="3062"/>
      <c r="H485" s="3062"/>
      <c r="I485" s="3051"/>
      <c r="J485" s="3051"/>
      <c r="K485" s="3051"/>
      <c r="L485" s="3051"/>
      <c r="M485" s="3051"/>
      <c r="N485" s="3051"/>
      <c r="O485" s="3051"/>
    </row>
    <row r="486" spans="1:15" s="1283" customFormat="1" ht="12.75">
      <c r="A486" s="3061"/>
      <c r="B486" s="1296"/>
      <c r="C486" s="1294"/>
      <c r="D486" s="1302"/>
      <c r="E486" s="1300"/>
      <c r="F486" s="1301"/>
      <c r="G486" s="1300"/>
      <c r="H486" s="1300"/>
      <c r="I486" s="3051"/>
      <c r="J486" s="3051"/>
      <c r="K486" s="3051"/>
      <c r="L486" s="3051"/>
      <c r="M486" s="3051"/>
      <c r="N486" s="3051"/>
      <c r="O486" s="3051"/>
    </row>
    <row r="487" spans="1:15" s="1283" customFormat="1" ht="12.75">
      <c r="A487" s="1295"/>
      <c r="B487" s="1295"/>
      <c r="C487" s="1303"/>
      <c r="D487" s="1302"/>
      <c r="E487" s="3060"/>
      <c r="F487" s="1301"/>
      <c r="G487" s="3060"/>
      <c r="H487" s="3060"/>
      <c r="I487" s="3051"/>
      <c r="J487" s="3051"/>
      <c r="K487" s="3051"/>
      <c r="L487" s="3051"/>
      <c r="M487" s="3051"/>
      <c r="N487" s="3051"/>
      <c r="O487" s="3051"/>
    </row>
    <row r="488" spans="1:15" s="1283" customFormat="1" ht="12.75">
      <c r="A488" s="1288"/>
      <c r="B488" s="1288"/>
      <c r="C488" s="1287"/>
      <c r="D488" s="1286"/>
      <c r="E488" s="1286"/>
      <c r="F488" s="1286"/>
      <c r="G488" s="1286"/>
      <c r="H488" s="1286"/>
      <c r="I488" s="3051"/>
      <c r="J488" s="3051"/>
      <c r="K488" s="3051"/>
      <c r="L488" s="3051"/>
      <c r="M488" s="3051"/>
      <c r="N488" s="3051"/>
      <c r="O488" s="3051"/>
    </row>
    <row r="489" spans="1:15" s="1283" customFormat="1" ht="12.75">
      <c r="A489" s="1288"/>
      <c r="B489" s="1288"/>
      <c r="C489" s="1287"/>
      <c r="D489" s="1286"/>
      <c r="E489" s="1286"/>
      <c r="F489" s="1286"/>
      <c r="G489" s="1286"/>
      <c r="H489" s="1286"/>
      <c r="I489" s="3051"/>
      <c r="J489" s="3051"/>
      <c r="K489" s="3051"/>
      <c r="L489" s="3051"/>
      <c r="M489" s="3051"/>
      <c r="N489" s="3051"/>
      <c r="O489" s="3051"/>
    </row>
    <row r="490" spans="1:15" s="1283" customFormat="1">
      <c r="A490" s="1221"/>
      <c r="B490" s="1273"/>
      <c r="C490" s="3058"/>
      <c r="D490" s="1273"/>
      <c r="E490" s="3059"/>
      <c r="F490" s="3059"/>
      <c r="G490" s="1221"/>
      <c r="H490" s="1273"/>
      <c r="I490" s="3051"/>
      <c r="J490" s="3051"/>
      <c r="K490" s="3051"/>
      <c r="L490" s="3051"/>
      <c r="M490" s="3051"/>
      <c r="N490" s="3051"/>
      <c r="O490" s="3051"/>
    </row>
    <row r="491" spans="1:15" s="1283" customFormat="1">
      <c r="A491" s="1273"/>
      <c r="B491" s="1221"/>
      <c r="C491" s="3058"/>
      <c r="D491" s="1221"/>
      <c r="E491" s="1221"/>
      <c r="F491" s="1221"/>
      <c r="G491" s="1221"/>
      <c r="H491" s="1273"/>
      <c r="I491" s="3051"/>
      <c r="J491" s="3051"/>
      <c r="K491" s="3051"/>
      <c r="L491" s="3051"/>
      <c r="M491" s="3051"/>
      <c r="N491" s="3051"/>
      <c r="O491" s="3051"/>
    </row>
    <row r="492" spans="1:15" s="1283" customFormat="1" ht="12.75">
      <c r="A492" s="3057"/>
      <c r="B492" s="1221"/>
      <c r="C492" s="3056"/>
      <c r="D492" s="3056"/>
      <c r="E492" s="3055"/>
      <c r="F492" s="3055"/>
      <c r="G492" s="3055"/>
      <c r="H492" s="3055"/>
      <c r="I492" s="3051"/>
      <c r="J492" s="3051"/>
      <c r="K492" s="3051"/>
      <c r="L492" s="3051"/>
      <c r="M492" s="3051"/>
      <c r="N492" s="3051"/>
      <c r="O492" s="3051"/>
    </row>
    <row r="493" spans="1:15" s="1283" customFormat="1" ht="12.75">
      <c r="B493" s="3054"/>
      <c r="C493" s="3053"/>
      <c r="D493" s="3053"/>
      <c r="E493" s="3052"/>
      <c r="F493" s="3052"/>
      <c r="G493" s="3052"/>
      <c r="H493" s="3052"/>
      <c r="I493" s="3051"/>
      <c r="J493" s="3051"/>
      <c r="K493" s="3051"/>
      <c r="L493" s="3051"/>
      <c r="M493" s="3051"/>
      <c r="N493" s="3051"/>
      <c r="O493" s="3051"/>
    </row>
    <row r="494" spans="1:15" s="1283" customFormat="1" ht="7.5" customHeight="1">
      <c r="B494" s="3054"/>
      <c r="D494" s="3075"/>
      <c r="E494" s="3075"/>
      <c r="F494" s="3075"/>
      <c r="G494" s="3075"/>
      <c r="H494" s="3075"/>
      <c r="I494" s="3051"/>
      <c r="J494" s="3051"/>
      <c r="K494" s="3051"/>
      <c r="L494" s="3051"/>
      <c r="M494" s="3051"/>
      <c r="N494" s="3051"/>
      <c r="O494" s="3051"/>
    </row>
    <row r="495" spans="1:15" s="1283" customFormat="1" ht="7.5" customHeight="1">
      <c r="B495" s="3054"/>
      <c r="D495" s="3075"/>
      <c r="E495" s="3075"/>
      <c r="F495" s="3075"/>
      <c r="G495" s="3075"/>
      <c r="H495" s="3075"/>
      <c r="I495" s="3051"/>
      <c r="J495" s="3051"/>
      <c r="K495" s="3051"/>
      <c r="L495" s="3051"/>
      <c r="M495" s="3051"/>
      <c r="N495" s="3051"/>
      <c r="O495" s="3051"/>
    </row>
    <row r="496" spans="1:15" s="1283" customFormat="1" ht="7.5" customHeight="1">
      <c r="B496" s="3054"/>
      <c r="D496" s="3075"/>
      <c r="E496" s="3075"/>
      <c r="F496" s="3075"/>
      <c r="G496" s="3075"/>
      <c r="H496" s="3075"/>
      <c r="I496" s="3051"/>
      <c r="J496" s="3051"/>
      <c r="K496" s="3051"/>
      <c r="L496" s="3051"/>
      <c r="M496" s="3051"/>
      <c r="N496" s="3051"/>
      <c r="O496" s="3051"/>
    </row>
    <row r="497" spans="2:15" s="1283" customFormat="1" ht="7.5" customHeight="1">
      <c r="B497" s="3054"/>
      <c r="D497" s="3075"/>
      <c r="E497" s="3075"/>
      <c r="F497" s="3075"/>
      <c r="G497" s="3075"/>
      <c r="H497" s="3075"/>
      <c r="I497" s="3051"/>
      <c r="J497" s="3051"/>
      <c r="K497" s="3051"/>
      <c r="L497" s="3051"/>
      <c r="M497" s="3051"/>
      <c r="N497" s="3051"/>
      <c r="O497" s="3051"/>
    </row>
    <row r="498" spans="2:15" s="1283" customFormat="1" ht="7.5" customHeight="1">
      <c r="B498" s="3054"/>
      <c r="D498" s="3075"/>
      <c r="E498" s="3075"/>
      <c r="F498" s="3075"/>
      <c r="G498" s="3075"/>
      <c r="H498" s="3075"/>
      <c r="I498" s="3051"/>
      <c r="J498" s="3051"/>
      <c r="K498" s="3051"/>
      <c r="L498" s="3051"/>
      <c r="M498" s="3051"/>
      <c r="N498" s="3051"/>
      <c r="O498" s="3051"/>
    </row>
    <row r="499" spans="2:15" s="1283" customFormat="1" ht="7.5" customHeight="1">
      <c r="B499" s="3054"/>
      <c r="D499" s="3075"/>
      <c r="E499" s="3075"/>
      <c r="F499" s="3075"/>
      <c r="G499" s="3075"/>
      <c r="H499" s="3075"/>
      <c r="I499" s="3051"/>
      <c r="J499" s="3051"/>
      <c r="K499" s="3051"/>
      <c r="L499" s="3051"/>
      <c r="M499" s="3051"/>
      <c r="N499" s="3051"/>
      <c r="O499" s="3051"/>
    </row>
    <row r="500" spans="2:15" s="1283" customFormat="1" ht="7.5" customHeight="1">
      <c r="B500" s="3054"/>
      <c r="D500" s="3075"/>
      <c r="E500" s="3075"/>
      <c r="F500" s="3075"/>
      <c r="G500" s="3075"/>
      <c r="H500" s="3075"/>
      <c r="I500" s="3051"/>
      <c r="J500" s="3051"/>
      <c r="K500" s="3051"/>
      <c r="L500" s="3051"/>
      <c r="M500" s="3051"/>
      <c r="N500" s="3051"/>
      <c r="O500" s="3051"/>
    </row>
    <row r="501" spans="2:15" s="1283" customFormat="1" ht="7.5" customHeight="1">
      <c r="B501" s="3054"/>
      <c r="D501" s="3075"/>
      <c r="E501" s="3075"/>
      <c r="F501" s="3075"/>
      <c r="G501" s="3075"/>
      <c r="H501" s="3075"/>
      <c r="I501" s="3051"/>
      <c r="J501" s="3051"/>
      <c r="K501" s="3051"/>
      <c r="L501" s="3051"/>
      <c r="M501" s="3051"/>
      <c r="N501" s="3051"/>
      <c r="O501" s="3051"/>
    </row>
    <row r="502" spans="2:15" s="1283" customFormat="1" ht="7.5" customHeight="1">
      <c r="B502" s="3054"/>
      <c r="D502" s="3075"/>
      <c r="E502" s="3075"/>
      <c r="F502" s="3075"/>
      <c r="G502" s="3075"/>
      <c r="H502" s="3075"/>
      <c r="I502" s="3051"/>
      <c r="J502" s="3051"/>
      <c r="K502" s="3051"/>
      <c r="L502" s="3051"/>
      <c r="M502" s="3051"/>
      <c r="N502" s="3051"/>
      <c r="O502" s="3051"/>
    </row>
    <row r="503" spans="2:15" s="1283" customFormat="1" ht="7.5" customHeight="1">
      <c r="B503" s="3054"/>
      <c r="D503" s="3075"/>
      <c r="E503" s="3075"/>
      <c r="F503" s="3075"/>
      <c r="G503" s="3075"/>
      <c r="H503" s="3075"/>
      <c r="I503" s="3051"/>
      <c r="J503" s="3051"/>
      <c r="K503" s="3051"/>
      <c r="L503" s="3051"/>
      <c r="M503" s="3051"/>
      <c r="N503" s="3051"/>
      <c r="O503" s="3051"/>
    </row>
    <row r="504" spans="2:15" s="1283" customFormat="1" ht="7.5" customHeight="1">
      <c r="B504" s="3054"/>
      <c r="D504" s="3075"/>
      <c r="E504" s="3075"/>
      <c r="F504" s="3075"/>
      <c r="G504" s="3075"/>
      <c r="H504" s="3075"/>
      <c r="I504" s="3051"/>
      <c r="J504" s="3051"/>
      <c r="K504" s="3051"/>
      <c r="L504" s="3051"/>
      <c r="M504" s="3051"/>
      <c r="N504" s="3051"/>
      <c r="O504" s="3051"/>
    </row>
    <row r="505" spans="2:15" s="1283" customFormat="1" ht="7.5" customHeight="1">
      <c r="B505" s="3054"/>
      <c r="D505" s="3075"/>
      <c r="E505" s="3075"/>
      <c r="F505" s="3075"/>
      <c r="G505" s="3075"/>
      <c r="H505" s="3075"/>
      <c r="I505" s="3051"/>
      <c r="J505" s="3051"/>
      <c r="K505" s="3051"/>
      <c r="L505" s="3051"/>
      <c r="M505" s="3051"/>
      <c r="N505" s="3051"/>
      <c r="O505" s="3051"/>
    </row>
    <row r="506" spans="2:15" s="1283" customFormat="1" ht="7.5" customHeight="1">
      <c r="B506" s="3054"/>
      <c r="D506" s="3075"/>
      <c r="E506" s="3075"/>
      <c r="F506" s="3075"/>
      <c r="G506" s="3075"/>
      <c r="H506" s="3075"/>
      <c r="I506" s="3051"/>
      <c r="J506" s="3051"/>
      <c r="K506" s="3051"/>
      <c r="L506" s="3051"/>
      <c r="M506" s="3051"/>
      <c r="N506" s="3051"/>
      <c r="O506" s="3051"/>
    </row>
    <row r="507" spans="2:15" s="1283" customFormat="1" ht="7.5" customHeight="1">
      <c r="B507" s="3054"/>
      <c r="D507" s="3075"/>
      <c r="E507" s="3075"/>
      <c r="F507" s="3075"/>
      <c r="G507" s="3075"/>
      <c r="H507" s="3075"/>
      <c r="I507" s="3051"/>
      <c r="J507" s="3051"/>
      <c r="K507" s="3051"/>
      <c r="L507" s="3051"/>
      <c r="M507" s="3051"/>
      <c r="N507" s="3051"/>
      <c r="O507" s="3051"/>
    </row>
    <row r="508" spans="2:15" s="1283" customFormat="1" ht="7.5" customHeight="1">
      <c r="B508" s="3054"/>
      <c r="D508" s="3075"/>
      <c r="E508" s="3075"/>
      <c r="F508" s="3075"/>
      <c r="G508" s="3075"/>
      <c r="H508" s="3075"/>
      <c r="I508" s="3051"/>
      <c r="J508" s="3051"/>
      <c r="K508" s="3051"/>
      <c r="L508" s="3051"/>
      <c r="M508" s="3051"/>
      <c r="N508" s="3051"/>
      <c r="O508" s="3051"/>
    </row>
    <row r="509" spans="2:15" s="1283" customFormat="1" ht="7.5" customHeight="1">
      <c r="B509" s="3054"/>
      <c r="D509" s="3075"/>
      <c r="E509" s="3075"/>
      <c r="F509" s="3075"/>
      <c r="G509" s="3075"/>
      <c r="H509" s="3075"/>
      <c r="I509" s="3051"/>
      <c r="J509" s="3051"/>
      <c r="K509" s="3051"/>
      <c r="L509" s="3051"/>
      <c r="M509" s="3051"/>
      <c r="N509" s="3051"/>
      <c r="O509" s="3051"/>
    </row>
    <row r="510" spans="2:15" s="1283" customFormat="1" ht="7.5" customHeight="1">
      <c r="B510" s="3054"/>
      <c r="D510" s="3075"/>
      <c r="E510" s="3075"/>
      <c r="F510" s="3075"/>
      <c r="G510" s="3075"/>
      <c r="H510" s="3075"/>
      <c r="I510" s="3051"/>
      <c r="J510" s="3051"/>
      <c r="K510" s="3051"/>
      <c r="L510" s="3051"/>
      <c r="M510" s="3051"/>
      <c r="N510" s="3051"/>
      <c r="O510" s="3051"/>
    </row>
    <row r="511" spans="2:15" s="1283" customFormat="1" ht="7.5" customHeight="1">
      <c r="B511" s="3054"/>
      <c r="D511" s="3075"/>
      <c r="E511" s="3075"/>
      <c r="F511" s="3075"/>
      <c r="G511" s="3075"/>
      <c r="H511" s="3075"/>
      <c r="I511" s="3051"/>
      <c r="J511" s="3051"/>
      <c r="K511" s="3051"/>
      <c r="L511" s="3051"/>
      <c r="M511" s="3051"/>
      <c r="N511" s="3051"/>
      <c r="O511" s="3051"/>
    </row>
    <row r="512" spans="2:15" s="1283" customFormat="1" ht="7.5" customHeight="1">
      <c r="B512" s="3054"/>
      <c r="D512" s="3075"/>
      <c r="E512" s="3075"/>
      <c r="F512" s="3075"/>
      <c r="G512" s="3075"/>
      <c r="H512" s="3075"/>
      <c r="I512" s="3051"/>
      <c r="J512" s="3051"/>
      <c r="K512" s="3051"/>
      <c r="L512" s="3051"/>
      <c r="M512" s="3051"/>
      <c r="N512" s="3051"/>
      <c r="O512" s="3051"/>
    </row>
    <row r="513" spans="2:15" s="1283" customFormat="1" ht="7.5" customHeight="1">
      <c r="B513" s="3054"/>
      <c r="D513" s="3075"/>
      <c r="E513" s="3075"/>
      <c r="F513" s="3075"/>
      <c r="G513" s="3075"/>
      <c r="H513" s="3075"/>
      <c r="I513" s="3051"/>
      <c r="J513" s="3051"/>
      <c r="K513" s="3051"/>
      <c r="L513" s="3051"/>
      <c r="M513" s="3051"/>
      <c r="N513" s="3051"/>
      <c r="O513" s="3051"/>
    </row>
    <row r="514" spans="2:15" s="1283" customFormat="1" ht="7.5" customHeight="1">
      <c r="B514" s="3054"/>
      <c r="D514" s="3075"/>
      <c r="E514" s="3075"/>
      <c r="F514" s="3075"/>
      <c r="G514" s="3075"/>
      <c r="H514" s="3075"/>
      <c r="I514" s="3051"/>
      <c r="J514" s="3051"/>
      <c r="K514" s="3051"/>
      <c r="L514" s="3051"/>
      <c r="M514" s="3051"/>
      <c r="N514" s="3051"/>
      <c r="O514" s="3051"/>
    </row>
    <row r="515" spans="2:15" s="1283" customFormat="1" ht="7.5" customHeight="1">
      <c r="B515" s="3054"/>
      <c r="D515" s="3075"/>
      <c r="E515" s="3075"/>
      <c r="F515" s="3075"/>
      <c r="G515" s="3075"/>
      <c r="H515" s="3075"/>
      <c r="I515" s="3051"/>
      <c r="J515" s="3051"/>
      <c r="K515" s="3051"/>
      <c r="L515" s="3051"/>
      <c r="M515" s="3051"/>
      <c r="N515" s="3051"/>
      <c r="O515" s="3051"/>
    </row>
    <row r="516" spans="2:15" s="1283" customFormat="1" ht="7.5" customHeight="1">
      <c r="B516" s="3054"/>
      <c r="D516" s="3075"/>
      <c r="E516" s="3075"/>
      <c r="F516" s="3075"/>
      <c r="G516" s="3075"/>
      <c r="H516" s="3075"/>
      <c r="I516" s="3051"/>
      <c r="J516" s="3051"/>
      <c r="K516" s="3051"/>
      <c r="L516" s="3051"/>
      <c r="M516" s="3051"/>
      <c r="N516" s="3051"/>
      <c r="O516" s="3051"/>
    </row>
    <row r="517" spans="2:15" s="1283" customFormat="1" ht="7.5" customHeight="1">
      <c r="B517" s="3054"/>
      <c r="D517" s="3075"/>
      <c r="E517" s="3075"/>
      <c r="F517" s="3075"/>
      <c r="G517" s="3075"/>
      <c r="H517" s="3075"/>
      <c r="I517" s="3051"/>
      <c r="J517" s="3051"/>
      <c r="K517" s="3051"/>
      <c r="L517" s="3051"/>
      <c r="M517" s="3051"/>
      <c r="N517" s="3051"/>
      <c r="O517" s="3051"/>
    </row>
    <row r="518" spans="2:15" s="1283" customFormat="1" ht="7.5" customHeight="1">
      <c r="B518" s="3054"/>
      <c r="D518" s="3075"/>
      <c r="E518" s="3075"/>
      <c r="F518" s="3075"/>
      <c r="G518" s="3075"/>
      <c r="H518" s="3075"/>
      <c r="I518" s="3051"/>
      <c r="J518" s="3051"/>
      <c r="K518" s="3051"/>
      <c r="L518" s="3051"/>
      <c r="M518" s="3051"/>
      <c r="N518" s="3051"/>
      <c r="O518" s="3051"/>
    </row>
    <row r="519" spans="2:15" s="1283" customFormat="1" ht="7.5" customHeight="1">
      <c r="B519" s="3054"/>
      <c r="D519" s="3075"/>
      <c r="E519" s="3075"/>
      <c r="F519" s="3075"/>
      <c r="G519" s="3075"/>
      <c r="H519" s="3075"/>
      <c r="I519" s="3051"/>
      <c r="J519" s="3051"/>
      <c r="K519" s="3051"/>
      <c r="L519" s="3051"/>
      <c r="M519" s="3051"/>
      <c r="N519" s="3051"/>
      <c r="O519" s="3051"/>
    </row>
    <row r="520" spans="2:15" s="1283" customFormat="1" ht="7.5" customHeight="1">
      <c r="B520" s="3054"/>
      <c r="D520" s="3075"/>
      <c r="E520" s="3075"/>
      <c r="F520" s="3075"/>
      <c r="G520" s="3075"/>
      <c r="H520" s="3075"/>
      <c r="I520" s="3051"/>
      <c r="J520" s="3051"/>
      <c r="K520" s="3051"/>
      <c r="L520" s="3051"/>
      <c r="M520" s="3051"/>
      <c r="N520" s="3051"/>
      <c r="O520" s="3051"/>
    </row>
    <row r="521" spans="2:15" s="1283" customFormat="1" ht="7.5" customHeight="1">
      <c r="B521" s="3054"/>
      <c r="D521" s="3075"/>
      <c r="E521" s="3075"/>
      <c r="F521" s="3075"/>
      <c r="G521" s="3075"/>
      <c r="H521" s="3075"/>
      <c r="I521" s="3051"/>
      <c r="J521" s="3051"/>
      <c r="K521" s="3051"/>
      <c r="L521" s="3051"/>
      <c r="M521" s="3051"/>
      <c r="N521" s="3051"/>
      <c r="O521" s="3051"/>
    </row>
    <row r="522" spans="2:15" s="1283" customFormat="1" ht="7.5" customHeight="1">
      <c r="B522" s="3054"/>
      <c r="D522" s="3075"/>
      <c r="E522" s="3075"/>
      <c r="F522" s="3075"/>
      <c r="G522" s="3075"/>
      <c r="H522" s="3075"/>
      <c r="I522" s="3051"/>
      <c r="J522" s="3051"/>
      <c r="K522" s="3051"/>
      <c r="L522" s="3051"/>
      <c r="M522" s="3051"/>
      <c r="N522" s="3051"/>
      <c r="O522" s="3051"/>
    </row>
    <row r="523" spans="2:15" s="1283" customFormat="1" ht="7.5" customHeight="1">
      <c r="B523" s="3054"/>
      <c r="D523" s="3075"/>
      <c r="E523" s="3075"/>
      <c r="F523" s="3075"/>
      <c r="G523" s="3075"/>
      <c r="H523" s="3075"/>
      <c r="I523" s="3051"/>
      <c r="J523" s="3051"/>
      <c r="K523" s="3051"/>
      <c r="L523" s="3051"/>
      <c r="M523" s="3051"/>
      <c r="N523" s="3051"/>
      <c r="O523" s="3051"/>
    </row>
    <row r="524" spans="2:15" s="1283" customFormat="1" ht="7.5" customHeight="1">
      <c r="B524" s="3054"/>
      <c r="D524" s="3075"/>
      <c r="E524" s="3075"/>
      <c r="F524" s="3075"/>
      <c r="G524" s="3075"/>
      <c r="H524" s="3075"/>
      <c r="I524" s="3051"/>
      <c r="J524" s="3051"/>
      <c r="K524" s="3051"/>
      <c r="L524" s="3051"/>
      <c r="M524" s="3051"/>
      <c r="N524" s="3051"/>
      <c r="O524" s="3051"/>
    </row>
    <row r="525" spans="2:15" s="1283" customFormat="1" ht="7.5" customHeight="1">
      <c r="B525" s="3054"/>
      <c r="D525" s="3075"/>
      <c r="E525" s="3075"/>
      <c r="F525" s="3075"/>
      <c r="G525" s="3075"/>
      <c r="H525" s="3075"/>
      <c r="I525" s="3051"/>
      <c r="J525" s="3051"/>
      <c r="K525" s="3051"/>
      <c r="L525" s="3051"/>
      <c r="M525" s="3051"/>
      <c r="N525" s="3051"/>
      <c r="O525" s="3051"/>
    </row>
    <row r="526" spans="2:15" s="1283" customFormat="1" ht="7.5" customHeight="1">
      <c r="B526" s="3054"/>
      <c r="D526" s="3075"/>
      <c r="E526" s="3075"/>
      <c r="F526" s="3075"/>
      <c r="G526" s="3075"/>
      <c r="H526" s="3075"/>
      <c r="I526" s="3051"/>
      <c r="J526" s="3051"/>
      <c r="K526" s="3051"/>
      <c r="L526" s="3051"/>
      <c r="M526" s="3051"/>
      <c r="N526" s="3051"/>
      <c r="O526" s="3051"/>
    </row>
    <row r="527" spans="2:15" s="1283" customFormat="1" ht="7.5" customHeight="1">
      <c r="B527" s="3054"/>
      <c r="D527" s="3075"/>
      <c r="E527" s="3075"/>
      <c r="F527" s="3075"/>
      <c r="G527" s="3075"/>
      <c r="H527" s="3075"/>
      <c r="I527" s="3051"/>
      <c r="J527" s="3051"/>
      <c r="K527" s="3051"/>
      <c r="L527" s="3051"/>
      <c r="M527" s="3051"/>
      <c r="N527" s="3051"/>
      <c r="O527" s="3051"/>
    </row>
    <row r="528" spans="2:15" s="1283" customFormat="1" ht="7.5" customHeight="1">
      <c r="B528" s="3054"/>
      <c r="D528" s="3075"/>
      <c r="E528" s="3075"/>
      <c r="F528" s="3075"/>
      <c r="G528" s="3075"/>
      <c r="H528" s="3075"/>
      <c r="I528" s="3051"/>
      <c r="J528" s="3051"/>
      <c r="K528" s="3051"/>
      <c r="L528" s="3051"/>
      <c r="M528" s="3051"/>
      <c r="N528" s="3051"/>
      <c r="O528" s="3051"/>
    </row>
    <row r="529" spans="1:15" s="1283" customFormat="1" ht="7.5" customHeight="1">
      <c r="B529" s="3054"/>
      <c r="D529" s="3075"/>
      <c r="E529" s="3075"/>
      <c r="F529" s="3075"/>
      <c r="G529" s="3075"/>
      <c r="H529" s="3075"/>
      <c r="I529" s="3051"/>
      <c r="J529" s="3051"/>
      <c r="K529" s="3051"/>
      <c r="L529" s="3051"/>
      <c r="M529" s="3051"/>
      <c r="N529" s="3051"/>
      <c r="O529" s="3051"/>
    </row>
    <row r="530" spans="1:15" s="1273" customFormat="1">
      <c r="A530" s="3055"/>
      <c r="B530" s="3055"/>
      <c r="C530" s="3055"/>
      <c r="D530" s="3055"/>
      <c r="E530" s="3055"/>
      <c r="F530" s="3055"/>
      <c r="G530" s="3055"/>
      <c r="H530" s="3055"/>
      <c r="I530" s="3050"/>
      <c r="J530" s="3050"/>
      <c r="K530" s="3050"/>
      <c r="L530" s="3050"/>
      <c r="M530" s="3050"/>
      <c r="N530" s="3050"/>
      <c r="O530" s="3050"/>
    </row>
    <row r="531" spans="1:15" s="1273" customFormat="1">
      <c r="A531" s="3059"/>
      <c r="B531" s="3059"/>
      <c r="C531" s="3059"/>
      <c r="D531" s="3059"/>
      <c r="E531" s="3059"/>
      <c r="F531" s="3059"/>
      <c r="G531" s="3059"/>
      <c r="H531" s="3059"/>
      <c r="I531" s="3050"/>
      <c r="J531" s="3050"/>
      <c r="K531" s="3050"/>
      <c r="L531" s="3050"/>
      <c r="M531" s="3050"/>
      <c r="N531" s="3050"/>
      <c r="O531" s="3050"/>
    </row>
    <row r="532" spans="1:15" s="1273" customFormat="1">
      <c r="I532" s="3050"/>
      <c r="J532" s="3050"/>
      <c r="K532" s="3050"/>
      <c r="L532" s="3050"/>
      <c r="M532" s="3050"/>
      <c r="N532" s="3050"/>
      <c r="O532" s="3050"/>
    </row>
    <row r="533" spans="1:15" s="1283" customFormat="1">
      <c r="A533" s="3077"/>
      <c r="B533" s="3076"/>
      <c r="C533" s="1273"/>
      <c r="D533" s="3075"/>
      <c r="E533" s="3075"/>
      <c r="F533" s="3075"/>
      <c r="G533" s="3075"/>
      <c r="H533" s="3075"/>
      <c r="I533" s="3051"/>
      <c r="J533" s="3051"/>
      <c r="K533" s="3051"/>
      <c r="L533" s="3051"/>
      <c r="M533" s="3051"/>
      <c r="N533" s="3051"/>
      <c r="O533" s="3051"/>
    </row>
    <row r="534" spans="1:15" s="1283" customFormat="1" ht="12.75">
      <c r="A534" s="1221"/>
      <c r="B534" s="1221"/>
      <c r="C534" s="1303"/>
      <c r="D534" s="1302"/>
      <c r="E534" s="1304"/>
      <c r="F534" s="1301"/>
      <c r="G534" s="3074"/>
      <c r="H534" s="1304"/>
      <c r="I534" s="3051"/>
      <c r="J534" s="3051"/>
      <c r="K534" s="3051"/>
      <c r="L534" s="3051"/>
      <c r="M534" s="3051"/>
      <c r="N534" s="3051"/>
      <c r="O534" s="3051"/>
    </row>
    <row r="535" spans="1:15" s="1283" customFormat="1" ht="23.25">
      <c r="A535" s="3073"/>
      <c r="B535" s="3073"/>
      <c r="C535" s="3072"/>
      <c r="D535" s="1302"/>
      <c r="E535" s="1304"/>
      <c r="F535" s="1301"/>
      <c r="G535" s="3071"/>
      <c r="H535" s="1304"/>
      <c r="I535" s="3051"/>
      <c r="J535" s="3051"/>
      <c r="K535" s="3051"/>
      <c r="L535" s="3051"/>
      <c r="M535" s="3051"/>
      <c r="N535" s="3051"/>
      <c r="O535" s="3051"/>
    </row>
    <row r="536" spans="1:15" s="1283" customFormat="1" ht="12.75">
      <c r="A536" s="1277"/>
      <c r="B536" s="1277"/>
      <c r="C536" s="3068"/>
      <c r="D536" s="3070"/>
      <c r="E536" s="3069"/>
      <c r="F536" s="3069"/>
      <c r="G536" s="3069"/>
      <c r="H536" s="1314"/>
      <c r="I536" s="3051"/>
      <c r="J536" s="3051"/>
      <c r="K536" s="3051"/>
      <c r="L536" s="3051"/>
      <c r="M536" s="3051"/>
      <c r="N536" s="3051"/>
      <c r="O536" s="3051"/>
    </row>
    <row r="537" spans="1:15" s="1283" customFormat="1" ht="12.75">
      <c r="A537" s="1277"/>
      <c r="B537" s="1277"/>
      <c r="C537" s="3068"/>
      <c r="D537" s="1311"/>
      <c r="E537" s="1311"/>
      <c r="F537" s="1311"/>
      <c r="G537" s="1311"/>
      <c r="H537" s="1311"/>
      <c r="I537" s="3051"/>
      <c r="J537" s="3051"/>
      <c r="K537" s="3051"/>
      <c r="L537" s="3051"/>
      <c r="M537" s="3051"/>
      <c r="N537" s="3051"/>
      <c r="O537" s="3051"/>
    </row>
    <row r="538" spans="1:15" s="1283" customFormat="1" ht="12.75">
      <c r="A538" s="1277"/>
      <c r="B538" s="1277"/>
      <c r="C538" s="1314"/>
      <c r="D538" s="3066"/>
      <c r="E538" s="3066"/>
      <c r="F538" s="3066"/>
      <c r="G538" s="3067"/>
      <c r="H538" s="3066"/>
      <c r="I538" s="3051"/>
      <c r="J538" s="3051"/>
      <c r="K538" s="3051"/>
      <c r="L538" s="3051"/>
      <c r="M538" s="3051"/>
      <c r="N538" s="3051"/>
      <c r="O538" s="3051"/>
    </row>
    <row r="539" spans="1:15" s="1283" customFormat="1" ht="12.75">
      <c r="A539" s="1298"/>
      <c r="B539" s="3065"/>
      <c r="C539" s="3064"/>
      <c r="D539" s="3063"/>
      <c r="E539" s="3063"/>
      <c r="F539" s="3063"/>
      <c r="G539" s="3063"/>
      <c r="H539" s="3063"/>
      <c r="I539" s="3051"/>
      <c r="J539" s="3051"/>
      <c r="K539" s="3051"/>
      <c r="L539" s="3051"/>
      <c r="M539" s="3051"/>
      <c r="N539" s="3051"/>
      <c r="O539" s="3051"/>
    </row>
    <row r="540" spans="1:15" s="1283" customFormat="1" ht="12.75">
      <c r="A540" s="1292"/>
      <c r="B540" s="1292"/>
      <c r="C540" s="1297"/>
      <c r="D540" s="3062"/>
      <c r="E540" s="3062"/>
      <c r="F540" s="1301"/>
      <c r="G540" s="3062"/>
      <c r="H540" s="3062"/>
      <c r="I540" s="3051"/>
      <c r="J540" s="3051"/>
      <c r="K540" s="3051"/>
      <c r="L540" s="3051"/>
      <c r="M540" s="3051"/>
      <c r="N540" s="3051"/>
      <c r="O540" s="3051"/>
    </row>
    <row r="541" spans="1:15" s="1283" customFormat="1" ht="12.75">
      <c r="A541" s="1292"/>
      <c r="B541" s="1292"/>
      <c r="C541" s="1294"/>
      <c r="D541" s="3062"/>
      <c r="E541" s="3062"/>
      <c r="F541" s="1301"/>
      <c r="G541" s="3062"/>
      <c r="H541" s="3062"/>
      <c r="I541" s="3051"/>
      <c r="J541" s="3051"/>
      <c r="K541" s="3051"/>
      <c r="L541" s="3051"/>
      <c r="M541" s="3051"/>
      <c r="N541" s="3051"/>
      <c r="O541" s="3051"/>
    </row>
    <row r="542" spans="1:15" s="1283" customFormat="1" ht="12.75">
      <c r="A542" s="3061"/>
      <c r="B542" s="1296"/>
      <c r="C542" s="1294"/>
      <c r="D542" s="1302"/>
      <c r="E542" s="1300"/>
      <c r="F542" s="1301"/>
      <c r="G542" s="1300"/>
      <c r="H542" s="1300"/>
      <c r="I542" s="3051"/>
      <c r="J542" s="3051"/>
      <c r="K542" s="3051"/>
      <c r="L542" s="3051"/>
      <c r="M542" s="3051"/>
      <c r="N542" s="3051"/>
      <c r="O542" s="3051"/>
    </row>
    <row r="543" spans="1:15" s="1283" customFormat="1" ht="12.75">
      <c r="A543" s="1295"/>
      <c r="B543" s="1295"/>
      <c r="C543" s="1303"/>
      <c r="D543" s="1302"/>
      <c r="E543" s="3060"/>
      <c r="F543" s="1301"/>
      <c r="G543" s="3060"/>
      <c r="H543" s="3060"/>
      <c r="I543" s="3051"/>
      <c r="J543" s="3051"/>
      <c r="K543" s="3051"/>
      <c r="L543" s="3051"/>
      <c r="M543" s="3051"/>
      <c r="N543" s="3051"/>
      <c r="O543" s="3051"/>
    </row>
    <row r="544" spans="1:15" s="1283" customFormat="1" ht="12.75">
      <c r="A544" s="1288"/>
      <c r="B544" s="1288"/>
      <c r="C544" s="1287"/>
      <c r="D544" s="1286"/>
      <c r="E544" s="1286"/>
      <c r="F544" s="1286"/>
      <c r="G544" s="1286"/>
      <c r="H544" s="1286"/>
      <c r="I544" s="3051"/>
      <c r="J544" s="3051"/>
      <c r="K544" s="3051"/>
      <c r="L544" s="3051"/>
      <c r="M544" s="3051"/>
      <c r="N544" s="3051"/>
      <c r="O544" s="3051"/>
    </row>
    <row r="545" spans="1:15" s="1283" customFormat="1" ht="12.75">
      <c r="A545" s="1288"/>
      <c r="B545" s="1288"/>
      <c r="C545" s="1287"/>
      <c r="D545" s="1286"/>
      <c r="E545" s="1286"/>
      <c r="F545" s="1286"/>
      <c r="G545" s="1286"/>
      <c r="H545" s="1286"/>
      <c r="I545" s="3051"/>
      <c r="J545" s="3051"/>
      <c r="K545" s="3051"/>
      <c r="L545" s="3051"/>
      <c r="M545" s="3051"/>
      <c r="N545" s="3051"/>
      <c r="O545" s="3051"/>
    </row>
    <row r="546" spans="1:15" s="1283" customFormat="1">
      <c r="A546" s="1221"/>
      <c r="B546" s="1273"/>
      <c r="C546" s="3058"/>
      <c r="D546" s="1273"/>
      <c r="E546" s="3059"/>
      <c r="F546" s="3059"/>
      <c r="G546" s="1221"/>
      <c r="H546" s="1273"/>
      <c r="I546" s="3051"/>
      <c r="J546" s="3051"/>
      <c r="K546" s="3051"/>
      <c r="L546" s="3051"/>
      <c r="M546" s="3051"/>
      <c r="N546" s="3051"/>
      <c r="O546" s="3051"/>
    </row>
    <row r="547" spans="1:15" s="1283" customFormat="1">
      <c r="A547" s="1273"/>
      <c r="B547" s="1221"/>
      <c r="C547" s="3058"/>
      <c r="D547" s="1221"/>
      <c r="E547" s="1221"/>
      <c r="F547" s="1221"/>
      <c r="G547" s="1221"/>
      <c r="H547" s="1273"/>
      <c r="I547" s="3051"/>
      <c r="J547" s="3051"/>
      <c r="K547" s="3051"/>
      <c r="L547" s="3051"/>
      <c r="M547" s="3051"/>
      <c r="N547" s="3051"/>
      <c r="O547" s="3051"/>
    </row>
    <row r="548" spans="1:15" s="1283" customFormat="1" ht="12.75">
      <c r="A548" s="3057"/>
      <c r="B548" s="1221"/>
      <c r="C548" s="3056"/>
      <c r="D548" s="3056"/>
      <c r="E548" s="3055"/>
      <c r="F548" s="3055"/>
      <c r="G548" s="3055"/>
      <c r="H548" s="3055"/>
      <c r="I548" s="3051"/>
      <c r="J548" s="3051"/>
      <c r="K548" s="3051"/>
      <c r="L548" s="3051"/>
      <c r="M548" s="3051"/>
      <c r="N548" s="3051"/>
      <c r="O548" s="3051"/>
    </row>
    <row r="549" spans="1:15" s="1283" customFormat="1" ht="12.75">
      <c r="B549" s="3054"/>
      <c r="C549" s="3053"/>
      <c r="D549" s="3053"/>
      <c r="E549" s="3052"/>
      <c r="F549" s="3052"/>
      <c r="G549" s="3052"/>
      <c r="H549" s="3052"/>
      <c r="I549" s="3051"/>
      <c r="J549" s="3051"/>
      <c r="K549" s="3051"/>
      <c r="L549" s="3051"/>
      <c r="M549" s="3051"/>
      <c r="N549" s="3051"/>
      <c r="O549" s="3051"/>
    </row>
    <row r="550" spans="1:15" s="1273" customFormat="1">
      <c r="I550" s="3050"/>
      <c r="J550" s="3050"/>
      <c r="K550" s="3050"/>
      <c r="L550" s="3050"/>
      <c r="M550" s="3050"/>
      <c r="N550" s="3050"/>
      <c r="O550" s="3050"/>
    </row>
  </sheetData>
  <mergeCells count="130">
    <mergeCell ref="C34:E34"/>
    <mergeCell ref="F34:H34"/>
    <mergeCell ref="A11:B13"/>
    <mergeCell ref="E11:G11"/>
    <mergeCell ref="A6:H6"/>
    <mergeCell ref="A5:H5"/>
    <mergeCell ref="A33:B33"/>
    <mergeCell ref="C33:E33"/>
    <mergeCell ref="F33:H33"/>
    <mergeCell ref="C73:D73"/>
    <mergeCell ref="E73:H73"/>
    <mergeCell ref="A43:H43"/>
    <mergeCell ref="A44:H44"/>
    <mergeCell ref="A46:H46"/>
    <mergeCell ref="A47:H47"/>
    <mergeCell ref="A35:B35"/>
    <mergeCell ref="C35:E35"/>
    <mergeCell ref="A52:B54"/>
    <mergeCell ref="E52:G52"/>
    <mergeCell ref="E70:F70"/>
    <mergeCell ref="C72:D72"/>
    <mergeCell ref="E72:H72"/>
    <mergeCell ref="A83:H83"/>
    <mergeCell ref="A84:H84"/>
    <mergeCell ref="E85:F85"/>
    <mergeCell ref="A87:H87"/>
    <mergeCell ref="A88:H88"/>
    <mergeCell ref="A89:H89"/>
    <mergeCell ref="A90:H90"/>
    <mergeCell ref="A95:B97"/>
    <mergeCell ref="E95:G95"/>
    <mergeCell ref="E112:F112"/>
    <mergeCell ref="C114:D114"/>
    <mergeCell ref="E114:H114"/>
    <mergeCell ref="C115:D115"/>
    <mergeCell ref="E115:H115"/>
    <mergeCell ref="A132:H132"/>
    <mergeCell ref="A133:H133"/>
    <mergeCell ref="A139:B141"/>
    <mergeCell ref="E139:G139"/>
    <mergeCell ref="E157:F157"/>
    <mergeCell ref="C159:D159"/>
    <mergeCell ref="E159:H159"/>
    <mergeCell ref="C160:D160"/>
    <mergeCell ref="E160:H160"/>
    <mergeCell ref="A174:H174"/>
    <mergeCell ref="A175:H175"/>
    <mergeCell ref="A176:H176"/>
    <mergeCell ref="A177:H177"/>
    <mergeCell ref="A182:B184"/>
    <mergeCell ref="E182:G182"/>
    <mergeCell ref="E197:F197"/>
    <mergeCell ref="C199:D199"/>
    <mergeCell ref="E199:H199"/>
    <mergeCell ref="C200:D200"/>
    <mergeCell ref="E200:H200"/>
    <mergeCell ref="A217:H217"/>
    <mergeCell ref="A218:H218"/>
    <mergeCell ref="A219:H219"/>
    <mergeCell ref="A220:H220"/>
    <mergeCell ref="A225:B227"/>
    <mergeCell ref="E225:G225"/>
    <mergeCell ref="E241:F241"/>
    <mergeCell ref="C243:D243"/>
    <mergeCell ref="E243:H243"/>
    <mergeCell ref="C244:D244"/>
    <mergeCell ref="E244:H244"/>
    <mergeCell ref="A263:H263"/>
    <mergeCell ref="A264:H264"/>
    <mergeCell ref="A269:B271"/>
    <mergeCell ref="E269:G269"/>
    <mergeCell ref="E280:F280"/>
    <mergeCell ref="C282:D282"/>
    <mergeCell ref="E282:H282"/>
    <mergeCell ref="C283:D283"/>
    <mergeCell ref="E283:H283"/>
    <mergeCell ref="A303:H303"/>
    <mergeCell ref="A304:H304"/>
    <mergeCell ref="A310:B312"/>
    <mergeCell ref="E310:G310"/>
    <mergeCell ref="E326:F326"/>
    <mergeCell ref="C328:D328"/>
    <mergeCell ref="E328:H328"/>
    <mergeCell ref="C329:D329"/>
    <mergeCell ref="E329:H329"/>
    <mergeCell ref="A344:H344"/>
    <mergeCell ref="A345:H345"/>
    <mergeCell ref="A351:B353"/>
    <mergeCell ref="E351:G351"/>
    <mergeCell ref="E365:F365"/>
    <mergeCell ref="C367:D367"/>
    <mergeCell ref="E367:H367"/>
    <mergeCell ref="C368:D368"/>
    <mergeCell ref="E368:H368"/>
    <mergeCell ref="A386:H386"/>
    <mergeCell ref="A387:H387"/>
    <mergeCell ref="A393:B395"/>
    <mergeCell ref="E393:G393"/>
    <mergeCell ref="E407:F407"/>
    <mergeCell ref="C409:D409"/>
    <mergeCell ref="E409:H409"/>
    <mergeCell ref="C410:D410"/>
    <mergeCell ref="E410:H410"/>
    <mergeCell ref="A427:H427"/>
    <mergeCell ref="A428:H428"/>
    <mergeCell ref="A435:B437"/>
    <mergeCell ref="E435:G435"/>
    <mergeCell ref="E448:F448"/>
    <mergeCell ref="C450:D450"/>
    <mergeCell ref="E450:H450"/>
    <mergeCell ref="C451:D451"/>
    <mergeCell ref="E451:H451"/>
    <mergeCell ref="A474:H474"/>
    <mergeCell ref="E536:G536"/>
    <mergeCell ref="A475:H475"/>
    <mergeCell ref="A480:B482"/>
    <mergeCell ref="E480:G480"/>
    <mergeCell ref="E490:F490"/>
    <mergeCell ref="C492:D492"/>
    <mergeCell ref="E492:H492"/>
    <mergeCell ref="E546:F546"/>
    <mergeCell ref="C548:D548"/>
    <mergeCell ref="E548:H548"/>
    <mergeCell ref="C549:D549"/>
    <mergeCell ref="E549:H549"/>
    <mergeCell ref="C493:D493"/>
    <mergeCell ref="E493:H493"/>
    <mergeCell ref="A530:H530"/>
    <mergeCell ref="A531:H531"/>
    <mergeCell ref="A536:B538"/>
  </mergeCells>
  <pageMargins left="0.25" right="0" top="0.25" bottom="0" header="0.5" footer="0"/>
  <pageSetup paperSize="5" orientation="portrait" verticalDpi="30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2" transitionEvaluation="1" transitionEntry="1">
    <outlinePr summaryBelow="0"/>
  </sheetPr>
  <dimension ref="A1:ER511"/>
  <sheetViews>
    <sheetView showGridLines="0" showOutlineSymbols="0" topLeftCell="A22" workbookViewId="0">
      <pane xSplit="18525" topLeftCell="ET1"/>
      <selection activeCell="F34" sqref="F34:H34"/>
      <selection pane="topRight" activeCell="ET1" sqref="ET1"/>
    </sheetView>
  </sheetViews>
  <sheetFormatPr defaultColWidth="12.5703125" defaultRowHeight="15.75" outlineLevelRow="1" outlineLevelCol="2"/>
  <cols>
    <col min="1" max="1" width="1.85546875" style="1266" customWidth="1"/>
    <col min="2" max="2" width="33.7109375" style="1266" customWidth="1"/>
    <col min="3" max="3" width="12.140625" style="1266" customWidth="1"/>
    <col min="4" max="5" width="10.42578125" style="1266" customWidth="1"/>
    <col min="6" max="6" width="11.140625" style="1266" customWidth="1"/>
    <col min="7" max="7" width="10.7109375" style="1266" customWidth="1"/>
    <col min="8" max="8" width="10.285156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7" spans="1:15" s="1267" customFormat="1" ht="12.75">
      <c r="B7" s="1268"/>
      <c r="D7" s="1284"/>
      <c r="E7" s="1284"/>
      <c r="F7" s="1284"/>
      <c r="G7" s="1284"/>
      <c r="H7" s="1284"/>
      <c r="I7" s="3089"/>
      <c r="J7" s="3089"/>
      <c r="K7" s="3089"/>
      <c r="L7" s="3089"/>
      <c r="M7" s="3089"/>
      <c r="N7" s="3089"/>
      <c r="O7" s="3089"/>
    </row>
    <row r="8" spans="1:15" s="796" customFormat="1" ht="14.25" customHeight="1">
      <c r="A8" s="848" t="s">
        <v>1665</v>
      </c>
      <c r="C8" s="2865"/>
      <c r="D8" s="554"/>
      <c r="E8" s="554"/>
      <c r="F8" s="554"/>
      <c r="G8" s="554"/>
      <c r="H8" s="554"/>
    </row>
    <row r="9" spans="1:15" s="796" customFormat="1" ht="14.25" customHeight="1">
      <c r="B9" s="3116" t="s">
        <v>1671</v>
      </c>
      <c r="C9" s="2865"/>
      <c r="D9" s="554"/>
      <c r="E9" s="554"/>
      <c r="F9" s="554"/>
      <c r="G9" s="554"/>
      <c r="H9" s="554"/>
    </row>
    <row r="10" spans="1:15" s="1267" customFormat="1" ht="13.5" customHeight="1">
      <c r="A10" s="3080"/>
      <c r="B10" s="3080"/>
      <c r="C10" s="1303"/>
      <c r="D10" s="1302"/>
      <c r="E10" s="1304"/>
      <c r="F10" s="1301"/>
      <c r="G10" s="1260"/>
      <c r="H10" s="1304"/>
      <c r="I10" s="3089"/>
      <c r="J10" s="3089"/>
      <c r="K10" s="3089"/>
      <c r="L10" s="3089"/>
      <c r="M10" s="3089"/>
      <c r="N10" s="3089"/>
      <c r="O10" s="3089"/>
    </row>
    <row r="11" spans="1:15" s="1267" customFormat="1" ht="13.5">
      <c r="A11" s="3138" t="s">
        <v>143</v>
      </c>
      <c r="B11" s="3137"/>
      <c r="C11" s="3136" t="s">
        <v>92</v>
      </c>
      <c r="D11" s="2742" t="s">
        <v>91</v>
      </c>
      <c r="E11" s="2741" t="s">
        <v>93</v>
      </c>
      <c r="F11" s="2740"/>
      <c r="G11" s="2739"/>
      <c r="H11" s="2738" t="s">
        <v>87</v>
      </c>
      <c r="I11" s="3089"/>
      <c r="J11" s="3089"/>
      <c r="K11" s="3089"/>
      <c r="L11" s="3089"/>
      <c r="M11" s="3089"/>
      <c r="N11" s="3089"/>
      <c r="O11" s="3089"/>
    </row>
    <row r="12" spans="1:15" s="1267" customFormat="1" ht="13.5">
      <c r="A12" s="3135"/>
      <c r="B12" s="3134"/>
      <c r="C12" s="3133" t="s">
        <v>86</v>
      </c>
      <c r="D12" s="2735">
        <v>2019</v>
      </c>
      <c r="E12" s="2735" t="s">
        <v>1663</v>
      </c>
      <c r="F12" s="2735" t="s">
        <v>1662</v>
      </c>
      <c r="G12" s="2735" t="s">
        <v>88</v>
      </c>
      <c r="H12" s="2735" t="s">
        <v>227</v>
      </c>
      <c r="I12" s="3089"/>
      <c r="J12" s="3089"/>
      <c r="K12" s="3089"/>
      <c r="L12" s="3089"/>
      <c r="M12" s="3089"/>
      <c r="N12" s="3089"/>
      <c r="O12" s="3089"/>
    </row>
    <row r="13" spans="1:15" s="1267" customFormat="1" ht="13.5">
      <c r="A13" s="3132"/>
      <c r="B13" s="3131"/>
      <c r="C13" s="3130"/>
      <c r="D13" s="2733" t="s">
        <v>84</v>
      </c>
      <c r="E13" s="2850" t="s">
        <v>84</v>
      </c>
      <c r="F13" s="2733" t="s">
        <v>142</v>
      </c>
      <c r="G13" s="2790"/>
      <c r="H13" s="2733" t="s">
        <v>83</v>
      </c>
      <c r="I13" s="3089"/>
      <c r="J13" s="3089"/>
      <c r="K13" s="3089"/>
      <c r="L13" s="3089"/>
      <c r="M13" s="3089"/>
      <c r="N13" s="3089"/>
      <c r="O13" s="3089"/>
    </row>
    <row r="14" spans="1:15" s="1267" customFormat="1" ht="15" customHeight="1">
      <c r="A14" s="3111" t="s">
        <v>1661</v>
      </c>
      <c r="B14" s="3113"/>
      <c r="C14" s="2734"/>
      <c r="D14" s="2733"/>
      <c r="E14" s="2850"/>
      <c r="F14" s="2733"/>
      <c r="G14" s="3112"/>
      <c r="H14" s="2733"/>
      <c r="I14" s="3089"/>
      <c r="J14" s="3089"/>
      <c r="K14" s="3089"/>
      <c r="L14" s="3089"/>
      <c r="M14" s="3089"/>
      <c r="N14" s="3089"/>
      <c r="O14" s="3089"/>
    </row>
    <row r="15" spans="1:15" s="1267" customFormat="1" ht="15" customHeight="1">
      <c r="A15" s="3111" t="s">
        <v>46</v>
      </c>
      <c r="B15" s="3110"/>
      <c r="C15" s="3109"/>
      <c r="D15" s="580">
        <f>SUM(D16:D22)</f>
        <v>5796496.5800000001</v>
      </c>
      <c r="E15" s="580">
        <f>SUM(E16:E22)</f>
        <v>1053545.3499999999</v>
      </c>
      <c r="F15" s="580">
        <f>SUM(F16:F22)</f>
        <v>6631504.6499999994</v>
      </c>
      <c r="G15" s="757">
        <f>SUM(G16:G22)</f>
        <v>7685050</v>
      </c>
      <c r="H15" s="757">
        <f>SUM(H16:H22)</f>
        <v>6650000</v>
      </c>
      <c r="I15" s="3089"/>
      <c r="J15" s="3089"/>
      <c r="K15" s="3089"/>
      <c r="L15" s="3089"/>
      <c r="M15" s="3089"/>
      <c r="N15" s="3089"/>
      <c r="O15" s="3089"/>
    </row>
    <row r="16" spans="1:15" s="363" customFormat="1" ht="20.100000000000001" customHeight="1">
      <c r="A16" s="3102" t="s">
        <v>238</v>
      </c>
      <c r="B16" s="2762"/>
      <c r="C16" s="1552" t="s">
        <v>131</v>
      </c>
      <c r="D16" s="2718">
        <v>1793331.26</v>
      </c>
      <c r="E16" s="941">
        <v>204691.37</v>
      </c>
      <c r="F16" s="2728">
        <f>SUM(G16-E16)</f>
        <v>1918058.63</v>
      </c>
      <c r="G16" s="941">
        <v>2122750</v>
      </c>
      <c r="H16" s="941">
        <v>2122750</v>
      </c>
      <c r="I16" s="3121"/>
      <c r="J16" s="3121"/>
      <c r="K16" s="3121"/>
      <c r="L16" s="3121"/>
      <c r="M16" s="3121"/>
      <c r="N16" s="3121"/>
      <c r="O16" s="3121"/>
    </row>
    <row r="17" spans="1:15" s="363" customFormat="1" ht="20.100000000000001" customHeight="1">
      <c r="A17" s="3102" t="s">
        <v>1670</v>
      </c>
      <c r="B17" s="3129"/>
      <c r="C17" s="1552" t="s">
        <v>1669</v>
      </c>
      <c r="D17" s="2718">
        <v>3503448.56</v>
      </c>
      <c r="E17" s="941">
        <v>836356.85</v>
      </c>
      <c r="F17" s="2728">
        <v>3924143.15</v>
      </c>
      <c r="G17" s="941">
        <f>'[48]6,406,910.00 (RELEASE)'!$F$21</f>
        <v>4760500</v>
      </c>
      <c r="H17" s="2715">
        <v>3749100</v>
      </c>
      <c r="I17" s="3121"/>
      <c r="J17" s="3121"/>
      <c r="K17" s="3121"/>
      <c r="L17" s="3121"/>
      <c r="M17" s="3121"/>
      <c r="N17" s="3121"/>
      <c r="O17" s="3121"/>
    </row>
    <row r="18" spans="1:15" s="363" customFormat="1" ht="20.100000000000001" customHeight="1">
      <c r="A18" s="2778" t="s">
        <v>1667</v>
      </c>
      <c r="B18" s="3129"/>
      <c r="C18" s="1552"/>
      <c r="D18" s="2718"/>
      <c r="E18" s="941"/>
      <c r="F18" s="2728"/>
      <c r="G18" s="941"/>
      <c r="H18" s="941"/>
      <c r="I18" s="3121"/>
      <c r="J18" s="3121"/>
      <c r="K18" s="3121"/>
      <c r="L18" s="3121"/>
      <c r="M18" s="3121"/>
      <c r="N18" s="3121"/>
      <c r="O18" s="3121"/>
    </row>
    <row r="19" spans="1:15" s="363" customFormat="1" ht="20.100000000000001" customHeight="1">
      <c r="A19" s="3102" t="s">
        <v>1668</v>
      </c>
      <c r="B19" s="3129"/>
      <c r="C19" s="1552" t="s">
        <v>15</v>
      </c>
      <c r="D19" s="2718">
        <v>235582</v>
      </c>
      <c r="E19" s="941">
        <v>0</v>
      </c>
      <c r="F19" s="2728">
        <f>SUM(G19-E19)</f>
        <v>366800</v>
      </c>
      <c r="G19" s="941">
        <f>'[48]6,406,910.00 (RELEASE)'!$G$21</f>
        <v>366800</v>
      </c>
      <c r="H19" s="941">
        <v>350000</v>
      </c>
      <c r="I19" s="3121"/>
      <c r="J19" s="3121"/>
      <c r="K19" s="3121"/>
      <c r="L19" s="3121"/>
      <c r="M19" s="3121"/>
      <c r="N19" s="3121"/>
      <c r="O19" s="3121"/>
    </row>
    <row r="20" spans="1:15" s="363" customFormat="1" ht="20.100000000000001" customHeight="1">
      <c r="A20" s="2778" t="s">
        <v>1667</v>
      </c>
      <c r="B20" s="3129"/>
      <c r="C20" s="1552"/>
      <c r="D20" s="2718"/>
      <c r="E20" s="941"/>
      <c r="F20" s="2728"/>
      <c r="G20" s="941"/>
      <c r="H20" s="941"/>
      <c r="I20" s="3121"/>
      <c r="J20" s="3121"/>
      <c r="K20" s="3121"/>
      <c r="L20" s="3121"/>
      <c r="M20" s="3121"/>
      <c r="N20" s="3121"/>
      <c r="O20" s="3121"/>
    </row>
    <row r="21" spans="1:15" s="363" customFormat="1" ht="20.100000000000001" customHeight="1">
      <c r="A21" s="3102" t="s">
        <v>1666</v>
      </c>
      <c r="B21" s="3129"/>
      <c r="C21" s="1552" t="s">
        <v>166</v>
      </c>
      <c r="D21" s="2718">
        <v>243862</v>
      </c>
      <c r="E21" s="941">
        <v>0</v>
      </c>
      <c r="F21" s="2728">
        <v>400000</v>
      </c>
      <c r="G21" s="941">
        <v>400000</v>
      </c>
      <c r="H21" s="941">
        <v>400000</v>
      </c>
      <c r="I21" s="3121"/>
      <c r="J21" s="3121"/>
      <c r="K21" s="3121"/>
      <c r="L21" s="3121"/>
      <c r="M21" s="3121"/>
      <c r="N21" s="3121"/>
      <c r="O21" s="3121"/>
    </row>
    <row r="22" spans="1:15" s="363" customFormat="1" ht="20.100000000000001" customHeight="1">
      <c r="A22" s="3102" t="s">
        <v>10</v>
      </c>
      <c r="B22" s="2762"/>
      <c r="C22" s="46" t="s">
        <v>9</v>
      </c>
      <c r="D22" s="2718">
        <v>20272.759999999998</v>
      </c>
      <c r="E22" s="941">
        <v>12497.13</v>
      </c>
      <c r="F22" s="2728">
        <f>G22-E22</f>
        <v>22502.870000000003</v>
      </c>
      <c r="G22" s="941">
        <v>35000</v>
      </c>
      <c r="H22" s="941">
        <v>28150</v>
      </c>
      <c r="I22" s="3121"/>
      <c r="J22" s="3121"/>
      <c r="K22" s="3121"/>
      <c r="L22" s="3121"/>
      <c r="M22" s="3121"/>
      <c r="N22" s="3121"/>
      <c r="O22" s="3121"/>
    </row>
    <row r="23" spans="1:15" s="363" customFormat="1" ht="20.100000000000001" customHeight="1">
      <c r="A23" s="3128"/>
      <c r="B23" s="3127" t="s">
        <v>400</v>
      </c>
      <c r="C23" s="3126"/>
      <c r="D23" s="3125">
        <f>SUM(D24)</f>
        <v>0</v>
      </c>
      <c r="E23" s="3125">
        <f>SUM(E24)</f>
        <v>0</v>
      </c>
      <c r="F23" s="3125">
        <f>SUM(F24)</f>
        <v>5000000</v>
      </c>
      <c r="G23" s="3125">
        <f>SUM(G24)</f>
        <v>5000000</v>
      </c>
      <c r="H23" s="3125">
        <f>SUM(H24)</f>
        <v>0</v>
      </c>
      <c r="I23" s="3121"/>
      <c r="J23" s="3121"/>
      <c r="K23" s="3121"/>
      <c r="L23" s="3121"/>
      <c r="M23" s="3121"/>
      <c r="N23" s="3121"/>
      <c r="O23" s="3121"/>
    </row>
    <row r="24" spans="1:15" s="363" customFormat="1" ht="20.100000000000001" customHeight="1">
      <c r="A24" s="3102" t="s">
        <v>185</v>
      </c>
      <c r="B24" s="2762"/>
      <c r="C24" s="194" t="s">
        <v>109</v>
      </c>
      <c r="D24" s="3124">
        <v>0</v>
      </c>
      <c r="E24" s="675">
        <v>0</v>
      </c>
      <c r="F24" s="2753">
        <v>5000000</v>
      </c>
      <c r="G24" s="675">
        <v>5000000</v>
      </c>
      <c r="H24" s="675">
        <v>0</v>
      </c>
      <c r="I24" s="3121"/>
      <c r="J24" s="3121"/>
      <c r="K24" s="3121"/>
      <c r="L24" s="3121"/>
      <c r="M24" s="3121"/>
      <c r="N24" s="3121"/>
      <c r="O24" s="3121"/>
    </row>
    <row r="25" spans="1:15" s="363" customFormat="1" ht="20.100000000000001" customHeight="1">
      <c r="A25" s="3102"/>
      <c r="B25" s="2762"/>
      <c r="C25" s="194"/>
      <c r="D25" s="3124"/>
      <c r="E25" s="675"/>
      <c r="F25" s="2753"/>
      <c r="G25" s="675"/>
      <c r="H25" s="675"/>
      <c r="I25" s="3121"/>
      <c r="J25" s="3121"/>
      <c r="K25" s="3121"/>
      <c r="L25" s="3121"/>
      <c r="M25" s="3121"/>
      <c r="N25" s="3121"/>
      <c r="O25" s="3121"/>
    </row>
    <row r="26" spans="1:15" s="363" customFormat="1" ht="20.100000000000001" customHeight="1">
      <c r="A26" s="3102"/>
      <c r="B26" s="2762"/>
      <c r="C26" s="194"/>
      <c r="D26" s="3124"/>
      <c r="E26" s="675"/>
      <c r="F26" s="2753"/>
      <c r="G26" s="675"/>
      <c r="H26" s="675"/>
      <c r="I26" s="3121"/>
      <c r="J26" s="3121"/>
      <c r="K26" s="3121"/>
      <c r="L26" s="3121"/>
      <c r="M26" s="3121"/>
      <c r="N26" s="3121"/>
      <c r="O26" s="3121"/>
    </row>
    <row r="27" spans="1:15" s="363" customFormat="1" ht="20.100000000000001" customHeight="1">
      <c r="A27" s="3102"/>
      <c r="B27" s="2762"/>
      <c r="C27" s="194"/>
      <c r="D27" s="3124"/>
      <c r="E27" s="675"/>
      <c r="F27" s="2753"/>
      <c r="G27" s="675"/>
      <c r="H27" s="675"/>
      <c r="I27" s="3121"/>
      <c r="J27" s="3121" t="s">
        <v>1062</v>
      </c>
      <c r="K27" s="3121"/>
      <c r="L27" s="3121"/>
      <c r="M27" s="3121"/>
      <c r="N27" s="3121"/>
      <c r="O27" s="3121"/>
    </row>
    <row r="28" spans="1:15" s="363" customFormat="1" ht="20.100000000000001" customHeight="1">
      <c r="A28" s="3099"/>
      <c r="B28" s="3098"/>
      <c r="C28" s="3097"/>
      <c r="D28" s="3124"/>
      <c r="E28" s="3123"/>
      <c r="F28" s="2753"/>
      <c r="G28" s="3123"/>
      <c r="H28" s="3123"/>
      <c r="I28" s="3121"/>
      <c r="J28" s="3121"/>
      <c r="K28" s="3121"/>
      <c r="L28" s="3121"/>
      <c r="M28" s="3121"/>
      <c r="N28" s="3121"/>
      <c r="O28" s="3121"/>
    </row>
    <row r="29" spans="1:15" s="363" customFormat="1" ht="20.100000000000001" customHeight="1" thickBot="1">
      <c r="A29" s="3122" t="s">
        <v>8</v>
      </c>
      <c r="B29" s="3096"/>
      <c r="C29" s="3095"/>
      <c r="D29" s="870">
        <f>SUM(D16:D22)</f>
        <v>5796496.5800000001</v>
      </c>
      <c r="E29" s="870">
        <f>SUM(E16:E22)</f>
        <v>1053545.3499999999</v>
      </c>
      <c r="F29" s="870">
        <f>SUM(F16:F22)+F23</f>
        <v>11631504.649999999</v>
      </c>
      <c r="G29" s="870">
        <f>SUM(G16:G22)+G23</f>
        <v>12685050</v>
      </c>
      <c r="H29" s="870">
        <f>SUM(H16:H22)</f>
        <v>6650000</v>
      </c>
      <c r="I29" s="3121"/>
      <c r="J29" s="3121"/>
      <c r="K29" s="3121"/>
      <c r="L29" s="3121"/>
      <c r="M29" s="3121"/>
      <c r="N29" s="3121"/>
      <c r="O29" s="3121"/>
    </row>
    <row r="30" spans="1:15" s="819" customFormat="1" ht="19.5" customHeight="1" outlineLevel="1" thickTop="1">
      <c r="A30" s="554" t="s">
        <v>1655</v>
      </c>
      <c r="B30" s="796"/>
      <c r="C30" s="554" t="s">
        <v>1654</v>
      </c>
      <c r="D30" s="796"/>
      <c r="F30" s="658" t="s">
        <v>1653</v>
      </c>
      <c r="G30" s="554"/>
      <c r="H30" s="796"/>
    </row>
    <row r="31" spans="1:15" s="819" customFormat="1" ht="15.95" customHeight="1" outlineLevel="1">
      <c r="A31" s="554"/>
      <c r="B31" s="796"/>
      <c r="C31" s="554"/>
      <c r="D31" s="796"/>
      <c r="E31" s="3094"/>
      <c r="F31" s="3094"/>
      <c r="G31" s="554"/>
      <c r="H31" s="796"/>
    </row>
    <row r="32" spans="1:15" s="819" customFormat="1" ht="10.5" customHeight="1" outlineLevel="1">
      <c r="A32" s="796"/>
      <c r="B32" s="554"/>
      <c r="C32" s="3093"/>
      <c r="D32" s="554"/>
      <c r="E32" s="554"/>
      <c r="F32" s="554"/>
      <c r="G32" s="554"/>
      <c r="H32" s="796"/>
    </row>
    <row r="33" spans="1:15" s="819" customFormat="1" ht="15.95" customHeight="1" outlineLevel="1">
      <c r="A33" s="3741" t="s">
        <v>1958</v>
      </c>
      <c r="B33" s="3092"/>
      <c r="C33" s="3740" t="s">
        <v>1906</v>
      </c>
      <c r="D33" s="2711"/>
      <c r="E33" s="2711"/>
      <c r="F33" s="3742" t="s">
        <v>1876</v>
      </c>
      <c r="G33" s="594"/>
      <c r="H33" s="594"/>
    </row>
    <row r="34" spans="1:15" s="819" customFormat="1" ht="15.75" customHeight="1" outlineLevel="1">
      <c r="A34" s="3091"/>
      <c r="B34" s="1268" t="s">
        <v>1652</v>
      </c>
      <c r="C34" s="2708" t="s">
        <v>100</v>
      </c>
      <c r="D34" s="2708"/>
      <c r="E34" s="2708"/>
      <c r="F34" s="2797" t="s">
        <v>0</v>
      </c>
      <c r="G34" s="2797"/>
      <c r="H34" s="2797"/>
    </row>
    <row r="35" spans="1:15" s="819" customFormat="1" ht="12" customHeight="1" outlineLevel="1">
      <c r="A35" s="3090"/>
      <c r="B35" s="3090"/>
      <c r="C35" s="2708"/>
      <c r="D35" s="2708"/>
      <c r="E35" s="2708"/>
      <c r="F35" s="2705"/>
      <c r="G35" s="2705"/>
      <c r="H35" s="2705"/>
    </row>
    <row r="36" spans="1:15" s="1267" customFormat="1" ht="12.75">
      <c r="B36" s="1268"/>
      <c r="D36" s="1284"/>
      <c r="E36" s="1284"/>
      <c r="F36" s="1284"/>
      <c r="G36" s="1284"/>
      <c r="H36" s="1284"/>
      <c r="I36" s="3089"/>
      <c r="J36" s="3089"/>
      <c r="K36" s="3089"/>
      <c r="L36" s="3089"/>
      <c r="M36" s="3089"/>
      <c r="N36" s="3089"/>
      <c r="O36" s="3089"/>
    </row>
    <row r="37" spans="1:15" s="1267" customFormat="1" ht="12.75">
      <c r="B37" s="1268"/>
      <c r="D37" s="1284"/>
      <c r="E37" s="1284"/>
      <c r="F37" s="1284"/>
      <c r="G37" s="1284"/>
      <c r="H37" s="1284"/>
      <c r="I37" s="3089"/>
      <c r="J37" s="3089"/>
      <c r="K37" s="3089"/>
      <c r="L37" s="3089"/>
      <c r="M37" s="3089"/>
      <c r="N37" s="3089"/>
      <c r="O37" s="3089"/>
    </row>
    <row r="38" spans="1:15" s="1267" customFormat="1" ht="12.75">
      <c r="B38" s="1268"/>
      <c r="D38" s="1284"/>
      <c r="E38" s="1284"/>
      <c r="F38" s="1284"/>
      <c r="G38" s="1284"/>
      <c r="H38" s="1284"/>
      <c r="I38" s="3089"/>
      <c r="J38" s="3089"/>
      <c r="K38" s="3089"/>
      <c r="L38" s="3089"/>
      <c r="M38" s="3089"/>
      <c r="N38" s="3089"/>
      <c r="O38" s="3089"/>
    </row>
    <row r="39" spans="1:15" s="1267" customFormat="1" ht="12.75">
      <c r="B39" s="1268"/>
      <c r="D39" s="1284"/>
      <c r="E39" s="1284"/>
      <c r="F39" s="1284"/>
      <c r="G39" s="1284"/>
      <c r="H39" s="1284"/>
      <c r="I39" s="3089"/>
      <c r="J39" s="3089"/>
      <c r="K39" s="3089"/>
      <c r="L39" s="3089"/>
      <c r="M39" s="3089"/>
      <c r="N39" s="3089"/>
      <c r="O39" s="3089"/>
    </row>
    <row r="40" spans="1:15" s="1267" customFormat="1" ht="12.75">
      <c r="B40" s="1268"/>
      <c r="D40" s="1284"/>
      <c r="E40" s="1284"/>
      <c r="F40" s="1284"/>
      <c r="G40" s="1284"/>
      <c r="H40" s="1284"/>
      <c r="I40" s="3089"/>
      <c r="J40" s="3089"/>
      <c r="K40" s="3089"/>
      <c r="L40" s="3089"/>
      <c r="M40" s="3089"/>
      <c r="N40" s="3089"/>
      <c r="O40" s="3089"/>
    </row>
    <row r="41" spans="1:15" s="1267" customFormat="1" ht="12.75">
      <c r="B41" s="1268"/>
      <c r="D41" s="1284"/>
      <c r="E41" s="1284"/>
      <c r="F41" s="1284"/>
      <c r="G41" s="1284"/>
      <c r="H41" s="1284"/>
      <c r="I41" s="3089"/>
      <c r="J41" s="3089"/>
      <c r="K41" s="3089"/>
      <c r="L41" s="3089"/>
      <c r="M41" s="3089"/>
      <c r="N41" s="3089"/>
      <c r="O41" s="3089"/>
    </row>
    <row r="42" spans="1:15" s="1267" customFormat="1" ht="12.75">
      <c r="B42" s="1268"/>
      <c r="D42" s="1284"/>
      <c r="E42" s="1284"/>
      <c r="F42" s="1284"/>
      <c r="G42" s="1284"/>
      <c r="H42" s="1284"/>
      <c r="I42" s="3089"/>
      <c r="J42" s="3089"/>
      <c r="K42" s="3089"/>
      <c r="L42" s="3089"/>
      <c r="M42" s="3089"/>
      <c r="N42" s="3089"/>
      <c r="O42" s="3089"/>
    </row>
    <row r="43" spans="1:15" s="1267" customFormat="1" ht="12.75">
      <c r="B43" s="1268"/>
      <c r="D43" s="1284"/>
      <c r="E43" s="1284"/>
      <c r="F43" s="1284"/>
      <c r="G43" s="1284"/>
      <c r="H43" s="1284"/>
      <c r="I43" s="3089"/>
      <c r="J43" s="3089"/>
      <c r="K43" s="3089"/>
      <c r="L43" s="3089"/>
      <c r="M43" s="3089"/>
      <c r="N43" s="3089"/>
      <c r="O43" s="3089"/>
    </row>
    <row r="44" spans="1:15" s="1267" customFormat="1" ht="12.75">
      <c r="A44" s="1282"/>
      <c r="B44" s="1282"/>
      <c r="C44" s="1282"/>
      <c r="D44" s="1282"/>
      <c r="E44" s="1282"/>
      <c r="F44" s="1282"/>
      <c r="G44" s="1282"/>
      <c r="H44" s="1282"/>
      <c r="I44" s="3089"/>
      <c r="J44" s="3089"/>
      <c r="K44" s="3089"/>
      <c r="L44" s="3089"/>
      <c r="M44" s="3089"/>
      <c r="N44" s="3089"/>
      <c r="O44" s="3089"/>
    </row>
    <row r="45" spans="1:15" s="3051" customFormat="1" ht="12.75">
      <c r="A45" s="1257"/>
      <c r="B45" s="1257"/>
      <c r="C45" s="1257"/>
      <c r="D45" s="1257"/>
      <c r="E45" s="1257"/>
      <c r="F45" s="1257"/>
      <c r="G45" s="1257"/>
      <c r="H45" s="1257"/>
    </row>
    <row r="46" spans="1:15" s="3051" customFormat="1">
      <c r="A46" s="1232"/>
      <c r="B46" s="3050"/>
      <c r="C46" s="3087"/>
      <c r="D46" s="3050"/>
      <c r="E46" s="3088"/>
      <c r="F46" s="3088"/>
      <c r="G46" s="1232"/>
      <c r="H46" s="3050"/>
    </row>
    <row r="47" spans="1:15" s="3051" customFormat="1">
      <c r="A47" s="3050"/>
      <c r="B47" s="1232"/>
      <c r="C47" s="3087"/>
      <c r="D47" s="1232"/>
      <c r="E47" s="1232"/>
      <c r="F47" s="1232"/>
      <c r="G47" s="1232"/>
      <c r="H47" s="3050"/>
    </row>
    <row r="48" spans="1:15" s="3051" customFormat="1" ht="12.75">
      <c r="A48" s="1282"/>
      <c r="B48" s="1282"/>
      <c r="C48" s="1282"/>
      <c r="D48" s="1282"/>
      <c r="E48" s="1282"/>
      <c r="F48" s="1282"/>
      <c r="G48" s="1282"/>
      <c r="H48" s="1282"/>
    </row>
    <row r="49" spans="1:15" s="3051" customFormat="1" ht="12.75">
      <c r="A49" s="3059"/>
      <c r="B49" s="3059"/>
      <c r="C49" s="3059"/>
      <c r="D49" s="3059"/>
      <c r="E49" s="3059"/>
      <c r="F49" s="3059"/>
      <c r="G49" s="3059"/>
      <c r="H49" s="3059"/>
    </row>
    <row r="50" spans="1:15" s="3051" customFormat="1" ht="12.75">
      <c r="A50" s="3055"/>
      <c r="B50" s="3055"/>
      <c r="C50" s="3055"/>
      <c r="D50" s="3055"/>
      <c r="E50" s="3055"/>
      <c r="F50" s="3055"/>
      <c r="G50" s="3055"/>
      <c r="H50" s="3055"/>
    </row>
    <row r="51" spans="1:15" s="3051" customFormat="1" ht="12.75">
      <c r="A51" s="3059"/>
      <c r="B51" s="3059"/>
      <c r="C51" s="3059"/>
      <c r="D51" s="3059"/>
      <c r="E51" s="3059"/>
      <c r="F51" s="3059"/>
      <c r="G51" s="3059"/>
      <c r="H51" s="3059"/>
    </row>
    <row r="52" spans="1:15" s="3051" customFormat="1" ht="12.75">
      <c r="B52" s="3086"/>
      <c r="D52" s="3085"/>
      <c r="E52" s="3085"/>
      <c r="F52" s="3085"/>
      <c r="G52" s="3085"/>
      <c r="H52" s="3085"/>
    </row>
    <row r="53" spans="1:15" s="1267" customFormat="1">
      <c r="A53" s="3077"/>
      <c r="B53" s="3076"/>
      <c r="C53" s="1273"/>
      <c r="D53" s="3075"/>
      <c r="E53" s="3075"/>
      <c r="F53" s="3075"/>
      <c r="G53" s="3075"/>
      <c r="H53" s="3075"/>
      <c r="I53" s="3089"/>
      <c r="J53" s="3089"/>
      <c r="K53" s="3089"/>
      <c r="L53" s="3089"/>
      <c r="M53" s="3089"/>
      <c r="N53" s="3089"/>
      <c r="O53" s="3089"/>
    </row>
    <row r="54" spans="1:15" s="1267" customFormat="1" ht="12.75">
      <c r="A54" s="1221"/>
      <c r="B54" s="1221"/>
      <c r="C54" s="1303"/>
      <c r="D54" s="1302"/>
      <c r="E54" s="1304"/>
      <c r="F54" s="1301"/>
      <c r="G54" s="3074"/>
      <c r="H54" s="1304"/>
      <c r="I54" s="3089"/>
      <c r="J54" s="3089"/>
      <c r="K54" s="3089"/>
      <c r="L54" s="3089"/>
      <c r="M54" s="3089"/>
      <c r="N54" s="3089"/>
      <c r="O54" s="3089"/>
    </row>
    <row r="55" spans="1:15" s="1267" customFormat="1" ht="23.25">
      <c r="A55" s="3080"/>
      <c r="B55" s="3080"/>
      <c r="C55" s="1303"/>
      <c r="D55" s="1302"/>
      <c r="E55" s="1304"/>
      <c r="F55" s="1301"/>
      <c r="G55" s="3071"/>
      <c r="H55" s="1304"/>
      <c r="I55" s="3089"/>
      <c r="J55" s="3089"/>
      <c r="K55" s="3089"/>
      <c r="L55" s="3089"/>
      <c r="M55" s="3089"/>
      <c r="N55" s="3089"/>
      <c r="O55" s="3089"/>
    </row>
    <row r="56" spans="1:15" s="1267" customFormat="1" ht="12.75">
      <c r="A56" s="1277"/>
      <c r="B56" s="1277"/>
      <c r="C56" s="3068"/>
      <c r="D56" s="3070"/>
      <c r="E56" s="3069"/>
      <c r="F56" s="3069"/>
      <c r="G56" s="3069"/>
      <c r="H56" s="1314"/>
      <c r="I56" s="3089"/>
      <c r="J56" s="3089"/>
      <c r="K56" s="3089"/>
      <c r="L56" s="3089"/>
      <c r="M56" s="3089"/>
      <c r="N56" s="3089"/>
      <c r="O56" s="3089"/>
    </row>
    <row r="57" spans="1:15" s="1267" customFormat="1" ht="12.75">
      <c r="A57" s="1277"/>
      <c r="B57" s="1277"/>
      <c r="C57" s="3068"/>
      <c r="D57" s="1311"/>
      <c r="E57" s="1311"/>
      <c r="F57" s="1311"/>
      <c r="G57" s="1311"/>
      <c r="H57" s="1311"/>
      <c r="I57" s="3089"/>
      <c r="J57" s="3089"/>
      <c r="K57" s="3089"/>
      <c r="L57" s="3089"/>
      <c r="M57" s="3089"/>
      <c r="N57" s="3089"/>
      <c r="O57" s="3089"/>
    </row>
    <row r="58" spans="1:15" s="1267" customFormat="1" ht="12.75">
      <c r="A58" s="1277"/>
      <c r="B58" s="1277"/>
      <c r="C58" s="1314"/>
      <c r="D58" s="3066"/>
      <c r="E58" s="3066"/>
      <c r="F58" s="3066"/>
      <c r="G58" s="3067"/>
      <c r="H58" s="3066"/>
      <c r="I58" s="3089"/>
      <c r="J58" s="3089"/>
      <c r="K58" s="3089"/>
      <c r="L58" s="3089"/>
      <c r="M58" s="3089"/>
      <c r="N58" s="3089"/>
      <c r="O58" s="3089"/>
    </row>
    <row r="59" spans="1:15" s="1267" customFormat="1" ht="12.75">
      <c r="A59" s="1298"/>
      <c r="B59" s="3065"/>
      <c r="C59" s="3064"/>
      <c r="D59" s="3063"/>
      <c r="E59" s="3063"/>
      <c r="F59" s="3063"/>
      <c r="G59" s="3063"/>
      <c r="H59" s="3063"/>
      <c r="I59" s="3089"/>
      <c r="J59" s="3089"/>
      <c r="K59" s="3089"/>
      <c r="L59" s="3089"/>
      <c r="M59" s="3089"/>
      <c r="N59" s="3089"/>
      <c r="O59" s="3089"/>
    </row>
    <row r="60" spans="1:15" s="1267" customFormat="1" ht="12.75">
      <c r="A60" s="1292"/>
      <c r="B60" s="1292"/>
      <c r="C60" s="1294"/>
      <c r="D60" s="3062"/>
      <c r="E60" s="3062"/>
      <c r="F60" s="1301"/>
      <c r="G60" s="3062"/>
      <c r="H60" s="3062"/>
      <c r="I60" s="3089"/>
      <c r="J60" s="3089"/>
      <c r="K60" s="3089"/>
      <c r="L60" s="3089"/>
      <c r="M60" s="3089"/>
      <c r="N60" s="3089"/>
      <c r="O60" s="3089"/>
    </row>
    <row r="61" spans="1:15" s="1267" customFormat="1" ht="12.75">
      <c r="A61" s="1292"/>
      <c r="B61" s="1292"/>
      <c r="C61" s="1294"/>
      <c r="D61" s="3062"/>
      <c r="E61" s="3062"/>
      <c r="F61" s="1301"/>
      <c r="G61" s="3062"/>
      <c r="H61" s="3062"/>
      <c r="I61" s="3089"/>
      <c r="J61" s="3089"/>
      <c r="K61" s="3089"/>
      <c r="L61" s="3089"/>
      <c r="M61" s="3089"/>
      <c r="N61" s="3089"/>
      <c r="O61" s="3089"/>
    </row>
    <row r="62" spans="1:15" s="1267" customFormat="1" ht="12.75">
      <c r="A62" s="1296"/>
      <c r="B62" s="1221"/>
      <c r="C62" s="1294"/>
      <c r="D62" s="1302"/>
      <c r="E62" s="1300"/>
      <c r="F62" s="1301"/>
      <c r="G62" s="1300"/>
      <c r="H62" s="1300"/>
      <c r="I62" s="3089"/>
      <c r="J62" s="3089"/>
      <c r="K62" s="3089"/>
      <c r="L62" s="3089"/>
      <c r="M62" s="3089"/>
      <c r="N62" s="3089"/>
      <c r="O62" s="3089"/>
    </row>
    <row r="63" spans="1:15" s="1267" customFormat="1" ht="12.75">
      <c r="A63" s="1292"/>
      <c r="B63" s="1292"/>
      <c r="C63" s="1294"/>
      <c r="D63" s="1302"/>
      <c r="E63" s="1300"/>
      <c r="F63" s="1301"/>
      <c r="G63" s="1300"/>
      <c r="H63" s="1300"/>
      <c r="I63" s="3089"/>
      <c r="J63" s="3089"/>
      <c r="K63" s="3089"/>
      <c r="L63" s="3089"/>
      <c r="M63" s="3089"/>
      <c r="N63" s="3089"/>
      <c r="O63" s="3089"/>
    </row>
    <row r="64" spans="1:15" s="1267" customFormat="1" ht="12.75">
      <c r="A64" s="1292"/>
      <c r="B64" s="1292"/>
      <c r="C64" s="1294"/>
      <c r="D64" s="1302"/>
      <c r="E64" s="1300"/>
      <c r="F64" s="1301"/>
      <c r="G64" s="1300"/>
      <c r="H64" s="1300"/>
      <c r="I64" s="3089"/>
      <c r="J64" s="3089"/>
      <c r="K64" s="3089"/>
      <c r="L64" s="3089"/>
      <c r="M64" s="3089"/>
      <c r="N64" s="3089"/>
      <c r="O64" s="3089"/>
    </row>
    <row r="65" spans="1:15" s="1267" customFormat="1" ht="12.75">
      <c r="A65" s="1292"/>
      <c r="B65" s="1292"/>
      <c r="C65" s="1303"/>
      <c r="D65" s="1302"/>
      <c r="E65" s="1300"/>
      <c r="F65" s="1301"/>
      <c r="G65" s="1300"/>
      <c r="H65" s="1300"/>
      <c r="I65" s="3089"/>
      <c r="J65" s="3089"/>
      <c r="K65" s="3089"/>
      <c r="L65" s="3089"/>
      <c r="M65" s="3089"/>
      <c r="N65" s="3089"/>
      <c r="O65" s="3089"/>
    </row>
    <row r="66" spans="1:15" s="1267" customFormat="1" ht="12.75">
      <c r="A66" s="1296"/>
      <c r="B66" s="1221"/>
      <c r="C66" s="1303"/>
      <c r="D66" s="1302"/>
      <c r="E66" s="1300"/>
      <c r="F66" s="1301"/>
      <c r="G66" s="1300"/>
      <c r="H66" s="1300"/>
      <c r="I66" s="3089"/>
      <c r="J66" s="3089"/>
      <c r="K66" s="3089"/>
      <c r="L66" s="3089"/>
      <c r="M66" s="3089"/>
      <c r="N66" s="3089"/>
      <c r="O66" s="3089"/>
    </row>
    <row r="67" spans="1:15" s="1267" customFormat="1" ht="12.75">
      <c r="A67" s="1296"/>
      <c r="B67" s="1221"/>
      <c r="C67" s="1294"/>
      <c r="D67" s="1302"/>
      <c r="E67" s="1300"/>
      <c r="F67" s="1301"/>
      <c r="G67" s="1300"/>
      <c r="H67" s="1300"/>
      <c r="I67" s="3089"/>
      <c r="J67" s="3089"/>
      <c r="K67" s="3089"/>
      <c r="L67" s="3089"/>
      <c r="M67" s="3089"/>
      <c r="N67" s="3089"/>
      <c r="O67" s="3089"/>
    </row>
    <row r="68" spans="1:15" s="1267" customFormat="1" ht="12.75">
      <c r="A68" s="1296"/>
      <c r="B68" s="1221"/>
      <c r="C68" s="1294"/>
      <c r="D68" s="1302"/>
      <c r="E68" s="1300"/>
      <c r="F68" s="1301"/>
      <c r="G68" s="1300"/>
      <c r="H68" s="1300"/>
      <c r="I68" s="3089"/>
      <c r="J68" s="3089"/>
      <c r="K68" s="3089"/>
      <c r="L68" s="3089"/>
      <c r="M68" s="3089"/>
      <c r="N68" s="3089"/>
      <c r="O68" s="3089"/>
    </row>
    <row r="69" spans="1:15" s="1267" customFormat="1" ht="12.75">
      <c r="A69" s="3061"/>
      <c r="B69" s="1296"/>
      <c r="C69" s="1294"/>
      <c r="D69" s="1302"/>
      <c r="E69" s="1300"/>
      <c r="F69" s="1301"/>
      <c r="G69" s="1300"/>
      <c r="H69" s="1300"/>
      <c r="I69" s="3089"/>
      <c r="J69" s="3089"/>
      <c r="K69" s="3089"/>
      <c r="L69" s="3089"/>
      <c r="M69" s="3089"/>
      <c r="N69" s="3089"/>
      <c r="O69" s="3089"/>
    </row>
    <row r="70" spans="1:15" s="1267" customFormat="1" ht="12.75">
      <c r="A70" s="1295"/>
      <c r="B70" s="1295"/>
      <c r="C70" s="1303"/>
      <c r="D70" s="1302"/>
      <c r="E70" s="3060"/>
      <c r="F70" s="1301"/>
      <c r="G70" s="3060"/>
      <c r="H70" s="3060"/>
      <c r="I70" s="3089"/>
      <c r="J70" s="3089"/>
      <c r="K70" s="3089"/>
      <c r="L70" s="3089"/>
      <c r="M70" s="3089"/>
      <c r="N70" s="3089"/>
      <c r="O70" s="3089"/>
    </row>
    <row r="71" spans="1:15" s="1267" customFormat="1" ht="12.75">
      <c r="A71" s="1288"/>
      <c r="B71" s="1288"/>
      <c r="C71" s="1287"/>
      <c r="D71" s="1286"/>
      <c r="E71" s="1286"/>
      <c r="F71" s="1286"/>
      <c r="G71" s="1286"/>
      <c r="H71" s="1286"/>
      <c r="I71" s="3089"/>
      <c r="J71" s="3089"/>
      <c r="K71" s="3089"/>
      <c r="L71" s="3089"/>
      <c r="M71" s="3089"/>
      <c r="N71" s="3089"/>
      <c r="O71" s="3089"/>
    </row>
    <row r="72" spans="1:15" s="1267" customFormat="1" ht="12.75">
      <c r="A72" s="1288"/>
      <c r="B72" s="1288"/>
      <c r="C72" s="1287"/>
      <c r="D72" s="1286"/>
      <c r="E72" s="1286"/>
      <c r="F72" s="1286"/>
      <c r="G72" s="1286"/>
      <c r="H72" s="1286"/>
      <c r="I72" s="3089"/>
      <c r="J72" s="3089"/>
      <c r="K72" s="3089"/>
      <c r="L72" s="3089"/>
      <c r="M72" s="3089"/>
      <c r="N72" s="3089"/>
      <c r="O72" s="3089"/>
    </row>
    <row r="73" spans="1:15" s="1267" customFormat="1">
      <c r="A73" s="1221"/>
      <c r="B73" s="1273"/>
      <c r="C73" s="3058"/>
      <c r="D73" s="1273"/>
      <c r="E73" s="3059"/>
      <c r="F73" s="3059"/>
      <c r="G73" s="1221"/>
      <c r="H73" s="1273"/>
      <c r="I73" s="3089"/>
      <c r="J73" s="3089"/>
      <c r="K73" s="3089"/>
      <c r="L73" s="3089"/>
      <c r="M73" s="3089"/>
      <c r="N73" s="3089"/>
      <c r="O73" s="3089"/>
    </row>
    <row r="74" spans="1:15" s="1267" customFormat="1">
      <c r="A74" s="1273"/>
      <c r="B74" s="1221"/>
      <c r="C74" s="3058"/>
      <c r="D74" s="1221"/>
      <c r="E74" s="1221"/>
      <c r="F74" s="1221"/>
      <c r="G74" s="1221"/>
      <c r="H74" s="1273"/>
      <c r="I74" s="3089"/>
      <c r="J74" s="3089"/>
      <c r="K74" s="3089"/>
      <c r="L74" s="3089"/>
      <c r="M74" s="3089"/>
      <c r="N74" s="3089"/>
      <c r="O74" s="3089"/>
    </row>
    <row r="75" spans="1:15" s="1267" customFormat="1" ht="12.75">
      <c r="A75" s="3057"/>
      <c r="B75" s="1221"/>
      <c r="C75" s="3056"/>
      <c r="D75" s="3056"/>
      <c r="E75" s="3055"/>
      <c r="F75" s="3055"/>
      <c r="G75" s="3055"/>
      <c r="H75" s="3055"/>
      <c r="I75" s="3089"/>
      <c r="J75" s="3089"/>
      <c r="K75" s="3089"/>
      <c r="L75" s="3089"/>
      <c r="M75" s="3089"/>
      <c r="N75" s="3089"/>
      <c r="O75" s="3089"/>
    </row>
    <row r="76" spans="1:15" s="1267" customFormat="1" ht="12.75">
      <c r="A76" s="1283"/>
      <c r="B76" s="3054"/>
      <c r="C76" s="3053"/>
      <c r="D76" s="3053"/>
      <c r="E76" s="3052"/>
      <c r="F76" s="3052"/>
      <c r="G76" s="3052"/>
      <c r="H76" s="3052"/>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3055"/>
      <c r="B93" s="3055"/>
      <c r="C93" s="3055"/>
      <c r="D93" s="3055"/>
      <c r="E93" s="3055"/>
      <c r="F93" s="3055"/>
      <c r="G93" s="3055"/>
      <c r="H93" s="3055"/>
      <c r="I93" s="3089"/>
      <c r="J93" s="3089"/>
      <c r="K93" s="3089"/>
      <c r="L93" s="3089"/>
      <c r="M93" s="3089"/>
      <c r="N93" s="3089"/>
      <c r="O93" s="3089"/>
    </row>
    <row r="94" spans="1:15">
      <c r="A94" s="3059"/>
      <c r="B94" s="3059"/>
      <c r="C94" s="3059"/>
      <c r="D94" s="3059"/>
      <c r="E94" s="3059"/>
      <c r="F94" s="3059"/>
      <c r="G94" s="3059"/>
      <c r="H94" s="3059"/>
    </row>
    <row r="95" spans="1:15">
      <c r="A95" s="1273"/>
      <c r="B95" s="1273"/>
      <c r="C95" s="1273"/>
      <c r="D95" s="1273"/>
      <c r="E95" s="1273"/>
      <c r="F95" s="1273"/>
      <c r="G95" s="1273"/>
      <c r="H95" s="1273"/>
    </row>
    <row r="96" spans="1:15">
      <c r="A96" s="1273"/>
      <c r="B96" s="1273"/>
      <c r="C96" s="1273"/>
      <c r="D96" s="1273"/>
      <c r="E96" s="1273"/>
      <c r="F96" s="1273"/>
      <c r="G96" s="1273"/>
      <c r="H96" s="1273"/>
    </row>
    <row r="97" spans="1:15" s="1267" customFormat="1">
      <c r="A97" s="3077"/>
      <c r="B97" s="3076"/>
      <c r="C97" s="1273"/>
      <c r="D97" s="3075"/>
      <c r="E97" s="3075"/>
      <c r="F97" s="3075"/>
      <c r="G97" s="3075"/>
      <c r="H97" s="3075"/>
      <c r="I97" s="3089"/>
      <c r="J97" s="3089"/>
      <c r="K97" s="3089"/>
      <c r="L97" s="3089"/>
      <c r="M97" s="3089"/>
      <c r="N97" s="3089"/>
      <c r="O97" s="3089"/>
    </row>
    <row r="98" spans="1:15" s="1267" customFormat="1" ht="12.75">
      <c r="A98" s="1221"/>
      <c r="B98" s="1221"/>
      <c r="C98" s="1303"/>
      <c r="D98" s="1302"/>
      <c r="E98" s="1304"/>
      <c r="F98" s="1301"/>
      <c r="G98" s="3074"/>
      <c r="H98" s="1304"/>
      <c r="I98" s="3089"/>
      <c r="J98" s="3089"/>
      <c r="K98" s="3089"/>
      <c r="L98" s="3089"/>
      <c r="M98" s="3089"/>
      <c r="N98" s="3089"/>
      <c r="O98" s="3089"/>
    </row>
    <row r="99" spans="1:15" s="1267" customFormat="1" ht="23.25">
      <c r="A99" s="3084"/>
      <c r="B99" s="3080"/>
      <c r="C99" s="1303"/>
      <c r="D99" s="1302"/>
      <c r="E99" s="1304"/>
      <c r="F99" s="1301"/>
      <c r="G99" s="3071"/>
      <c r="H99" s="1304"/>
      <c r="I99" s="3089"/>
      <c r="J99" s="3089"/>
      <c r="K99" s="3089"/>
      <c r="L99" s="3089"/>
      <c r="M99" s="3089"/>
      <c r="N99" s="3089"/>
      <c r="O99" s="3089"/>
    </row>
    <row r="100" spans="1:15" s="1267" customFormat="1" ht="12.75">
      <c r="A100" s="1277"/>
      <c r="B100" s="1277"/>
      <c r="C100" s="3068"/>
      <c r="D100" s="3070"/>
      <c r="E100" s="3069"/>
      <c r="F100" s="3069"/>
      <c r="G100" s="3069"/>
      <c r="H100" s="1314"/>
      <c r="I100" s="3089"/>
      <c r="J100" s="3089"/>
      <c r="K100" s="3089"/>
      <c r="L100" s="3089"/>
      <c r="M100" s="3089"/>
      <c r="N100" s="3089"/>
      <c r="O100" s="3089"/>
    </row>
    <row r="101" spans="1:15" s="1267" customFormat="1" ht="12.75">
      <c r="A101" s="1277"/>
      <c r="B101" s="1277"/>
      <c r="C101" s="3068"/>
      <c r="D101" s="1311"/>
      <c r="E101" s="1311"/>
      <c r="F101" s="1311"/>
      <c r="G101" s="1311"/>
      <c r="H101" s="1311"/>
      <c r="I101" s="3089"/>
      <c r="J101" s="3089"/>
      <c r="K101" s="3089"/>
      <c r="L101" s="3089"/>
      <c r="M101" s="3089"/>
      <c r="N101" s="3089"/>
      <c r="O101" s="3089"/>
    </row>
    <row r="102" spans="1:15" s="1267" customFormat="1" ht="12.75">
      <c r="A102" s="1277"/>
      <c r="B102" s="1277"/>
      <c r="C102" s="1314"/>
      <c r="D102" s="3066"/>
      <c r="E102" s="3066"/>
      <c r="F102" s="3066"/>
      <c r="G102" s="3067"/>
      <c r="H102" s="3066"/>
      <c r="I102" s="3089"/>
      <c r="J102" s="3089"/>
      <c r="K102" s="3089"/>
      <c r="L102" s="3089"/>
      <c r="M102" s="3089"/>
      <c r="N102" s="3089"/>
      <c r="O102" s="3089"/>
    </row>
    <row r="103" spans="1:15" s="1267" customFormat="1" ht="12.75">
      <c r="A103" s="1298"/>
      <c r="B103" s="3065"/>
      <c r="C103" s="3064"/>
      <c r="D103" s="3063"/>
      <c r="E103" s="3063"/>
      <c r="F103" s="3063"/>
      <c r="G103" s="3063"/>
      <c r="H103" s="3063"/>
      <c r="I103" s="3089"/>
      <c r="J103" s="3089"/>
      <c r="K103" s="3089"/>
      <c r="L103" s="3089"/>
      <c r="M103" s="3089"/>
      <c r="N103" s="3089"/>
      <c r="O103" s="3089"/>
    </row>
    <row r="104" spans="1:15" s="1267" customFormat="1" ht="12.75">
      <c r="A104" s="1292"/>
      <c r="B104" s="1292"/>
      <c r="C104" s="1294"/>
      <c r="D104" s="3062"/>
      <c r="E104" s="3062"/>
      <c r="F104" s="1301"/>
      <c r="G104" s="3062"/>
      <c r="H104" s="3062"/>
      <c r="I104" s="3089"/>
      <c r="J104" s="3089"/>
      <c r="K104" s="3089"/>
      <c r="L104" s="3089"/>
      <c r="M104" s="3089"/>
      <c r="N104" s="3089"/>
      <c r="O104" s="3089"/>
    </row>
    <row r="105" spans="1:15" s="1267" customFormat="1" ht="12.75">
      <c r="A105" s="1292"/>
      <c r="B105" s="1292"/>
      <c r="C105" s="1294"/>
      <c r="D105" s="3062"/>
      <c r="E105" s="3062"/>
      <c r="F105" s="1301"/>
      <c r="G105" s="3062"/>
      <c r="H105" s="3062"/>
      <c r="I105" s="3089"/>
      <c r="J105" s="3089"/>
      <c r="K105" s="3089"/>
      <c r="L105" s="3089"/>
      <c r="M105" s="3089"/>
      <c r="N105" s="3089"/>
      <c r="O105" s="3089"/>
    </row>
    <row r="106" spans="1:15" s="1267" customFormat="1" ht="12.75">
      <c r="A106" s="1296"/>
      <c r="B106" s="1221"/>
      <c r="C106" s="1294"/>
      <c r="D106" s="1302"/>
      <c r="E106" s="1300"/>
      <c r="F106" s="1301"/>
      <c r="G106" s="1300"/>
      <c r="H106" s="1300"/>
      <c r="I106" s="3089"/>
      <c r="J106" s="3089"/>
      <c r="K106" s="3089"/>
      <c r="L106" s="3089"/>
      <c r="M106" s="3089"/>
      <c r="N106" s="3089"/>
      <c r="O106" s="3089"/>
    </row>
    <row r="107" spans="1:15" s="1267" customFormat="1" ht="12.75">
      <c r="A107" s="1292"/>
      <c r="B107" s="1292"/>
      <c r="C107" s="1294"/>
      <c r="D107" s="1302"/>
      <c r="E107" s="1300"/>
      <c r="F107" s="1301"/>
      <c r="G107" s="1300"/>
      <c r="H107" s="1300"/>
      <c r="I107" s="3089"/>
      <c r="J107" s="3089"/>
      <c r="K107" s="3089"/>
      <c r="L107" s="3089"/>
      <c r="M107" s="3089"/>
      <c r="N107" s="3089"/>
      <c r="O107" s="3089"/>
    </row>
    <row r="108" spans="1:15" s="1267" customFormat="1" ht="12.75">
      <c r="A108" s="3082"/>
      <c r="B108" s="3083"/>
      <c r="C108" s="1294"/>
      <c r="D108" s="1302"/>
      <c r="E108" s="1300"/>
      <c r="F108" s="1301"/>
      <c r="G108" s="1300"/>
      <c r="H108" s="1300"/>
      <c r="I108" s="3089"/>
      <c r="J108" s="3089"/>
      <c r="K108" s="3089"/>
      <c r="L108" s="3089"/>
      <c r="M108" s="3089"/>
      <c r="N108" s="3089"/>
      <c r="O108" s="3089"/>
    </row>
    <row r="109" spans="1:15" s="1267" customFormat="1" ht="12.75">
      <c r="A109" s="1292"/>
      <c r="B109" s="1292"/>
      <c r="C109" s="1303"/>
      <c r="D109" s="1302"/>
      <c r="E109" s="1300"/>
      <c r="F109" s="1301"/>
      <c r="G109" s="1300"/>
      <c r="H109" s="1300"/>
      <c r="I109" s="3089"/>
      <c r="J109" s="3089"/>
      <c r="K109" s="3089"/>
      <c r="L109" s="3089"/>
      <c r="M109" s="3089"/>
      <c r="N109" s="3089"/>
      <c r="O109" s="3089"/>
    </row>
    <row r="110" spans="1:15" s="1267" customFormat="1" ht="12.75">
      <c r="A110" s="3082"/>
      <c r="B110" s="3081"/>
      <c r="C110" s="1294"/>
      <c r="D110" s="1302"/>
      <c r="E110" s="1300"/>
      <c r="F110" s="1301"/>
      <c r="G110" s="1300"/>
      <c r="H110" s="1300"/>
      <c r="I110" s="3089"/>
      <c r="J110" s="3089"/>
      <c r="K110" s="3089"/>
      <c r="L110" s="3089"/>
      <c r="M110" s="3089"/>
      <c r="N110" s="3089"/>
      <c r="O110" s="3089"/>
    </row>
    <row r="111" spans="1:15" s="1267" customFormat="1" ht="12.75">
      <c r="A111" s="1296"/>
      <c r="B111" s="1221"/>
      <c r="C111" s="1294"/>
      <c r="D111" s="1302"/>
      <c r="E111" s="1300"/>
      <c r="F111" s="1301"/>
      <c r="G111" s="1300"/>
      <c r="H111" s="1300"/>
      <c r="I111" s="3089"/>
      <c r="J111" s="3089"/>
      <c r="K111" s="3089"/>
      <c r="L111" s="3089"/>
      <c r="M111" s="3089"/>
      <c r="N111" s="3089"/>
      <c r="O111" s="3089"/>
    </row>
    <row r="112" spans="1:15" s="1267" customFormat="1" ht="12.75">
      <c r="A112" s="1296"/>
      <c r="B112" s="1221"/>
      <c r="C112" s="1303"/>
      <c r="D112" s="1302"/>
      <c r="E112" s="1300"/>
      <c r="F112" s="1301"/>
      <c r="G112" s="1300"/>
      <c r="H112" s="1300"/>
      <c r="I112" s="3089"/>
      <c r="J112" s="3089"/>
      <c r="K112" s="3089"/>
      <c r="L112" s="3089"/>
      <c r="M112" s="3089"/>
      <c r="N112" s="3089"/>
      <c r="O112" s="3089"/>
    </row>
    <row r="113" spans="1:15" s="1267" customFormat="1" ht="12.75">
      <c r="A113" s="1296"/>
      <c r="B113" s="1221"/>
      <c r="C113" s="1294"/>
      <c r="D113" s="1302"/>
      <c r="E113" s="1300"/>
      <c r="F113" s="1301"/>
      <c r="G113" s="1300"/>
      <c r="H113" s="1300"/>
      <c r="I113" s="3089"/>
      <c r="J113" s="3089"/>
      <c r="K113" s="3089"/>
      <c r="L113" s="3089"/>
      <c r="M113" s="3089"/>
      <c r="N113" s="3089"/>
      <c r="O113" s="3089"/>
    </row>
    <row r="114" spans="1:15" s="1267" customFormat="1" ht="12.75">
      <c r="A114" s="1296"/>
      <c r="B114" s="1221"/>
      <c r="C114" s="1297"/>
      <c r="D114" s="1302"/>
      <c r="E114" s="1300"/>
      <c r="F114" s="1301"/>
      <c r="G114" s="1300"/>
      <c r="H114" s="1300"/>
      <c r="I114" s="3089"/>
      <c r="J114" s="3089"/>
      <c r="K114" s="3089"/>
      <c r="L114" s="3089"/>
      <c r="M114" s="3089"/>
      <c r="N114" s="3089"/>
      <c r="O114" s="3089"/>
    </row>
    <row r="115" spans="1:15" s="1267" customFormat="1" ht="12.75">
      <c r="A115" s="1296"/>
      <c r="B115" s="1221"/>
      <c r="C115" s="1297"/>
      <c r="D115" s="1302"/>
      <c r="E115" s="1300"/>
      <c r="F115" s="1301"/>
      <c r="G115" s="1300"/>
      <c r="H115" s="1300"/>
      <c r="I115" s="3089"/>
      <c r="J115" s="3089"/>
      <c r="K115" s="3089"/>
      <c r="L115" s="3089"/>
      <c r="M115" s="3089"/>
      <c r="N115" s="3089"/>
      <c r="O115" s="3089"/>
    </row>
    <row r="116" spans="1:15" s="1267" customFormat="1" ht="12.75">
      <c r="A116" s="1288"/>
      <c r="B116" s="1288"/>
      <c r="C116" s="1287"/>
      <c r="D116" s="1286"/>
      <c r="E116" s="1286"/>
      <c r="F116" s="1286"/>
      <c r="G116" s="1286"/>
      <c r="H116" s="1286"/>
      <c r="I116" s="3089"/>
      <c r="J116" s="3089"/>
      <c r="K116" s="3089"/>
      <c r="L116" s="3089"/>
      <c r="M116" s="3089"/>
      <c r="N116" s="3089"/>
      <c r="O116" s="3089"/>
    </row>
    <row r="117" spans="1:15" s="1267" customFormat="1" ht="12.75">
      <c r="A117" s="1288"/>
      <c r="B117" s="1288"/>
      <c r="C117" s="1287"/>
      <c r="D117" s="1286"/>
      <c r="E117" s="1286"/>
      <c r="F117" s="1286"/>
      <c r="G117" s="1286"/>
      <c r="H117" s="1286"/>
      <c r="I117" s="3089"/>
      <c r="J117" s="3089"/>
      <c r="K117" s="3089"/>
      <c r="L117" s="3089"/>
      <c r="M117" s="3089"/>
      <c r="N117" s="3089"/>
      <c r="O117" s="3089"/>
    </row>
    <row r="118" spans="1:15" s="1267" customFormat="1">
      <c r="A118" s="1221"/>
      <c r="B118" s="1273"/>
      <c r="C118" s="3058"/>
      <c r="D118" s="1273"/>
      <c r="E118" s="3059"/>
      <c r="F118" s="3059"/>
      <c r="G118" s="1221"/>
      <c r="H118" s="1273"/>
      <c r="I118" s="3089"/>
      <c r="J118" s="3089"/>
      <c r="K118" s="3089"/>
      <c r="L118" s="3089"/>
      <c r="M118" s="3089"/>
      <c r="N118" s="3089"/>
      <c r="O118" s="3089"/>
    </row>
    <row r="119" spans="1:15" s="1267" customFormat="1">
      <c r="A119" s="1273"/>
      <c r="B119" s="1221"/>
      <c r="C119" s="3058"/>
      <c r="D119" s="1221"/>
      <c r="E119" s="1221"/>
      <c r="F119" s="1221"/>
      <c r="G119" s="1221"/>
      <c r="H119" s="1273"/>
      <c r="I119" s="3089"/>
      <c r="J119" s="3089"/>
      <c r="K119" s="3089"/>
      <c r="L119" s="3089"/>
      <c r="M119" s="3089"/>
      <c r="N119" s="3089"/>
      <c r="O119" s="3089"/>
    </row>
    <row r="120" spans="1:15" s="1267" customFormat="1" ht="12.75">
      <c r="A120" s="3057"/>
      <c r="B120" s="1221"/>
      <c r="C120" s="3056"/>
      <c r="D120" s="3056"/>
      <c r="E120" s="3055"/>
      <c r="F120" s="3055"/>
      <c r="G120" s="3055"/>
      <c r="H120" s="3055"/>
      <c r="I120" s="3089"/>
      <c r="J120" s="3089"/>
      <c r="K120" s="3089"/>
      <c r="L120" s="3089"/>
      <c r="M120" s="3089"/>
      <c r="N120" s="3089"/>
      <c r="O120" s="3089"/>
    </row>
    <row r="121" spans="1:15" s="1267" customFormat="1" ht="12.75">
      <c r="A121" s="1283"/>
      <c r="B121" s="3054"/>
      <c r="C121" s="3053"/>
      <c r="D121" s="3053"/>
      <c r="E121" s="3052"/>
      <c r="F121" s="3052"/>
      <c r="G121" s="3052"/>
      <c r="H121" s="3052"/>
      <c r="I121" s="3089"/>
      <c r="J121" s="3089"/>
      <c r="K121" s="3089"/>
      <c r="L121" s="3089"/>
      <c r="M121" s="3089"/>
      <c r="N121" s="3089"/>
      <c r="O121" s="3089"/>
    </row>
    <row r="122" spans="1:15" s="1267" customFormat="1" ht="12.75">
      <c r="A122" s="1283"/>
      <c r="B122" s="3054"/>
      <c r="C122" s="1283"/>
      <c r="D122" s="3075"/>
      <c r="E122" s="3075"/>
      <c r="F122" s="3075"/>
      <c r="G122" s="3075"/>
      <c r="H122" s="3075"/>
      <c r="I122" s="3089"/>
      <c r="J122" s="3089"/>
      <c r="K122" s="3089"/>
      <c r="L122" s="3089"/>
      <c r="M122" s="3089"/>
      <c r="N122" s="3089"/>
      <c r="O122" s="3089"/>
    </row>
    <row r="123" spans="1:15" s="1267" customFormat="1" ht="12.75">
      <c r="A123" s="1283"/>
      <c r="B123" s="3054"/>
      <c r="C123" s="1283"/>
      <c r="D123" s="3075"/>
      <c r="E123" s="3075"/>
      <c r="F123" s="3075"/>
      <c r="G123" s="3075"/>
      <c r="H123" s="3075"/>
      <c r="I123" s="3089"/>
      <c r="J123" s="3089"/>
      <c r="K123" s="3089"/>
      <c r="L123" s="3089"/>
      <c r="M123" s="3089"/>
      <c r="N123" s="3089"/>
      <c r="O123" s="3089"/>
    </row>
    <row r="124" spans="1:15" s="1267" customFormat="1" ht="12.75">
      <c r="A124" s="1283"/>
      <c r="B124" s="3054"/>
      <c r="C124" s="1283"/>
      <c r="D124" s="3075"/>
      <c r="E124" s="3075"/>
      <c r="F124" s="3075"/>
      <c r="G124" s="3075"/>
      <c r="H124" s="3075"/>
      <c r="I124" s="3089"/>
      <c r="J124" s="3089"/>
      <c r="K124" s="3089"/>
      <c r="L124" s="3089"/>
      <c r="M124" s="3089"/>
      <c r="N124" s="3089"/>
      <c r="O124" s="3089"/>
    </row>
    <row r="125" spans="1:15" s="1267" customFormat="1" ht="12.75">
      <c r="A125" s="1283"/>
      <c r="B125" s="3054"/>
      <c r="C125" s="1283"/>
      <c r="D125" s="3075"/>
      <c r="E125" s="3075"/>
      <c r="F125" s="3075"/>
      <c r="G125" s="3075"/>
      <c r="H125" s="3075"/>
      <c r="I125" s="3089"/>
      <c r="J125" s="3089"/>
      <c r="K125" s="3089"/>
      <c r="L125" s="3089"/>
      <c r="M125" s="3089"/>
      <c r="N125" s="3089"/>
      <c r="O125" s="3089"/>
    </row>
    <row r="126" spans="1:15" s="1267" customFormat="1" ht="12.75">
      <c r="A126" s="1283"/>
      <c r="B126" s="3054"/>
      <c r="C126" s="1283"/>
      <c r="D126" s="3075"/>
      <c r="E126" s="3075"/>
      <c r="F126" s="3075"/>
      <c r="G126" s="3075"/>
      <c r="H126" s="3075"/>
      <c r="I126" s="3089"/>
      <c r="J126" s="3089"/>
      <c r="K126" s="3089"/>
      <c r="L126" s="3089"/>
      <c r="M126" s="3089"/>
      <c r="N126" s="3089"/>
      <c r="O126" s="3089"/>
    </row>
    <row r="127" spans="1:15" s="1267" customFormat="1" ht="12.75">
      <c r="A127" s="1283"/>
      <c r="B127" s="3054"/>
      <c r="C127" s="1283"/>
      <c r="D127" s="3075"/>
      <c r="E127" s="3075"/>
      <c r="F127" s="3075"/>
      <c r="G127" s="3075"/>
      <c r="H127" s="3075"/>
      <c r="I127" s="3089"/>
      <c r="J127" s="3089"/>
      <c r="K127" s="3089"/>
      <c r="L127" s="3089"/>
      <c r="M127" s="3089"/>
      <c r="N127" s="3089"/>
      <c r="O127" s="3089"/>
    </row>
    <row r="128" spans="1:15" s="1267" customFormat="1" ht="12.75">
      <c r="A128" s="1283"/>
      <c r="B128" s="3054"/>
      <c r="C128" s="1283"/>
      <c r="D128" s="3075"/>
      <c r="E128" s="3075"/>
      <c r="F128" s="3075"/>
      <c r="G128" s="3075"/>
      <c r="H128" s="3075"/>
      <c r="I128" s="3089"/>
      <c r="J128" s="3089"/>
      <c r="K128" s="3089"/>
      <c r="L128" s="3089"/>
      <c r="M128" s="3089"/>
      <c r="N128" s="3089"/>
      <c r="O128" s="3089"/>
    </row>
    <row r="129" spans="1:15" s="1267" customFormat="1" ht="12.75">
      <c r="A129" s="1283"/>
      <c r="B129" s="3054"/>
      <c r="C129" s="1283"/>
      <c r="D129" s="3075"/>
      <c r="E129" s="3075"/>
      <c r="F129" s="3075"/>
      <c r="G129" s="3075"/>
      <c r="H129" s="3075"/>
      <c r="I129" s="3089"/>
      <c r="J129" s="3089"/>
      <c r="K129" s="3089"/>
      <c r="L129" s="3089"/>
      <c r="M129" s="3089"/>
      <c r="N129" s="3089"/>
      <c r="O129" s="3089"/>
    </row>
    <row r="130" spans="1:15" s="1267" customFormat="1" ht="12.75">
      <c r="A130" s="1283"/>
      <c r="B130" s="3054"/>
      <c r="C130" s="1283"/>
      <c r="D130" s="3075"/>
      <c r="E130" s="3075"/>
      <c r="F130" s="3075"/>
      <c r="G130" s="3075"/>
      <c r="H130" s="3075"/>
      <c r="I130" s="3089"/>
      <c r="J130" s="3089"/>
      <c r="K130" s="3089"/>
      <c r="L130" s="3089"/>
      <c r="M130" s="3089"/>
      <c r="N130" s="3089"/>
      <c r="O130" s="3089"/>
    </row>
    <row r="131" spans="1:15" s="1267" customFormat="1" ht="12.75">
      <c r="A131" s="1283"/>
      <c r="B131" s="3054"/>
      <c r="C131" s="1283"/>
      <c r="D131" s="3075"/>
      <c r="E131" s="3075"/>
      <c r="F131" s="3075"/>
      <c r="G131" s="3075"/>
      <c r="H131" s="3075"/>
      <c r="I131" s="3089"/>
      <c r="J131" s="3089"/>
      <c r="K131" s="3089"/>
      <c r="L131" s="3089"/>
      <c r="M131" s="3089"/>
      <c r="N131" s="3089"/>
      <c r="O131" s="3089"/>
    </row>
    <row r="132" spans="1:15" s="1267" customFormat="1" ht="12.75">
      <c r="A132" s="1283"/>
      <c r="B132" s="3054"/>
      <c r="C132" s="1283"/>
      <c r="D132" s="3075"/>
      <c r="E132" s="3075"/>
      <c r="F132" s="3075"/>
      <c r="G132" s="3075"/>
      <c r="H132" s="3075"/>
      <c r="I132" s="3089"/>
      <c r="J132" s="3089"/>
      <c r="K132" s="3089"/>
      <c r="L132" s="3089"/>
      <c r="M132" s="3089"/>
      <c r="N132" s="3089"/>
      <c r="O132" s="3089"/>
    </row>
    <row r="133" spans="1:15" s="1267" customFormat="1" ht="12.75">
      <c r="A133" s="1283"/>
      <c r="B133" s="3054"/>
      <c r="C133" s="1283"/>
      <c r="D133" s="3075"/>
      <c r="E133" s="3075"/>
      <c r="F133" s="3075"/>
      <c r="G133" s="3075"/>
      <c r="H133" s="3075"/>
      <c r="I133" s="3089"/>
      <c r="J133" s="3089"/>
      <c r="K133" s="3089"/>
      <c r="L133" s="3089"/>
      <c r="M133" s="3089"/>
      <c r="N133" s="3089"/>
      <c r="O133" s="3089"/>
    </row>
    <row r="134" spans="1:15" s="1267" customFormat="1" ht="12.75">
      <c r="A134" s="1283"/>
      <c r="B134" s="3054"/>
      <c r="C134" s="1283"/>
      <c r="D134" s="3075"/>
      <c r="E134" s="3075"/>
      <c r="F134" s="3075"/>
      <c r="G134" s="3075"/>
      <c r="H134" s="3075"/>
      <c r="I134" s="3089"/>
      <c r="J134" s="3089"/>
      <c r="K134" s="3089"/>
      <c r="L134" s="3089"/>
      <c r="M134" s="3089"/>
      <c r="N134" s="3089"/>
      <c r="O134" s="3089"/>
    </row>
    <row r="135" spans="1:15">
      <c r="A135" s="3055"/>
      <c r="B135" s="3055"/>
      <c r="C135" s="3055"/>
      <c r="D135" s="3055"/>
      <c r="E135" s="3055"/>
      <c r="F135" s="3055"/>
      <c r="G135" s="3055"/>
      <c r="H135" s="3055"/>
    </row>
    <row r="136" spans="1:15">
      <c r="A136" s="3059"/>
      <c r="B136" s="3059"/>
      <c r="C136" s="3059"/>
      <c r="D136" s="3059"/>
      <c r="E136" s="3059"/>
      <c r="F136" s="3059"/>
      <c r="G136" s="3059"/>
      <c r="H136" s="3059"/>
    </row>
    <row r="137" spans="1:15">
      <c r="A137" s="3055"/>
      <c r="B137" s="3055"/>
      <c r="C137" s="3055"/>
      <c r="D137" s="3055"/>
      <c r="E137" s="3055"/>
      <c r="F137" s="3055"/>
      <c r="G137" s="3055"/>
      <c r="H137" s="3055"/>
    </row>
    <row r="138" spans="1:15">
      <c r="A138" s="3059"/>
      <c r="B138" s="3059"/>
      <c r="C138" s="3059"/>
      <c r="D138" s="3059"/>
      <c r="E138" s="3059"/>
      <c r="F138" s="3059"/>
      <c r="G138" s="3059"/>
      <c r="H138" s="3059"/>
    </row>
    <row r="139" spans="1:15">
      <c r="A139" s="1273"/>
      <c r="B139" s="1273"/>
      <c r="C139" s="1273"/>
      <c r="D139" s="1273"/>
      <c r="E139" s="1273"/>
      <c r="F139" s="1273"/>
      <c r="G139" s="1273"/>
      <c r="H139" s="1273"/>
    </row>
    <row r="140" spans="1:15" s="1267" customFormat="1">
      <c r="A140" s="3077"/>
      <c r="B140" s="3076"/>
      <c r="C140" s="1273"/>
      <c r="D140" s="3075"/>
      <c r="E140" s="3075"/>
      <c r="F140" s="3075"/>
      <c r="G140" s="3075"/>
      <c r="H140" s="3075"/>
      <c r="I140" s="3089"/>
      <c r="J140" s="3089"/>
      <c r="K140" s="3089"/>
      <c r="L140" s="3089"/>
      <c r="M140" s="3089"/>
      <c r="N140" s="3089"/>
      <c r="O140" s="3089"/>
    </row>
    <row r="141" spans="1:15" s="1267" customFormat="1" ht="12.75">
      <c r="A141" s="1221"/>
      <c r="B141" s="1221"/>
      <c r="C141" s="1303"/>
      <c r="D141" s="1302"/>
      <c r="E141" s="1304"/>
      <c r="F141" s="1301"/>
      <c r="G141" s="3074"/>
      <c r="H141" s="1304"/>
      <c r="I141" s="3089"/>
      <c r="J141" s="3089"/>
      <c r="K141" s="3089"/>
      <c r="L141" s="3089"/>
      <c r="M141" s="3089"/>
      <c r="N141" s="3089"/>
      <c r="O141" s="3089"/>
    </row>
    <row r="142" spans="1:15" s="1267" customFormat="1" ht="23.25">
      <c r="A142" s="3080"/>
      <c r="B142" s="3080"/>
      <c r="C142" s="1303"/>
      <c r="D142" s="1302"/>
      <c r="E142" s="1304"/>
      <c r="F142" s="1301"/>
      <c r="G142" s="3071"/>
      <c r="H142" s="1304"/>
      <c r="I142" s="3089"/>
      <c r="J142" s="3089"/>
      <c r="K142" s="3089"/>
      <c r="L142" s="3089"/>
      <c r="M142" s="3089"/>
      <c r="N142" s="3089"/>
      <c r="O142" s="3089"/>
    </row>
    <row r="143" spans="1:15" s="1267" customFormat="1" ht="12.75">
      <c r="A143" s="1277"/>
      <c r="B143" s="1277"/>
      <c r="C143" s="3068"/>
      <c r="D143" s="3070"/>
      <c r="E143" s="3069"/>
      <c r="F143" s="3069"/>
      <c r="G143" s="3069"/>
      <c r="H143" s="1314"/>
      <c r="I143" s="3089"/>
      <c r="J143" s="3089"/>
      <c r="K143" s="3089"/>
      <c r="L143" s="3089"/>
      <c r="M143" s="3089"/>
      <c r="N143" s="3089"/>
      <c r="O143" s="3089"/>
    </row>
    <row r="144" spans="1:15" s="1267" customFormat="1" ht="12.75">
      <c r="A144" s="1277"/>
      <c r="B144" s="1277"/>
      <c r="C144" s="3068"/>
      <c r="D144" s="1311"/>
      <c r="E144" s="1311"/>
      <c r="F144" s="1311"/>
      <c r="G144" s="1311"/>
      <c r="H144" s="1311"/>
      <c r="I144" s="3089"/>
      <c r="J144" s="3089"/>
      <c r="K144" s="3089"/>
      <c r="L144" s="3089"/>
      <c r="M144" s="3089"/>
      <c r="N144" s="3089"/>
      <c r="O144" s="3089"/>
    </row>
    <row r="145" spans="1:15" s="1267" customFormat="1" ht="12.75">
      <c r="A145" s="1277"/>
      <c r="B145" s="1277"/>
      <c r="C145" s="1314"/>
      <c r="D145" s="3066"/>
      <c r="E145" s="3066"/>
      <c r="F145" s="3066"/>
      <c r="G145" s="3067"/>
      <c r="H145" s="3066"/>
      <c r="I145" s="3089"/>
      <c r="J145" s="3089"/>
      <c r="K145" s="3089"/>
      <c r="L145" s="3089"/>
      <c r="M145" s="3089"/>
      <c r="N145" s="3089"/>
      <c r="O145" s="3089"/>
    </row>
    <row r="146" spans="1:15" s="1267" customFormat="1" ht="12.75">
      <c r="A146" s="1298"/>
      <c r="B146" s="3065"/>
      <c r="C146" s="3064"/>
      <c r="D146" s="3063"/>
      <c r="E146" s="3063"/>
      <c r="F146" s="3063"/>
      <c r="G146" s="3063"/>
      <c r="H146" s="3063"/>
      <c r="I146" s="3089"/>
      <c r="J146" s="3089"/>
      <c r="K146" s="3089"/>
      <c r="L146" s="3089"/>
      <c r="M146" s="3089"/>
      <c r="N146" s="3089"/>
      <c r="O146" s="3089"/>
    </row>
    <row r="147" spans="1:15" s="1267" customFormat="1" ht="12.75">
      <c r="A147" s="1292"/>
      <c r="B147" s="1292"/>
      <c r="C147" s="1294"/>
      <c r="D147" s="3062"/>
      <c r="E147" s="3062"/>
      <c r="F147" s="1301"/>
      <c r="G147" s="3062"/>
      <c r="H147" s="3062"/>
      <c r="I147" s="3089"/>
      <c r="J147" s="3089"/>
      <c r="K147" s="3089"/>
      <c r="L147" s="3089"/>
      <c r="M147" s="3089"/>
      <c r="N147" s="3089"/>
      <c r="O147" s="3089"/>
    </row>
    <row r="148" spans="1:15" s="1267" customFormat="1" ht="12.75">
      <c r="A148" s="1292"/>
      <c r="B148" s="1292"/>
      <c r="C148" s="1294"/>
      <c r="D148" s="3062"/>
      <c r="E148" s="3062"/>
      <c r="F148" s="1301"/>
      <c r="G148" s="3062"/>
      <c r="H148" s="3062"/>
      <c r="I148" s="3089"/>
      <c r="J148" s="3089"/>
      <c r="K148" s="3089"/>
      <c r="L148" s="3089"/>
      <c r="M148" s="3089"/>
      <c r="N148" s="3089"/>
      <c r="O148" s="3089"/>
    </row>
    <row r="149" spans="1:15" s="1267" customFormat="1" ht="12.75">
      <c r="A149" s="1296"/>
      <c r="B149" s="1221"/>
      <c r="C149" s="1294"/>
      <c r="D149" s="1302"/>
      <c r="E149" s="1300"/>
      <c r="F149" s="1301"/>
      <c r="G149" s="1300"/>
      <c r="H149" s="1300"/>
      <c r="I149" s="3089"/>
      <c r="J149" s="3089"/>
      <c r="K149" s="3089"/>
      <c r="L149" s="3089"/>
      <c r="M149" s="3089"/>
      <c r="N149" s="3089"/>
      <c r="O149" s="3089"/>
    </row>
    <row r="150" spans="1:15" s="1267" customFormat="1" ht="12.75">
      <c r="A150" s="1292"/>
      <c r="B150" s="1292"/>
      <c r="C150" s="1294"/>
      <c r="D150" s="1302"/>
      <c r="E150" s="1300"/>
      <c r="F150" s="1301"/>
      <c r="G150" s="1300"/>
      <c r="H150" s="1300"/>
      <c r="I150" s="3089"/>
      <c r="J150" s="3089"/>
      <c r="K150" s="3089"/>
      <c r="L150" s="3089"/>
      <c r="M150" s="3089"/>
      <c r="N150" s="3089"/>
      <c r="O150" s="3089"/>
    </row>
    <row r="151" spans="1:15" s="1267" customFormat="1" ht="12.75">
      <c r="A151" s="1296"/>
      <c r="B151" s="1221"/>
      <c r="C151" s="1303"/>
      <c r="D151" s="1302"/>
      <c r="E151" s="1300"/>
      <c r="F151" s="1301"/>
      <c r="G151" s="1300"/>
      <c r="H151" s="1300"/>
      <c r="I151" s="3089"/>
      <c r="J151" s="3089"/>
      <c r="K151" s="3089"/>
      <c r="L151" s="3089"/>
      <c r="M151" s="3089"/>
      <c r="N151" s="3089"/>
      <c r="O151" s="3089"/>
    </row>
    <row r="152" spans="1:15" s="1267" customFormat="1" ht="12.75">
      <c r="A152" s="1292"/>
      <c r="B152" s="1292"/>
      <c r="C152" s="1303"/>
      <c r="D152" s="1302"/>
      <c r="E152" s="1300"/>
      <c r="F152" s="1301"/>
      <c r="G152" s="1300"/>
      <c r="H152" s="1300"/>
      <c r="I152" s="3089"/>
      <c r="J152" s="3089"/>
      <c r="K152" s="3089"/>
      <c r="L152" s="3089"/>
      <c r="M152" s="3089"/>
      <c r="N152" s="3089"/>
      <c r="O152" s="3089"/>
    </row>
    <row r="153" spans="1:15" s="1267" customFormat="1" ht="12.75">
      <c r="A153" s="1296"/>
      <c r="B153" s="1221"/>
      <c r="C153" s="1294"/>
      <c r="D153" s="1302"/>
      <c r="E153" s="1300"/>
      <c r="F153" s="1301"/>
      <c r="G153" s="1300"/>
      <c r="H153" s="1300"/>
      <c r="I153" s="3089"/>
      <c r="J153" s="3089"/>
      <c r="K153" s="3089"/>
      <c r="L153" s="3089"/>
      <c r="M153" s="3089"/>
      <c r="N153" s="3089"/>
      <c r="O153" s="3089"/>
    </row>
    <row r="154" spans="1:15" s="1267" customFormat="1" ht="12.75">
      <c r="A154" s="3061"/>
      <c r="B154" s="1296"/>
      <c r="C154" s="1294"/>
      <c r="D154" s="1302"/>
      <c r="E154" s="1300"/>
      <c r="F154" s="1301"/>
      <c r="G154" s="1300"/>
      <c r="H154" s="1300"/>
      <c r="I154" s="3089"/>
      <c r="J154" s="3089"/>
      <c r="K154" s="3089"/>
      <c r="L154" s="3089"/>
      <c r="M154" s="3089"/>
      <c r="N154" s="3089"/>
      <c r="O154" s="3089"/>
    </row>
    <row r="155" spans="1:15" s="1267" customFormat="1" ht="12.75">
      <c r="A155" s="1295"/>
      <c r="B155" s="1295"/>
      <c r="C155" s="1303"/>
      <c r="D155" s="1302"/>
      <c r="E155" s="3060"/>
      <c r="F155" s="1301"/>
      <c r="G155" s="3060"/>
      <c r="H155" s="3060"/>
      <c r="I155" s="3089"/>
      <c r="J155" s="3089"/>
      <c r="K155" s="3089"/>
      <c r="L155" s="3089"/>
      <c r="M155" s="3089"/>
      <c r="N155" s="3089"/>
      <c r="O155" s="3089"/>
    </row>
    <row r="156" spans="1:15" s="1267" customFormat="1" ht="12.75">
      <c r="A156" s="1288"/>
      <c r="B156" s="1288"/>
      <c r="C156" s="1287"/>
      <c r="D156" s="1286"/>
      <c r="E156" s="1286"/>
      <c r="F156" s="1286"/>
      <c r="G156" s="1286"/>
      <c r="H156" s="1286"/>
      <c r="I156" s="3089"/>
      <c r="J156" s="3089"/>
      <c r="K156" s="3089"/>
      <c r="L156" s="3089"/>
      <c r="M156" s="3089"/>
      <c r="N156" s="3089"/>
      <c r="O156" s="3089"/>
    </row>
    <row r="157" spans="1:15" s="1267" customFormat="1" ht="12.75">
      <c r="A157" s="1288"/>
      <c r="B157" s="1288"/>
      <c r="C157" s="1287"/>
      <c r="D157" s="1286"/>
      <c r="E157" s="1286"/>
      <c r="F157" s="1286"/>
      <c r="G157" s="1286"/>
      <c r="H157" s="1286"/>
      <c r="I157" s="3089"/>
      <c r="J157" s="3089"/>
      <c r="K157" s="3089"/>
      <c r="L157" s="3089"/>
      <c r="M157" s="3089"/>
      <c r="N157" s="3089"/>
      <c r="O157" s="3089"/>
    </row>
    <row r="158" spans="1:15" s="1267" customFormat="1">
      <c r="A158" s="1221"/>
      <c r="B158" s="1273"/>
      <c r="C158" s="3058"/>
      <c r="D158" s="1273"/>
      <c r="E158" s="3059"/>
      <c r="F158" s="3059"/>
      <c r="G158" s="1221"/>
      <c r="H158" s="1273"/>
      <c r="I158" s="3089"/>
      <c r="J158" s="3089"/>
      <c r="K158" s="3089"/>
      <c r="L158" s="3089"/>
      <c r="M158" s="3089"/>
      <c r="N158" s="3089"/>
      <c r="O158" s="3089"/>
    </row>
    <row r="159" spans="1:15" s="1267" customFormat="1">
      <c r="A159" s="1273"/>
      <c r="B159" s="1221"/>
      <c r="C159" s="3058"/>
      <c r="D159" s="1221"/>
      <c r="E159" s="1221"/>
      <c r="F159" s="1221"/>
      <c r="G159" s="1221"/>
      <c r="H159" s="1273"/>
      <c r="I159" s="3089"/>
      <c r="J159" s="3089"/>
      <c r="K159" s="3089"/>
      <c r="L159" s="3089"/>
      <c r="M159" s="3089"/>
      <c r="N159" s="3089"/>
      <c r="O159" s="3089"/>
    </row>
    <row r="160" spans="1:15" s="1267" customFormat="1" ht="12.75">
      <c r="A160" s="3057"/>
      <c r="B160" s="1221"/>
      <c r="C160" s="3056"/>
      <c r="D160" s="3056"/>
      <c r="E160" s="3055"/>
      <c r="F160" s="3055"/>
      <c r="G160" s="3055"/>
      <c r="H160" s="3055"/>
      <c r="I160" s="3089"/>
      <c r="J160" s="3089"/>
      <c r="K160" s="3089"/>
      <c r="L160" s="3089"/>
      <c r="M160" s="3089"/>
      <c r="N160" s="3089"/>
      <c r="O160" s="3089"/>
    </row>
    <row r="161" spans="1:15" s="1267" customFormat="1" ht="12.75">
      <c r="A161" s="1283"/>
      <c r="B161" s="3054"/>
      <c r="C161" s="3053"/>
      <c r="D161" s="3053"/>
      <c r="E161" s="3052"/>
      <c r="F161" s="3052"/>
      <c r="G161" s="3052"/>
      <c r="H161" s="3052"/>
      <c r="I161" s="3089"/>
      <c r="J161" s="3089"/>
      <c r="K161" s="3089"/>
      <c r="L161" s="3089"/>
      <c r="M161" s="3089"/>
      <c r="N161" s="3089"/>
      <c r="O161" s="3089"/>
    </row>
    <row r="162" spans="1:15" s="1267" customFormat="1" ht="12.75">
      <c r="A162" s="1283"/>
      <c r="B162" s="3054"/>
      <c r="C162" s="1283"/>
      <c r="D162" s="3075"/>
      <c r="E162" s="3075"/>
      <c r="F162" s="3075"/>
      <c r="G162" s="3075"/>
      <c r="H162" s="3075"/>
      <c r="I162" s="3089"/>
      <c r="J162" s="3089"/>
      <c r="K162" s="3089"/>
      <c r="L162" s="3089"/>
      <c r="M162" s="3089"/>
      <c r="N162" s="3089"/>
      <c r="O162" s="3089"/>
    </row>
    <row r="163" spans="1:15" s="1267" customFormat="1" ht="12.75">
      <c r="A163" s="1283"/>
      <c r="B163" s="3054"/>
      <c r="C163" s="1283"/>
      <c r="D163" s="3075"/>
      <c r="E163" s="3075"/>
      <c r="F163" s="3075"/>
      <c r="G163" s="3075"/>
      <c r="H163" s="3075"/>
      <c r="I163" s="3089"/>
      <c r="J163" s="3089"/>
      <c r="K163" s="3089"/>
      <c r="L163" s="3089"/>
      <c r="M163" s="3089"/>
      <c r="N163" s="3089"/>
      <c r="O163" s="3089"/>
    </row>
    <row r="164" spans="1:15" s="1267" customFormat="1" ht="12.75">
      <c r="A164" s="1283"/>
      <c r="B164" s="3054"/>
      <c r="C164" s="1283"/>
      <c r="D164" s="3075"/>
      <c r="E164" s="3075"/>
      <c r="F164" s="3075"/>
      <c r="G164" s="3075"/>
      <c r="H164" s="3075"/>
      <c r="I164" s="3089"/>
      <c r="J164" s="3089"/>
      <c r="K164" s="3089"/>
      <c r="L164" s="3089"/>
      <c r="M164" s="3089"/>
      <c r="N164" s="3089"/>
      <c r="O164" s="3089"/>
    </row>
    <row r="165" spans="1:15" s="1267" customFormat="1" ht="12.75">
      <c r="A165" s="1283"/>
      <c r="B165" s="3054"/>
      <c r="C165" s="1283"/>
      <c r="D165" s="3075"/>
      <c r="E165" s="3075"/>
      <c r="F165" s="3075"/>
      <c r="G165" s="3075"/>
      <c r="H165" s="3075"/>
      <c r="I165" s="3089"/>
      <c r="J165" s="3089"/>
      <c r="K165" s="3089"/>
      <c r="L165" s="3089"/>
      <c r="M165" s="3089"/>
      <c r="N165" s="3089"/>
      <c r="O165" s="3089"/>
    </row>
    <row r="166" spans="1:15" s="1267" customFormat="1" ht="12.75">
      <c r="A166" s="1283"/>
      <c r="B166" s="3054"/>
      <c r="C166" s="1283"/>
      <c r="D166" s="3075"/>
      <c r="E166" s="3075"/>
      <c r="F166" s="3075"/>
      <c r="G166" s="3075"/>
      <c r="H166" s="3075"/>
      <c r="I166" s="3089"/>
      <c r="J166" s="3089"/>
      <c r="K166" s="3089"/>
      <c r="L166" s="3089"/>
      <c r="M166" s="3089"/>
      <c r="N166" s="3089"/>
      <c r="O166" s="3089"/>
    </row>
    <row r="167" spans="1:15" s="1267" customFormat="1" ht="12.75">
      <c r="A167" s="1283"/>
      <c r="B167" s="3054"/>
      <c r="C167" s="1283"/>
      <c r="D167" s="3075"/>
      <c r="E167" s="3075"/>
      <c r="F167" s="3075"/>
      <c r="G167" s="3075"/>
      <c r="H167" s="3075"/>
      <c r="I167" s="3089"/>
      <c r="J167" s="3089"/>
      <c r="K167" s="3089"/>
      <c r="L167" s="3089"/>
      <c r="M167" s="3089"/>
      <c r="N167" s="3089"/>
      <c r="O167" s="3089"/>
    </row>
    <row r="168" spans="1:15" s="1267" customFormat="1" ht="12.75">
      <c r="A168" s="1283"/>
      <c r="B168" s="3054"/>
      <c r="C168" s="1283"/>
      <c r="D168" s="3075"/>
      <c r="E168" s="3075"/>
      <c r="F168" s="3075"/>
      <c r="G168" s="3075"/>
      <c r="H168" s="3075"/>
      <c r="I168" s="3089"/>
      <c r="J168" s="3089"/>
      <c r="K168" s="3089"/>
      <c r="L168" s="3089"/>
      <c r="M168" s="3089"/>
      <c r="N168" s="3089"/>
      <c r="O168" s="3089"/>
    </row>
    <row r="169" spans="1:15" s="1267" customFormat="1" ht="12.75">
      <c r="A169" s="1283"/>
      <c r="B169" s="3054"/>
      <c r="C169" s="1283"/>
      <c r="D169" s="3075"/>
      <c r="E169" s="3075"/>
      <c r="F169" s="3075"/>
      <c r="G169" s="3075"/>
      <c r="H169" s="3075"/>
      <c r="I169" s="3089"/>
      <c r="J169" s="3089"/>
      <c r="K169" s="3089"/>
      <c r="L169" s="3089"/>
      <c r="M169" s="3089"/>
      <c r="N169" s="3089"/>
      <c r="O169" s="3089"/>
    </row>
    <row r="170" spans="1:15" s="1267" customFormat="1" ht="12.75">
      <c r="A170" s="1283"/>
      <c r="B170" s="3054"/>
      <c r="C170" s="1283"/>
      <c r="D170" s="3075"/>
      <c r="E170" s="3075"/>
      <c r="F170" s="3075"/>
      <c r="G170" s="3075"/>
      <c r="H170" s="3075"/>
      <c r="I170" s="3089"/>
      <c r="J170" s="3089"/>
      <c r="K170" s="3089"/>
      <c r="L170" s="3089"/>
      <c r="M170" s="3089"/>
      <c r="N170" s="3089"/>
      <c r="O170" s="3089"/>
    </row>
    <row r="171" spans="1:15" s="1267" customFormat="1" ht="12.75">
      <c r="A171" s="1283"/>
      <c r="B171" s="3054"/>
      <c r="C171" s="1283"/>
      <c r="D171" s="3075"/>
      <c r="E171" s="3075"/>
      <c r="F171" s="3075"/>
      <c r="G171" s="3075"/>
      <c r="H171" s="3075"/>
      <c r="I171" s="3089"/>
      <c r="J171" s="3089"/>
      <c r="K171" s="3089"/>
      <c r="L171" s="3089"/>
      <c r="M171" s="3089"/>
      <c r="N171" s="3089"/>
      <c r="O171" s="3089"/>
    </row>
    <row r="172" spans="1:15" s="1267" customFormat="1" ht="12.75">
      <c r="A172" s="1283"/>
      <c r="B172" s="3054"/>
      <c r="C172" s="1283"/>
      <c r="D172" s="3075"/>
      <c r="E172" s="3075"/>
      <c r="F172" s="3075"/>
      <c r="G172" s="3075"/>
      <c r="H172" s="3075"/>
      <c r="I172" s="3089"/>
      <c r="J172" s="3089"/>
      <c r="K172" s="3089"/>
      <c r="L172" s="3089"/>
      <c r="M172" s="3089"/>
      <c r="N172" s="3089"/>
      <c r="O172" s="3089"/>
    </row>
    <row r="173" spans="1:15" s="1267" customFormat="1" ht="12.75">
      <c r="A173" s="1283"/>
      <c r="B173" s="3054"/>
      <c r="C173" s="1283"/>
      <c r="D173" s="3075"/>
      <c r="E173" s="3075"/>
      <c r="F173" s="3075"/>
      <c r="G173" s="3075"/>
      <c r="H173" s="3075"/>
      <c r="I173" s="3089"/>
      <c r="J173" s="3089"/>
      <c r="K173" s="3089"/>
      <c r="L173" s="3089"/>
      <c r="M173" s="3089"/>
      <c r="N173" s="3089"/>
      <c r="O173" s="3089"/>
    </row>
    <row r="174" spans="1:15" s="1267" customFormat="1" ht="12.75">
      <c r="A174" s="1283"/>
      <c r="B174" s="3054"/>
      <c r="C174" s="1283"/>
      <c r="D174" s="3075"/>
      <c r="E174" s="3075"/>
      <c r="F174" s="3075"/>
      <c r="G174" s="3075"/>
      <c r="H174" s="3075"/>
      <c r="I174" s="3089"/>
      <c r="J174" s="3089"/>
      <c r="K174" s="3089"/>
      <c r="L174" s="3089"/>
      <c r="M174" s="3089"/>
      <c r="N174" s="3089"/>
      <c r="O174" s="3089"/>
    </row>
    <row r="175" spans="1:15" s="1267" customFormat="1" ht="12.75">
      <c r="A175" s="1283"/>
      <c r="B175" s="3054"/>
      <c r="C175" s="1283"/>
      <c r="D175" s="3075"/>
      <c r="E175" s="3075"/>
      <c r="F175" s="3075"/>
      <c r="G175" s="3075"/>
      <c r="H175" s="3075"/>
      <c r="I175" s="3089"/>
      <c r="J175" s="3089"/>
      <c r="K175" s="3089"/>
      <c r="L175" s="3089"/>
      <c r="M175" s="3089"/>
      <c r="N175" s="3089"/>
      <c r="O175" s="3089"/>
    </row>
    <row r="176" spans="1:15" s="1267" customFormat="1" ht="12.75">
      <c r="A176" s="1283"/>
      <c r="B176" s="3054"/>
      <c r="C176" s="1283"/>
      <c r="D176" s="3075"/>
      <c r="E176" s="3075"/>
      <c r="F176" s="3075"/>
      <c r="G176" s="3075"/>
      <c r="H176" s="3075"/>
      <c r="I176" s="3089"/>
      <c r="J176" s="3089"/>
      <c r="K176" s="3089"/>
      <c r="L176" s="3089"/>
      <c r="M176" s="3089"/>
      <c r="N176" s="3089"/>
      <c r="O176" s="3089"/>
    </row>
    <row r="177" spans="1:15" s="1267" customFormat="1" ht="12.75">
      <c r="A177" s="1283"/>
      <c r="B177" s="3054"/>
      <c r="C177" s="1283"/>
      <c r="D177" s="3075"/>
      <c r="E177" s="3075"/>
      <c r="F177" s="3075"/>
      <c r="G177" s="3075"/>
      <c r="H177" s="3075"/>
      <c r="I177" s="3089"/>
      <c r="J177" s="3089"/>
      <c r="K177" s="3089"/>
      <c r="L177" s="3089"/>
      <c r="M177" s="3089"/>
      <c r="N177" s="3089"/>
      <c r="O177" s="3089"/>
    </row>
    <row r="178" spans="1:15" s="1267" customFormat="1" ht="12.75">
      <c r="A178" s="3055"/>
      <c r="B178" s="3055"/>
      <c r="C178" s="3055"/>
      <c r="D178" s="3055"/>
      <c r="E178" s="3055"/>
      <c r="F178" s="3055"/>
      <c r="G178" s="3055"/>
      <c r="H178" s="3055"/>
      <c r="I178" s="3089"/>
      <c r="J178" s="3089"/>
      <c r="K178" s="3089"/>
      <c r="L178" s="3089"/>
      <c r="M178" s="3089"/>
      <c r="N178" s="3089"/>
      <c r="O178" s="3089"/>
    </row>
    <row r="179" spans="1:15">
      <c r="A179" s="3059"/>
      <c r="B179" s="3059"/>
      <c r="C179" s="3059"/>
      <c r="D179" s="3059"/>
      <c r="E179" s="3059"/>
      <c r="F179" s="3059"/>
      <c r="G179" s="3059"/>
      <c r="H179" s="3059"/>
    </row>
    <row r="180" spans="1:15">
      <c r="A180" s="3055"/>
      <c r="B180" s="3055"/>
      <c r="C180" s="3055"/>
      <c r="D180" s="3055"/>
      <c r="E180" s="3055"/>
      <c r="F180" s="3055"/>
      <c r="G180" s="3055"/>
      <c r="H180" s="3055"/>
    </row>
    <row r="181" spans="1:15">
      <c r="A181" s="3059"/>
      <c r="B181" s="3059"/>
      <c r="C181" s="3059"/>
      <c r="D181" s="3059"/>
      <c r="E181" s="3059"/>
      <c r="F181" s="3059"/>
      <c r="G181" s="3059"/>
      <c r="H181" s="3059"/>
    </row>
    <row r="182" spans="1:15">
      <c r="A182" s="1273"/>
      <c r="B182" s="1273"/>
      <c r="C182" s="1273"/>
      <c r="D182" s="1273"/>
      <c r="E182" s="1273"/>
      <c r="F182" s="1273"/>
      <c r="G182" s="1273"/>
      <c r="H182" s="1273"/>
    </row>
    <row r="183" spans="1:15" s="1267" customFormat="1">
      <c r="A183" s="3077"/>
      <c r="B183" s="3076"/>
      <c r="C183" s="1273"/>
      <c r="D183" s="3075"/>
      <c r="E183" s="3075"/>
      <c r="F183" s="3075"/>
      <c r="G183" s="3075"/>
      <c r="H183" s="3075"/>
      <c r="I183" s="3089"/>
      <c r="J183" s="3089"/>
      <c r="K183" s="3089"/>
      <c r="L183" s="3089"/>
      <c r="M183" s="3089"/>
      <c r="N183" s="3089"/>
      <c r="O183" s="3089"/>
    </row>
    <row r="184" spans="1:15" s="1267" customFormat="1" ht="12.75">
      <c r="A184" s="1221"/>
      <c r="B184" s="1221"/>
      <c r="C184" s="1303"/>
      <c r="D184" s="1302"/>
      <c r="E184" s="1304"/>
      <c r="F184" s="1301"/>
      <c r="G184" s="3074"/>
      <c r="H184" s="1304"/>
      <c r="I184" s="3089"/>
      <c r="J184" s="3089"/>
      <c r="K184" s="3089"/>
      <c r="L184" s="3089"/>
      <c r="M184" s="3089"/>
      <c r="N184" s="3089"/>
      <c r="O184" s="3089"/>
    </row>
    <row r="185" spans="1:15" s="1267" customFormat="1" ht="23.25">
      <c r="A185" s="3073"/>
      <c r="B185" s="3073"/>
      <c r="C185" s="1303"/>
      <c r="D185" s="1302"/>
      <c r="E185" s="1304"/>
      <c r="F185" s="1301"/>
      <c r="G185" s="3071"/>
      <c r="H185" s="1304"/>
      <c r="I185" s="3089"/>
      <c r="J185" s="3089"/>
      <c r="K185" s="3089"/>
      <c r="L185" s="3089"/>
      <c r="M185" s="3089"/>
      <c r="N185" s="3089"/>
      <c r="O185" s="3089"/>
    </row>
    <row r="186" spans="1:15" s="1267" customFormat="1" ht="12.75">
      <c r="A186" s="1277"/>
      <c r="B186" s="1277"/>
      <c r="C186" s="3068"/>
      <c r="D186" s="3070"/>
      <c r="E186" s="3069"/>
      <c r="F186" s="3069"/>
      <c r="G186" s="3069"/>
      <c r="H186" s="1314"/>
      <c r="I186" s="3089"/>
      <c r="J186" s="3089"/>
      <c r="K186" s="3089"/>
      <c r="L186" s="3089"/>
      <c r="M186" s="3089"/>
      <c r="N186" s="3089"/>
      <c r="O186" s="3089"/>
    </row>
    <row r="187" spans="1:15" s="1267" customFormat="1" ht="12.75">
      <c r="A187" s="1277"/>
      <c r="B187" s="1277"/>
      <c r="C187" s="3068"/>
      <c r="D187" s="1311"/>
      <c r="E187" s="1311"/>
      <c r="F187" s="1311"/>
      <c r="G187" s="1311"/>
      <c r="H187" s="1311"/>
      <c r="I187" s="3089"/>
      <c r="J187" s="3089"/>
      <c r="K187" s="3089"/>
      <c r="L187" s="3089"/>
      <c r="M187" s="3089"/>
      <c r="N187" s="3089"/>
      <c r="O187" s="3089"/>
    </row>
    <row r="188" spans="1:15" s="1267" customFormat="1" ht="12.75">
      <c r="A188" s="1277"/>
      <c r="B188" s="1277"/>
      <c r="C188" s="1314"/>
      <c r="D188" s="3066"/>
      <c r="E188" s="3066"/>
      <c r="F188" s="3066"/>
      <c r="G188" s="3067"/>
      <c r="H188" s="3066"/>
      <c r="I188" s="3089"/>
      <c r="J188" s="3089"/>
      <c r="K188" s="3089"/>
      <c r="L188" s="3089"/>
      <c r="M188" s="3089"/>
      <c r="N188" s="3089"/>
      <c r="O188" s="3089"/>
    </row>
    <row r="189" spans="1:15" s="1267" customFormat="1" ht="12.75">
      <c r="A189" s="1298"/>
      <c r="B189" s="3065"/>
      <c r="C189" s="3064"/>
      <c r="D189" s="3063"/>
      <c r="E189" s="3063"/>
      <c r="F189" s="3063"/>
      <c r="G189" s="3063"/>
      <c r="H189" s="3063"/>
      <c r="I189" s="3089"/>
      <c r="J189" s="3089"/>
      <c r="K189" s="3089"/>
      <c r="L189" s="3089"/>
      <c r="M189" s="3089"/>
      <c r="N189" s="3089"/>
      <c r="O189" s="3089"/>
    </row>
    <row r="190" spans="1:15" s="1267" customFormat="1" ht="12.75">
      <c r="A190" s="1296"/>
      <c r="B190" s="1221"/>
      <c r="C190" s="1294"/>
      <c r="D190" s="3062"/>
      <c r="E190" s="3062"/>
      <c r="F190" s="1301"/>
      <c r="G190" s="3062"/>
      <c r="H190" s="3062"/>
      <c r="I190" s="3089"/>
      <c r="J190" s="3089"/>
      <c r="K190" s="3089"/>
      <c r="L190" s="3089"/>
      <c r="M190" s="3089"/>
      <c r="N190" s="3089"/>
      <c r="O190" s="3089"/>
    </row>
    <row r="191" spans="1:15" s="1267" customFormat="1" ht="12.75">
      <c r="A191" s="1292"/>
      <c r="B191" s="1292"/>
      <c r="C191" s="1294"/>
      <c r="D191" s="3062"/>
      <c r="E191" s="3062"/>
      <c r="F191" s="1301"/>
      <c r="G191" s="3062"/>
      <c r="H191" s="3062"/>
      <c r="I191" s="3089"/>
      <c r="J191" s="3089"/>
      <c r="K191" s="3089"/>
      <c r="L191" s="3089"/>
      <c r="M191" s="3089"/>
      <c r="N191" s="3089"/>
      <c r="O191" s="3089"/>
    </row>
    <row r="192" spans="1:15" s="1267" customFormat="1" ht="12.75">
      <c r="A192" s="1296"/>
      <c r="B192" s="1221"/>
      <c r="C192" s="1303"/>
      <c r="D192" s="1302"/>
      <c r="E192" s="1300"/>
      <c r="F192" s="1301"/>
      <c r="G192" s="1300"/>
      <c r="H192" s="1300"/>
      <c r="I192" s="3089"/>
      <c r="J192" s="3089"/>
      <c r="K192" s="3089"/>
      <c r="L192" s="3089"/>
      <c r="M192" s="3089"/>
      <c r="N192" s="3089"/>
      <c r="O192" s="3089"/>
    </row>
    <row r="193" spans="1:15" s="1267" customFormat="1" ht="12.75">
      <c r="A193" s="1292"/>
      <c r="B193" s="1292"/>
      <c r="C193" s="1294"/>
      <c r="D193" s="1302"/>
      <c r="E193" s="1300"/>
      <c r="F193" s="1301"/>
      <c r="G193" s="1300"/>
      <c r="H193" s="1300"/>
      <c r="I193" s="3089"/>
      <c r="J193" s="3089"/>
      <c r="K193" s="3089"/>
      <c r="L193" s="3089"/>
      <c r="M193" s="3089"/>
      <c r="N193" s="3089"/>
      <c r="O193" s="3089"/>
    </row>
    <row r="194" spans="1:15" s="1267" customFormat="1" ht="12.75">
      <c r="A194" s="1292"/>
      <c r="B194" s="1292"/>
      <c r="C194" s="1303"/>
      <c r="D194" s="1302"/>
      <c r="E194" s="1300"/>
      <c r="F194" s="1301"/>
      <c r="G194" s="1300"/>
      <c r="H194" s="1300"/>
      <c r="I194" s="3089"/>
      <c r="J194" s="3089"/>
      <c r="K194" s="3089"/>
      <c r="L194" s="3089"/>
      <c r="M194" s="3089"/>
      <c r="N194" s="3089"/>
      <c r="O194" s="3089"/>
    </row>
    <row r="195" spans="1:15" s="1267" customFormat="1" ht="12.75">
      <c r="A195" s="1292"/>
      <c r="B195" s="1292"/>
      <c r="C195" s="1303"/>
      <c r="D195" s="1302"/>
      <c r="E195" s="1300"/>
      <c r="F195" s="1301"/>
      <c r="G195" s="1300"/>
      <c r="H195" s="1300"/>
      <c r="I195" s="3089"/>
      <c r="J195" s="3089"/>
      <c r="K195" s="3089"/>
      <c r="L195" s="3089"/>
      <c r="M195" s="3089"/>
      <c r="N195" s="3089"/>
      <c r="O195" s="3089"/>
    </row>
    <row r="196" spans="1:15" s="1267" customFormat="1" ht="12.75">
      <c r="A196" s="1296"/>
      <c r="B196" s="1221"/>
      <c r="C196" s="1294"/>
      <c r="D196" s="1302"/>
      <c r="E196" s="1300"/>
      <c r="F196" s="1301"/>
      <c r="G196" s="1300"/>
      <c r="H196" s="1300"/>
      <c r="I196" s="3089"/>
      <c r="J196" s="3089"/>
      <c r="K196" s="3089"/>
      <c r="L196" s="3089"/>
      <c r="M196" s="3089"/>
      <c r="N196" s="3089"/>
      <c r="O196" s="3089"/>
    </row>
    <row r="197" spans="1:15" s="1267" customFormat="1" ht="12.75">
      <c r="A197" s="1296"/>
      <c r="B197" s="1221"/>
      <c r="C197" s="1294"/>
      <c r="D197" s="1302"/>
      <c r="E197" s="1300"/>
      <c r="F197" s="1301"/>
      <c r="G197" s="1300"/>
      <c r="H197" s="1300"/>
      <c r="I197" s="3089"/>
      <c r="J197" s="3089"/>
      <c r="K197" s="3089"/>
      <c r="L197" s="3089"/>
      <c r="M197" s="3089"/>
      <c r="N197" s="3089"/>
      <c r="O197" s="3089"/>
    </row>
    <row r="198" spans="1:15" s="1267" customFormat="1" ht="12.75">
      <c r="A198" s="3061"/>
      <c r="B198" s="1296"/>
      <c r="C198" s="1294"/>
      <c r="D198" s="1302"/>
      <c r="E198" s="1300"/>
      <c r="F198" s="1301"/>
      <c r="G198" s="1300"/>
      <c r="H198" s="1300"/>
      <c r="I198" s="3089"/>
      <c r="J198" s="3089"/>
      <c r="K198" s="3089"/>
      <c r="L198" s="3089"/>
      <c r="M198" s="3089"/>
      <c r="N198" s="3089"/>
      <c r="O198" s="3089"/>
    </row>
    <row r="199" spans="1:15" s="1267" customFormat="1" ht="12.75">
      <c r="A199" s="1295"/>
      <c r="B199" s="1295"/>
      <c r="C199" s="1303"/>
      <c r="D199" s="1302"/>
      <c r="E199" s="3060"/>
      <c r="F199" s="1301"/>
      <c r="G199" s="3060"/>
      <c r="H199" s="3060"/>
      <c r="I199" s="3089"/>
      <c r="J199" s="3089"/>
      <c r="K199" s="3089"/>
      <c r="L199" s="3089"/>
      <c r="M199" s="3089"/>
      <c r="N199" s="3089"/>
      <c r="O199" s="3089"/>
    </row>
    <row r="200" spans="1:15" s="1267" customFormat="1" ht="12.75">
      <c r="A200" s="1288"/>
      <c r="B200" s="1288"/>
      <c r="C200" s="1287"/>
      <c r="D200" s="1286"/>
      <c r="E200" s="1286"/>
      <c r="F200" s="1286"/>
      <c r="G200" s="1286"/>
      <c r="H200" s="1286"/>
      <c r="I200" s="3089"/>
      <c r="J200" s="3089"/>
      <c r="K200" s="3089"/>
      <c r="L200" s="3089"/>
      <c r="M200" s="3089"/>
      <c r="N200" s="3089"/>
      <c r="O200" s="3089"/>
    </row>
    <row r="201" spans="1:15" s="1267" customFormat="1" ht="12.75">
      <c r="A201" s="1288"/>
      <c r="B201" s="1288"/>
      <c r="C201" s="1287"/>
      <c r="D201" s="1286"/>
      <c r="E201" s="1286"/>
      <c r="F201" s="1286"/>
      <c r="G201" s="1286"/>
      <c r="H201" s="1286"/>
      <c r="I201" s="3089"/>
      <c r="J201" s="3089"/>
      <c r="K201" s="3089"/>
      <c r="L201" s="3089"/>
      <c r="M201" s="3089"/>
      <c r="N201" s="3089"/>
      <c r="O201" s="3089"/>
    </row>
    <row r="202" spans="1:15" s="1267" customFormat="1">
      <c r="A202" s="1221"/>
      <c r="B202" s="1273"/>
      <c r="C202" s="3058"/>
      <c r="D202" s="1273"/>
      <c r="E202" s="3059"/>
      <c r="F202" s="3059"/>
      <c r="G202" s="1221"/>
      <c r="H202" s="1273"/>
      <c r="I202" s="3089"/>
      <c r="J202" s="3089"/>
      <c r="K202" s="3089"/>
      <c r="L202" s="3089"/>
      <c r="M202" s="3089"/>
      <c r="N202" s="3089"/>
      <c r="O202" s="3089"/>
    </row>
    <row r="203" spans="1:15" s="1267" customFormat="1">
      <c r="A203" s="1273"/>
      <c r="B203" s="1221"/>
      <c r="C203" s="3058"/>
      <c r="D203" s="1221"/>
      <c r="E203" s="1221"/>
      <c r="F203" s="1221"/>
      <c r="G203" s="1221"/>
      <c r="H203" s="1273"/>
      <c r="I203" s="3089"/>
      <c r="J203" s="3089"/>
      <c r="K203" s="3089"/>
      <c r="L203" s="3089"/>
      <c r="M203" s="3089"/>
      <c r="N203" s="3089"/>
      <c r="O203" s="3089"/>
    </row>
    <row r="204" spans="1:15" s="1267" customFormat="1" ht="12.75">
      <c r="A204" s="3057"/>
      <c r="B204" s="1221"/>
      <c r="C204" s="3056"/>
      <c r="D204" s="3056"/>
      <c r="E204" s="3055"/>
      <c r="F204" s="3055"/>
      <c r="G204" s="3055"/>
      <c r="H204" s="3055"/>
      <c r="I204" s="3089"/>
      <c r="J204" s="3089"/>
      <c r="K204" s="3089"/>
      <c r="L204" s="3089"/>
      <c r="M204" s="3089"/>
      <c r="N204" s="3089"/>
      <c r="O204" s="3089"/>
    </row>
    <row r="205" spans="1:15" s="1267" customFormat="1" ht="12.75">
      <c r="A205" s="1283"/>
      <c r="B205" s="3054"/>
      <c r="C205" s="3053"/>
      <c r="D205" s="3053"/>
      <c r="E205" s="3052"/>
      <c r="F205" s="3052"/>
      <c r="G205" s="3052"/>
      <c r="H205" s="3052"/>
      <c r="I205" s="3089"/>
      <c r="J205" s="3089"/>
      <c r="K205" s="3089"/>
      <c r="L205" s="3089"/>
      <c r="M205" s="3089"/>
      <c r="N205" s="3089"/>
      <c r="O205" s="3089"/>
    </row>
    <row r="206" spans="1:15" s="1267" customFormat="1" ht="12.75">
      <c r="A206" s="1283"/>
      <c r="B206" s="3054"/>
      <c r="C206" s="1283"/>
      <c r="D206" s="3075"/>
      <c r="E206" s="3075"/>
      <c r="F206" s="3075"/>
      <c r="G206" s="3075"/>
      <c r="H206" s="3075"/>
      <c r="I206" s="3089"/>
      <c r="J206" s="3089"/>
      <c r="K206" s="3089"/>
      <c r="L206" s="3089"/>
      <c r="M206" s="3089"/>
      <c r="N206" s="3089"/>
      <c r="O206" s="3089"/>
    </row>
    <row r="207" spans="1:15" s="1267" customFormat="1" ht="12.75">
      <c r="A207" s="1283"/>
      <c r="B207" s="3054"/>
      <c r="C207" s="1283"/>
      <c r="D207" s="3075"/>
      <c r="E207" s="3075"/>
      <c r="F207" s="3075"/>
      <c r="G207" s="3075"/>
      <c r="H207" s="3075"/>
      <c r="I207" s="3089"/>
      <c r="J207" s="3089"/>
      <c r="K207" s="3089"/>
      <c r="L207" s="3089"/>
      <c r="M207" s="3089"/>
      <c r="N207" s="3089"/>
      <c r="O207" s="3089"/>
    </row>
    <row r="208" spans="1:15" s="1267" customFormat="1" ht="12.75">
      <c r="A208" s="1283"/>
      <c r="B208" s="3054"/>
      <c r="C208" s="1283"/>
      <c r="D208" s="3075"/>
      <c r="E208" s="3075"/>
      <c r="F208" s="3075"/>
      <c r="G208" s="3075"/>
      <c r="H208" s="3075"/>
      <c r="I208" s="3089"/>
      <c r="J208" s="3089"/>
      <c r="K208" s="3089"/>
      <c r="L208" s="3089"/>
      <c r="M208" s="3089"/>
      <c r="N208" s="3089"/>
      <c r="O208" s="3089"/>
    </row>
    <row r="209" spans="1:15" s="1267" customFormat="1" ht="12.75">
      <c r="A209" s="1283"/>
      <c r="B209" s="3054"/>
      <c r="C209" s="1283"/>
      <c r="D209" s="3075"/>
      <c r="E209" s="3075"/>
      <c r="F209" s="3075"/>
      <c r="G209" s="3075"/>
      <c r="H209" s="3075"/>
      <c r="I209" s="3089"/>
      <c r="J209" s="3089"/>
      <c r="K209" s="3089"/>
      <c r="L209" s="3089"/>
      <c r="M209" s="3089"/>
      <c r="N209" s="3089"/>
      <c r="O209" s="3089"/>
    </row>
    <row r="210" spans="1:15" s="1267" customFormat="1" ht="12.75">
      <c r="A210" s="1283"/>
      <c r="B210" s="3054"/>
      <c r="C210" s="1283"/>
      <c r="D210" s="3075"/>
      <c r="E210" s="3075"/>
      <c r="F210" s="3075"/>
      <c r="G210" s="3075"/>
      <c r="H210" s="3075"/>
      <c r="I210" s="3089"/>
      <c r="J210" s="3089"/>
      <c r="K210" s="3089"/>
      <c r="L210" s="3089"/>
      <c r="M210" s="3089"/>
      <c r="N210" s="3089"/>
      <c r="O210" s="3089"/>
    </row>
    <row r="211" spans="1:15" s="1267" customFormat="1" ht="12.75">
      <c r="A211" s="1283"/>
      <c r="B211" s="3054"/>
      <c r="C211" s="1283"/>
      <c r="D211" s="3075"/>
      <c r="E211" s="3075"/>
      <c r="F211" s="3075"/>
      <c r="G211" s="3075"/>
      <c r="H211" s="3075"/>
      <c r="I211" s="3089"/>
      <c r="J211" s="3089"/>
      <c r="K211" s="3089"/>
      <c r="L211" s="3089"/>
      <c r="M211" s="3089"/>
      <c r="N211" s="3089"/>
      <c r="O211" s="3089"/>
    </row>
    <row r="212" spans="1:15" s="1267" customFormat="1" ht="12.75">
      <c r="A212" s="1283"/>
      <c r="B212" s="3054"/>
      <c r="C212" s="1283"/>
      <c r="D212" s="3075"/>
      <c r="E212" s="3075"/>
      <c r="F212" s="3075"/>
      <c r="G212" s="3075"/>
      <c r="H212" s="3075"/>
      <c r="I212" s="3089"/>
      <c r="J212" s="3089"/>
      <c r="K212" s="3089"/>
      <c r="L212" s="3089"/>
      <c r="M212" s="3089"/>
      <c r="N212" s="3089"/>
      <c r="O212" s="3089"/>
    </row>
    <row r="213" spans="1:15" s="1267" customFormat="1" ht="12.75">
      <c r="A213" s="1283"/>
      <c r="B213" s="3054"/>
      <c r="C213" s="1283"/>
      <c r="D213" s="3075"/>
      <c r="E213" s="3075"/>
      <c r="F213" s="3075"/>
      <c r="G213" s="3075"/>
      <c r="H213" s="3075"/>
      <c r="I213" s="3089"/>
      <c r="J213" s="3089"/>
      <c r="K213" s="3089"/>
      <c r="L213" s="3089"/>
      <c r="M213" s="3089"/>
      <c r="N213" s="3089"/>
      <c r="O213" s="3089"/>
    </row>
    <row r="214" spans="1:15" s="1267" customFormat="1" ht="12.75">
      <c r="A214" s="1283"/>
      <c r="B214" s="3054"/>
      <c r="C214" s="1283"/>
      <c r="D214" s="3075"/>
      <c r="E214" s="3075"/>
      <c r="F214" s="3075"/>
      <c r="G214" s="3075"/>
      <c r="H214" s="3075"/>
      <c r="I214" s="3089"/>
      <c r="J214" s="3089"/>
      <c r="K214" s="3089"/>
      <c r="L214" s="3089"/>
      <c r="M214" s="3089"/>
      <c r="N214" s="3089"/>
      <c r="O214" s="3089"/>
    </row>
    <row r="215" spans="1:15" s="1267" customFormat="1" ht="12.75">
      <c r="A215" s="1283"/>
      <c r="B215" s="3054"/>
      <c r="C215" s="1283"/>
      <c r="D215" s="3075"/>
      <c r="E215" s="3075"/>
      <c r="F215" s="3075"/>
      <c r="G215" s="3075"/>
      <c r="H215" s="3075"/>
      <c r="I215" s="3089"/>
      <c r="J215" s="3089"/>
      <c r="K215" s="3089"/>
      <c r="L215" s="3089"/>
      <c r="M215" s="3089"/>
      <c r="N215" s="3089"/>
      <c r="O215" s="3089"/>
    </row>
    <row r="216" spans="1:15" s="1267" customFormat="1" ht="12.75">
      <c r="A216" s="1283"/>
      <c r="B216" s="3054"/>
      <c r="C216" s="1283"/>
      <c r="D216" s="3075"/>
      <c r="E216" s="3075"/>
      <c r="F216" s="3075"/>
      <c r="G216" s="3075"/>
      <c r="H216" s="3075"/>
      <c r="I216" s="3089"/>
      <c r="J216" s="3089"/>
      <c r="K216" s="3089"/>
      <c r="L216" s="3089"/>
      <c r="M216" s="3089"/>
      <c r="N216" s="3089"/>
      <c r="O216" s="3089"/>
    </row>
    <row r="217" spans="1:15" s="1267" customFormat="1" ht="12.75">
      <c r="A217" s="1283"/>
      <c r="B217" s="3054"/>
      <c r="C217" s="1283"/>
      <c r="D217" s="3075"/>
      <c r="E217" s="3075"/>
      <c r="F217" s="3075"/>
      <c r="G217" s="3075"/>
      <c r="H217" s="3075"/>
      <c r="I217" s="3089"/>
      <c r="J217" s="3089"/>
      <c r="K217" s="3089"/>
      <c r="L217" s="3089"/>
      <c r="M217" s="3089"/>
      <c r="N217" s="3089"/>
      <c r="O217" s="3089"/>
    </row>
    <row r="218" spans="1:15" s="1267" customFormat="1" ht="12.75">
      <c r="A218" s="1283"/>
      <c r="B218" s="3054"/>
      <c r="C218" s="1283"/>
      <c r="D218" s="3075"/>
      <c r="E218" s="3075"/>
      <c r="F218" s="3075"/>
      <c r="G218" s="3075"/>
      <c r="H218" s="3075"/>
      <c r="I218" s="3089"/>
      <c r="J218" s="3089"/>
      <c r="K218" s="3089"/>
      <c r="L218" s="3089"/>
      <c r="M218" s="3089"/>
      <c r="N218" s="3089"/>
      <c r="O218" s="3089"/>
    </row>
    <row r="219" spans="1:15" s="1267" customFormat="1" ht="12.75">
      <c r="A219" s="1283"/>
      <c r="B219" s="3054"/>
      <c r="C219" s="1283"/>
      <c r="D219" s="3075"/>
      <c r="E219" s="3075"/>
      <c r="F219" s="3075"/>
      <c r="G219" s="3075"/>
      <c r="H219" s="3075"/>
      <c r="I219" s="3089"/>
      <c r="J219" s="3089"/>
      <c r="K219" s="3089"/>
      <c r="L219" s="3089"/>
      <c r="M219" s="3089"/>
      <c r="N219" s="3089"/>
      <c r="O219" s="3089"/>
    </row>
    <row r="220" spans="1:15" s="1267" customFormat="1" ht="12.75">
      <c r="A220" s="1283"/>
      <c r="B220" s="3054"/>
      <c r="C220" s="1283"/>
      <c r="D220" s="3075"/>
      <c r="E220" s="3075"/>
      <c r="F220" s="3075"/>
      <c r="G220" s="3075"/>
      <c r="H220" s="3075"/>
      <c r="I220" s="3089"/>
      <c r="J220" s="3089"/>
      <c r="K220" s="3089"/>
      <c r="L220" s="3089"/>
      <c r="M220" s="3089"/>
      <c r="N220" s="3089"/>
      <c r="O220" s="3089"/>
    </row>
    <row r="221" spans="1:15" s="1267" customFormat="1" ht="12.75">
      <c r="A221" s="1283"/>
      <c r="B221" s="3054"/>
      <c r="C221" s="1283"/>
      <c r="D221" s="3075"/>
      <c r="E221" s="3075"/>
      <c r="F221" s="3075"/>
      <c r="G221" s="3075"/>
      <c r="H221" s="3075"/>
      <c r="I221" s="3089"/>
      <c r="J221" s="3089"/>
      <c r="K221" s="3089"/>
      <c r="L221" s="3089"/>
      <c r="M221" s="3089"/>
      <c r="N221" s="3089"/>
      <c r="O221" s="3089"/>
    </row>
    <row r="222" spans="1:15" s="1267" customFormat="1" ht="12.75">
      <c r="A222" s="1283"/>
      <c r="B222" s="3054"/>
      <c r="C222" s="1283"/>
      <c r="D222" s="3075"/>
      <c r="E222" s="3075"/>
      <c r="F222" s="3075"/>
      <c r="G222" s="3075"/>
      <c r="H222" s="3075"/>
      <c r="I222" s="3089"/>
      <c r="J222" s="3089"/>
      <c r="K222" s="3089"/>
      <c r="L222" s="3089"/>
      <c r="M222" s="3089"/>
      <c r="N222" s="3089"/>
      <c r="O222" s="3089"/>
    </row>
    <row r="223" spans="1:15">
      <c r="A223" s="1273"/>
      <c r="B223" s="1273"/>
      <c r="C223" s="1273"/>
      <c r="D223" s="1273"/>
      <c r="E223" s="1273"/>
      <c r="F223" s="1273"/>
      <c r="G223" s="1273"/>
      <c r="H223" s="1273"/>
    </row>
    <row r="224" spans="1:15">
      <c r="A224" s="3055"/>
      <c r="B224" s="3055"/>
      <c r="C224" s="3055"/>
      <c r="D224" s="3055"/>
      <c r="E224" s="3055"/>
      <c r="F224" s="3055"/>
      <c r="G224" s="3055"/>
      <c r="H224" s="3055"/>
    </row>
    <row r="225" spans="1:15">
      <c r="A225" s="3059"/>
      <c r="B225" s="3059"/>
      <c r="C225" s="3059"/>
      <c r="D225" s="3059"/>
      <c r="E225" s="3059"/>
      <c r="F225" s="3059"/>
      <c r="G225" s="3059"/>
      <c r="H225" s="3059"/>
    </row>
    <row r="226" spans="1:15">
      <c r="A226" s="1273"/>
      <c r="B226" s="1273"/>
      <c r="C226" s="1273"/>
      <c r="D226" s="1273"/>
      <c r="E226" s="1273"/>
      <c r="F226" s="1273"/>
      <c r="G226" s="1273"/>
      <c r="H226" s="1273"/>
    </row>
    <row r="227" spans="1:15" s="1267" customFormat="1">
      <c r="A227" s="3077"/>
      <c r="B227" s="3076"/>
      <c r="C227" s="1273"/>
      <c r="D227" s="3075"/>
      <c r="E227" s="3075"/>
      <c r="F227" s="3075"/>
      <c r="G227" s="3075"/>
      <c r="H227" s="3075"/>
      <c r="I227" s="3089"/>
      <c r="J227" s="3089"/>
      <c r="K227" s="3089"/>
      <c r="L227" s="3089"/>
      <c r="M227" s="3089"/>
      <c r="N227" s="3089"/>
      <c r="O227" s="3089"/>
    </row>
    <row r="228" spans="1:15" s="1267" customFormat="1" ht="12.75">
      <c r="A228" s="1221"/>
      <c r="B228" s="1221"/>
      <c r="C228" s="1303"/>
      <c r="D228" s="1302"/>
      <c r="E228" s="1304"/>
      <c r="F228" s="1301"/>
      <c r="G228" s="3074"/>
      <c r="H228" s="1304"/>
      <c r="I228" s="3089"/>
      <c r="J228" s="3089"/>
      <c r="K228" s="3089"/>
      <c r="L228" s="3089"/>
      <c r="M228" s="3089"/>
      <c r="N228" s="3089"/>
      <c r="O228" s="3089"/>
    </row>
    <row r="229" spans="1:15" s="1267" customFormat="1" ht="23.25">
      <c r="A229" s="3073"/>
      <c r="B229" s="3073"/>
      <c r="C229" s="3072"/>
      <c r="D229" s="3079"/>
      <c r="E229" s="1304"/>
      <c r="F229" s="1301"/>
      <c r="G229" s="3071"/>
      <c r="H229" s="1304"/>
      <c r="I229" s="3089"/>
      <c r="J229" s="3089"/>
      <c r="K229" s="3089"/>
      <c r="L229" s="3089"/>
      <c r="M229" s="3089"/>
      <c r="N229" s="3089"/>
      <c r="O229" s="3089"/>
    </row>
    <row r="230" spans="1:15" s="1267" customFormat="1" ht="12.75">
      <c r="A230" s="1277"/>
      <c r="B230" s="1277"/>
      <c r="C230" s="3068"/>
      <c r="D230" s="3070"/>
      <c r="E230" s="3069"/>
      <c r="F230" s="3069"/>
      <c r="G230" s="3069"/>
      <c r="H230" s="1314"/>
      <c r="I230" s="3089"/>
      <c r="J230" s="3089"/>
      <c r="K230" s="3089"/>
      <c r="L230" s="3089"/>
      <c r="M230" s="3089"/>
      <c r="N230" s="3089"/>
      <c r="O230" s="3089"/>
    </row>
    <row r="231" spans="1:15" s="1267" customFormat="1" ht="12.75">
      <c r="A231" s="1277"/>
      <c r="B231" s="1277"/>
      <c r="C231" s="3068"/>
      <c r="D231" s="1311"/>
      <c r="E231" s="1311"/>
      <c r="F231" s="1311"/>
      <c r="G231" s="1311"/>
      <c r="H231" s="1311"/>
      <c r="I231" s="3089"/>
      <c r="J231" s="3089"/>
      <c r="K231" s="3089"/>
      <c r="L231" s="3089"/>
      <c r="M231" s="3089"/>
      <c r="N231" s="3089"/>
      <c r="O231" s="3089"/>
    </row>
    <row r="232" spans="1:15" s="1267" customFormat="1" ht="12.75">
      <c r="A232" s="1277"/>
      <c r="B232" s="1277"/>
      <c r="C232" s="1314"/>
      <c r="D232" s="3066"/>
      <c r="E232" s="3066"/>
      <c r="F232" s="3066"/>
      <c r="G232" s="3067"/>
      <c r="H232" s="3066"/>
      <c r="I232" s="3089"/>
      <c r="J232" s="3089"/>
      <c r="K232" s="3089"/>
      <c r="L232" s="3089"/>
      <c r="M232" s="3089"/>
      <c r="N232" s="3089"/>
      <c r="O232" s="3089"/>
    </row>
    <row r="233" spans="1:15" s="1267" customFormat="1" ht="12.75">
      <c r="A233" s="1298"/>
      <c r="B233" s="3065"/>
      <c r="C233" s="3064"/>
      <c r="D233" s="3063"/>
      <c r="E233" s="3063"/>
      <c r="F233" s="3063"/>
      <c r="G233" s="3063"/>
      <c r="H233" s="3063"/>
      <c r="I233" s="3089"/>
      <c r="J233" s="3089"/>
      <c r="K233" s="3089"/>
      <c r="L233" s="3089"/>
      <c r="M233" s="3089"/>
      <c r="N233" s="3089"/>
      <c r="O233" s="3089"/>
    </row>
    <row r="234" spans="1:15" s="1267" customFormat="1" ht="12.75">
      <c r="A234" s="1296"/>
      <c r="B234" s="1221"/>
      <c r="C234" s="1303"/>
      <c r="D234" s="3062"/>
      <c r="E234" s="3062"/>
      <c r="F234" s="1301"/>
      <c r="G234" s="3062"/>
      <c r="H234" s="3062"/>
      <c r="I234" s="3089"/>
      <c r="J234" s="3089"/>
      <c r="K234" s="3089"/>
      <c r="L234" s="3089"/>
      <c r="M234" s="3089"/>
      <c r="N234" s="3089"/>
      <c r="O234" s="3089"/>
    </row>
    <row r="235" spans="1:15" s="1267" customFormat="1" ht="12.75">
      <c r="A235" s="1292"/>
      <c r="B235" s="1292"/>
      <c r="C235" s="1294"/>
      <c r="D235" s="3062"/>
      <c r="E235" s="3062"/>
      <c r="F235" s="1301"/>
      <c r="G235" s="3062"/>
      <c r="H235" s="3062"/>
      <c r="I235" s="3089"/>
      <c r="J235" s="3089"/>
      <c r="K235" s="3089"/>
      <c r="L235" s="3089"/>
      <c r="M235" s="3089"/>
      <c r="N235" s="3089"/>
      <c r="O235" s="3089"/>
    </row>
    <row r="236" spans="1:15" s="1267" customFormat="1" ht="12.75">
      <c r="A236" s="1296"/>
      <c r="B236" s="1221"/>
      <c r="C236" s="1294"/>
      <c r="D236" s="1302"/>
      <c r="E236" s="1300"/>
      <c r="F236" s="1301"/>
      <c r="G236" s="1300"/>
      <c r="H236" s="1300"/>
      <c r="I236" s="3089"/>
      <c r="J236" s="3089"/>
      <c r="K236" s="3089"/>
      <c r="L236" s="3089"/>
      <c r="M236" s="3089"/>
      <c r="N236" s="3089"/>
      <c r="O236" s="3089"/>
    </row>
    <row r="237" spans="1:15" s="1267" customFormat="1" ht="12.75">
      <c r="A237" s="1292"/>
      <c r="B237" s="1292"/>
      <c r="C237" s="1294"/>
      <c r="D237" s="1302"/>
      <c r="E237" s="1300"/>
      <c r="F237" s="1301"/>
      <c r="G237" s="1300"/>
      <c r="H237" s="1300"/>
      <c r="I237" s="3089"/>
      <c r="J237" s="3089"/>
      <c r="K237" s="3089"/>
      <c r="L237" s="3089"/>
      <c r="M237" s="3089"/>
      <c r="N237" s="3089"/>
      <c r="O237" s="3089"/>
    </row>
    <row r="238" spans="1:15" s="1267" customFormat="1" ht="12.75">
      <c r="A238" s="1295"/>
      <c r="B238" s="1295"/>
      <c r="C238" s="1303"/>
      <c r="D238" s="1302"/>
      <c r="E238" s="3060"/>
      <c r="F238" s="1301"/>
      <c r="G238" s="3060"/>
      <c r="H238" s="3060"/>
      <c r="I238" s="3089"/>
      <c r="J238" s="3089"/>
      <c r="K238" s="3089"/>
      <c r="L238" s="3089"/>
      <c r="M238" s="3089"/>
      <c r="N238" s="3089"/>
      <c r="O238" s="3089"/>
    </row>
    <row r="239" spans="1:15" s="1267" customFormat="1" ht="12.75">
      <c r="A239" s="1288"/>
      <c r="B239" s="1288"/>
      <c r="C239" s="1287"/>
      <c r="D239" s="1286"/>
      <c r="E239" s="1286"/>
      <c r="F239" s="1286"/>
      <c r="G239" s="1286"/>
      <c r="H239" s="1286"/>
      <c r="I239" s="3089"/>
      <c r="J239" s="3089"/>
      <c r="K239" s="3089"/>
      <c r="L239" s="3089"/>
      <c r="M239" s="3089"/>
      <c r="N239" s="3089"/>
      <c r="O239" s="3089"/>
    </row>
    <row r="240" spans="1:15" s="1267" customFormat="1" ht="12.75">
      <c r="A240" s="1288"/>
      <c r="B240" s="1288"/>
      <c r="C240" s="1287"/>
      <c r="D240" s="1286"/>
      <c r="E240" s="1286"/>
      <c r="F240" s="1286"/>
      <c r="G240" s="1286"/>
      <c r="H240" s="1286"/>
      <c r="I240" s="3089"/>
      <c r="J240" s="3089"/>
      <c r="K240" s="3089"/>
      <c r="L240" s="3089"/>
      <c r="M240" s="3089"/>
      <c r="N240" s="3089"/>
      <c r="O240" s="3089"/>
    </row>
    <row r="241" spans="1:15" s="1267" customFormat="1">
      <c r="A241" s="1221"/>
      <c r="B241" s="1273"/>
      <c r="C241" s="3058"/>
      <c r="D241" s="1273"/>
      <c r="E241" s="3059"/>
      <c r="F241" s="3059"/>
      <c r="G241" s="1221"/>
      <c r="H241" s="1273"/>
      <c r="I241" s="3089"/>
      <c r="J241" s="3089"/>
      <c r="K241" s="3089"/>
      <c r="L241" s="3089"/>
      <c r="M241" s="3089"/>
      <c r="N241" s="3089"/>
      <c r="O241" s="3089"/>
    </row>
    <row r="242" spans="1:15" s="1267" customFormat="1">
      <c r="A242" s="1273"/>
      <c r="B242" s="1221"/>
      <c r="C242" s="3058"/>
      <c r="D242" s="1221"/>
      <c r="E242" s="1221"/>
      <c r="F242" s="1221"/>
      <c r="G242" s="1221"/>
      <c r="H242" s="1273"/>
      <c r="I242" s="3089"/>
      <c r="J242" s="3089"/>
      <c r="K242" s="3089"/>
      <c r="L242" s="3089"/>
      <c r="M242" s="3089"/>
      <c r="N242" s="3089"/>
      <c r="O242" s="3089"/>
    </row>
    <row r="243" spans="1:15" s="1267" customFormat="1" ht="12.75">
      <c r="A243" s="3057"/>
      <c r="B243" s="1221"/>
      <c r="C243" s="3056"/>
      <c r="D243" s="3056"/>
      <c r="E243" s="3055"/>
      <c r="F243" s="3055"/>
      <c r="G243" s="3055"/>
      <c r="H243" s="3055"/>
      <c r="I243" s="3089"/>
      <c r="J243" s="3089"/>
      <c r="K243" s="3089"/>
      <c r="L243" s="3089"/>
      <c r="M243" s="3089"/>
      <c r="N243" s="3089"/>
      <c r="O243" s="3089"/>
    </row>
    <row r="244" spans="1:15" s="1267" customFormat="1" ht="12.75">
      <c r="A244" s="1283"/>
      <c r="B244" s="3054"/>
      <c r="C244" s="3053"/>
      <c r="D244" s="3053"/>
      <c r="E244" s="3052"/>
      <c r="F244" s="3052"/>
      <c r="G244" s="3052"/>
      <c r="H244" s="3052"/>
      <c r="I244" s="3089"/>
      <c r="J244" s="3089"/>
      <c r="K244" s="3089"/>
      <c r="L244" s="3089"/>
      <c r="M244" s="3089"/>
      <c r="N244" s="3089"/>
      <c r="O244" s="3089"/>
    </row>
    <row r="245" spans="1:15" s="1267" customFormat="1" ht="12.75">
      <c r="A245" s="1283"/>
      <c r="B245" s="3054"/>
      <c r="C245" s="1283"/>
      <c r="D245" s="3075"/>
      <c r="E245" s="3075"/>
      <c r="F245" s="3075"/>
      <c r="G245" s="3075"/>
      <c r="H245" s="3075"/>
      <c r="I245" s="3089"/>
      <c r="J245" s="3089"/>
      <c r="K245" s="3089"/>
      <c r="L245" s="3089"/>
      <c r="M245" s="3089"/>
      <c r="N245" s="3089"/>
      <c r="O245" s="3089"/>
    </row>
    <row r="246" spans="1:15" s="1267" customFormat="1" ht="12.75">
      <c r="A246" s="1283"/>
      <c r="B246" s="3054"/>
      <c r="C246" s="1283"/>
      <c r="D246" s="3075"/>
      <c r="E246" s="3075"/>
      <c r="F246" s="3075"/>
      <c r="G246" s="3075"/>
      <c r="H246" s="3075"/>
      <c r="I246" s="3089"/>
      <c r="J246" s="3089"/>
      <c r="K246" s="3089"/>
      <c r="L246" s="3089"/>
      <c r="M246" s="3089"/>
      <c r="N246" s="3089"/>
      <c r="O246" s="3089"/>
    </row>
    <row r="247" spans="1:15" s="1267" customFormat="1" ht="12.75">
      <c r="A247" s="1283"/>
      <c r="B247" s="3054"/>
      <c r="C247" s="1283"/>
      <c r="D247" s="3075"/>
      <c r="E247" s="3075"/>
      <c r="F247" s="3075"/>
      <c r="G247" s="3075"/>
      <c r="H247" s="3075"/>
      <c r="I247" s="3089"/>
      <c r="J247" s="3089"/>
      <c r="K247" s="3089"/>
      <c r="L247" s="3089"/>
      <c r="M247" s="3089"/>
      <c r="N247" s="3089"/>
      <c r="O247" s="3089"/>
    </row>
    <row r="248" spans="1:15" s="1267" customFormat="1" ht="12.75">
      <c r="A248" s="1283"/>
      <c r="B248" s="3054"/>
      <c r="C248" s="1283"/>
      <c r="D248" s="3075"/>
      <c r="E248" s="3075"/>
      <c r="F248" s="3075"/>
      <c r="G248" s="3075"/>
      <c r="H248" s="3075"/>
      <c r="I248" s="3089"/>
      <c r="J248" s="3089"/>
      <c r="K248" s="3089"/>
      <c r="L248" s="3089"/>
      <c r="M248" s="3089"/>
      <c r="N248" s="3089"/>
      <c r="O248" s="3089"/>
    </row>
    <row r="249" spans="1:15" s="1267" customFormat="1" ht="12.75">
      <c r="A249" s="1283"/>
      <c r="B249" s="3054"/>
      <c r="C249" s="1283"/>
      <c r="D249" s="3075"/>
      <c r="E249" s="3075"/>
      <c r="F249" s="3075"/>
      <c r="G249" s="3075"/>
      <c r="H249" s="3075"/>
      <c r="I249" s="3089"/>
      <c r="J249" s="3089"/>
      <c r="K249" s="3089"/>
      <c r="L249" s="3089"/>
      <c r="M249" s="3089"/>
      <c r="N249" s="3089"/>
      <c r="O249" s="3089"/>
    </row>
    <row r="250" spans="1:15" s="1267" customFormat="1" ht="12.75">
      <c r="A250" s="1283"/>
      <c r="B250" s="3054"/>
      <c r="C250" s="1283"/>
      <c r="D250" s="3075"/>
      <c r="E250" s="3075"/>
      <c r="F250" s="3075"/>
      <c r="G250" s="3075"/>
      <c r="H250" s="3075"/>
      <c r="I250" s="3089"/>
      <c r="J250" s="3089"/>
      <c r="K250" s="3089"/>
      <c r="L250" s="3089"/>
      <c r="M250" s="3089"/>
      <c r="N250" s="3089"/>
      <c r="O250" s="3089"/>
    </row>
    <row r="251" spans="1:15" s="1267" customFormat="1" ht="12.75">
      <c r="A251" s="1283"/>
      <c r="B251" s="3054"/>
      <c r="C251" s="1283"/>
      <c r="D251" s="3075"/>
      <c r="E251" s="3075"/>
      <c r="F251" s="3075"/>
      <c r="G251" s="3075"/>
      <c r="H251" s="3075"/>
      <c r="I251" s="3089"/>
      <c r="J251" s="3089"/>
      <c r="K251" s="3089"/>
      <c r="L251" s="3089"/>
      <c r="M251" s="3089"/>
      <c r="N251" s="3089"/>
      <c r="O251" s="3089"/>
    </row>
    <row r="252" spans="1:15" s="1267" customFormat="1" ht="12.75">
      <c r="A252" s="1283"/>
      <c r="B252" s="3054"/>
      <c r="C252" s="1283"/>
      <c r="D252" s="3075"/>
      <c r="E252" s="3075"/>
      <c r="F252" s="3075"/>
      <c r="G252" s="3075"/>
      <c r="H252" s="3075"/>
      <c r="I252" s="3089"/>
      <c r="J252" s="3089"/>
      <c r="K252" s="3089"/>
      <c r="L252" s="3089"/>
      <c r="M252" s="3089"/>
      <c r="N252" s="3089"/>
      <c r="O252" s="3089"/>
    </row>
    <row r="253" spans="1:15" s="1267" customFormat="1" ht="12.75">
      <c r="A253" s="1283"/>
      <c r="B253" s="3054"/>
      <c r="C253" s="1283"/>
      <c r="D253" s="3075"/>
      <c r="E253" s="3075"/>
      <c r="F253" s="3075"/>
      <c r="G253" s="3075"/>
      <c r="H253" s="3075"/>
      <c r="I253" s="3089"/>
      <c r="J253" s="3089"/>
      <c r="K253" s="3089"/>
      <c r="L253" s="3089"/>
      <c r="M253" s="3089"/>
      <c r="N253" s="3089"/>
      <c r="O253" s="3089"/>
    </row>
    <row r="254" spans="1:15" s="1267" customFormat="1" ht="12.75">
      <c r="A254" s="1283"/>
      <c r="B254" s="3054"/>
      <c r="C254" s="1283"/>
      <c r="D254" s="3075"/>
      <c r="E254" s="3075"/>
      <c r="F254" s="3075"/>
      <c r="G254" s="3075"/>
      <c r="H254" s="3075"/>
      <c r="I254" s="3089"/>
      <c r="J254" s="3089"/>
      <c r="K254" s="3089"/>
      <c r="L254" s="3089"/>
      <c r="M254" s="3089"/>
      <c r="N254" s="3089"/>
      <c r="O254" s="3089"/>
    </row>
    <row r="255" spans="1:15" s="1267" customFormat="1" ht="12.75">
      <c r="A255" s="1283"/>
      <c r="B255" s="3054"/>
      <c r="C255" s="1283"/>
      <c r="D255" s="3075"/>
      <c r="E255" s="3075"/>
      <c r="F255" s="3075"/>
      <c r="G255" s="3075"/>
      <c r="H255" s="3075"/>
      <c r="I255" s="3089"/>
      <c r="J255" s="3089"/>
      <c r="K255" s="3089"/>
      <c r="L255" s="3089"/>
      <c r="M255" s="3089"/>
      <c r="N255" s="3089"/>
      <c r="O255" s="3089"/>
    </row>
    <row r="256" spans="1:15" s="1267" customFormat="1" ht="12.75">
      <c r="A256" s="1283"/>
      <c r="B256" s="3054"/>
      <c r="C256" s="1283"/>
      <c r="D256" s="3075"/>
      <c r="E256" s="3075"/>
      <c r="F256" s="3075"/>
      <c r="G256" s="3075"/>
      <c r="H256" s="3075"/>
      <c r="I256" s="3089"/>
      <c r="J256" s="3089"/>
      <c r="K256" s="3089"/>
      <c r="L256" s="3089"/>
      <c r="M256" s="3089"/>
      <c r="N256" s="3089"/>
      <c r="O256" s="3089"/>
    </row>
    <row r="257" spans="1:15" s="1267" customFormat="1" ht="12.75">
      <c r="A257" s="1283"/>
      <c r="B257" s="3054"/>
      <c r="C257" s="1283"/>
      <c r="D257" s="3075"/>
      <c r="E257" s="3075"/>
      <c r="F257" s="3075"/>
      <c r="G257" s="3075"/>
      <c r="H257" s="3075"/>
      <c r="I257" s="3089"/>
      <c r="J257" s="3089"/>
      <c r="K257" s="3089"/>
      <c r="L257" s="3089"/>
      <c r="M257" s="3089"/>
      <c r="N257" s="3089"/>
      <c r="O257" s="3089"/>
    </row>
    <row r="258" spans="1:15" s="1267" customFormat="1" ht="12.75">
      <c r="A258" s="1283"/>
      <c r="B258" s="3054"/>
      <c r="C258" s="1283"/>
      <c r="D258" s="3075"/>
      <c r="E258" s="3075"/>
      <c r="F258" s="3075"/>
      <c r="G258" s="3075"/>
      <c r="H258" s="3075"/>
      <c r="I258" s="3089"/>
      <c r="J258" s="3089"/>
      <c r="K258" s="3089"/>
      <c r="L258" s="3089"/>
      <c r="M258" s="3089"/>
      <c r="N258" s="3089"/>
      <c r="O258" s="3089"/>
    </row>
    <row r="259" spans="1:15" s="1267" customFormat="1" ht="12.75">
      <c r="A259" s="1283"/>
      <c r="B259" s="3054"/>
      <c r="C259" s="1283"/>
      <c r="D259" s="3075"/>
      <c r="E259" s="3075"/>
      <c r="F259" s="3075"/>
      <c r="G259" s="3075"/>
      <c r="H259" s="3075"/>
      <c r="I259" s="3089"/>
      <c r="J259" s="3089"/>
      <c r="K259" s="3089"/>
      <c r="L259" s="3089"/>
      <c r="M259" s="3089"/>
      <c r="N259" s="3089"/>
      <c r="O259" s="3089"/>
    </row>
    <row r="260" spans="1:15" s="1267" customFormat="1" ht="12.75">
      <c r="A260" s="1283"/>
      <c r="B260" s="3054"/>
      <c r="C260" s="1283"/>
      <c r="D260" s="3075"/>
      <c r="E260" s="3075"/>
      <c r="F260" s="3075"/>
      <c r="G260" s="3075"/>
      <c r="H260" s="3075"/>
      <c r="I260" s="3089"/>
      <c r="J260" s="3089"/>
      <c r="K260" s="3089"/>
      <c r="L260" s="3089"/>
      <c r="M260" s="3089"/>
      <c r="N260" s="3089"/>
      <c r="O260" s="3089"/>
    </row>
    <row r="261" spans="1:15" s="1267" customFormat="1" ht="12.75">
      <c r="A261" s="1283"/>
      <c r="B261" s="3054"/>
      <c r="C261" s="1283"/>
      <c r="D261" s="3075"/>
      <c r="E261" s="3075"/>
      <c r="F261" s="3075"/>
      <c r="G261" s="3075"/>
      <c r="H261" s="3075"/>
      <c r="I261" s="3089"/>
      <c r="J261" s="3089"/>
      <c r="K261" s="3089"/>
      <c r="L261" s="3089"/>
      <c r="M261" s="3089"/>
      <c r="N261" s="3089"/>
      <c r="O261" s="3089"/>
    </row>
    <row r="262" spans="1:15" s="1267" customFormat="1" ht="12.75">
      <c r="A262" s="1283"/>
      <c r="B262" s="3054"/>
      <c r="C262" s="1283"/>
      <c r="D262" s="3075"/>
      <c r="E262" s="3075"/>
      <c r="F262" s="3075"/>
      <c r="G262" s="3075"/>
      <c r="H262" s="3075"/>
      <c r="I262" s="3089"/>
      <c r="J262" s="3089"/>
      <c r="K262" s="3089"/>
      <c r="L262" s="3089"/>
      <c r="M262" s="3089"/>
      <c r="N262" s="3089"/>
      <c r="O262" s="3089"/>
    </row>
    <row r="263" spans="1:15" s="1267" customFormat="1" ht="12.75">
      <c r="A263" s="1283"/>
      <c r="B263" s="3054"/>
      <c r="C263" s="1283"/>
      <c r="D263" s="3075"/>
      <c r="E263" s="3075"/>
      <c r="F263" s="3075"/>
      <c r="G263" s="3075"/>
      <c r="H263" s="3075"/>
      <c r="I263" s="3089"/>
      <c r="J263" s="3089"/>
      <c r="K263" s="3089"/>
      <c r="L263" s="3089"/>
      <c r="M263" s="3089"/>
      <c r="N263" s="3089"/>
      <c r="O263" s="3089"/>
    </row>
    <row r="264" spans="1:15">
      <c r="A264" s="3055"/>
      <c r="B264" s="3055"/>
      <c r="C264" s="3055"/>
      <c r="D264" s="3055"/>
      <c r="E264" s="3055"/>
      <c r="F264" s="3055"/>
      <c r="G264" s="3055"/>
      <c r="H264" s="3055"/>
    </row>
    <row r="265" spans="1:15">
      <c r="A265" s="3059"/>
      <c r="B265" s="3059"/>
      <c r="C265" s="3059"/>
      <c r="D265" s="3059"/>
      <c r="E265" s="3059"/>
      <c r="F265" s="3059"/>
      <c r="G265" s="3059"/>
      <c r="H265" s="3059"/>
    </row>
    <row r="266" spans="1:15">
      <c r="A266" s="1273"/>
      <c r="B266" s="1273"/>
      <c r="C266" s="1273"/>
      <c r="D266" s="1273"/>
      <c r="E266" s="1273"/>
      <c r="F266" s="1273"/>
      <c r="G266" s="1273"/>
      <c r="H266" s="1273"/>
    </row>
    <row r="267" spans="1:15">
      <c r="A267" s="1273"/>
      <c r="B267" s="1273"/>
      <c r="C267" s="1273"/>
      <c r="D267" s="1273"/>
      <c r="E267" s="1273"/>
      <c r="F267" s="1273"/>
      <c r="G267" s="1273"/>
      <c r="H267" s="1273"/>
    </row>
    <row r="268" spans="1:15" s="1267" customFormat="1">
      <c r="A268" s="3077"/>
      <c r="B268" s="3076"/>
      <c r="C268" s="1273"/>
      <c r="D268" s="3075"/>
      <c r="E268" s="3075"/>
      <c r="F268" s="3075"/>
      <c r="G268" s="3075"/>
      <c r="H268" s="3075"/>
      <c r="I268" s="3089"/>
      <c r="J268" s="3089"/>
      <c r="K268" s="3089"/>
      <c r="L268" s="3089"/>
      <c r="M268" s="3089"/>
      <c r="N268" s="3089"/>
      <c r="O268" s="3089"/>
    </row>
    <row r="269" spans="1:15" s="1267" customFormat="1" ht="12.75">
      <c r="A269" s="1221"/>
      <c r="B269" s="1221"/>
      <c r="C269" s="1303"/>
      <c r="D269" s="1302"/>
      <c r="E269" s="1304"/>
      <c r="F269" s="1301"/>
      <c r="G269" s="3074"/>
      <c r="H269" s="1304"/>
      <c r="I269" s="3089"/>
      <c r="J269" s="3089"/>
      <c r="K269" s="3089"/>
      <c r="L269" s="3089"/>
      <c r="M269" s="3089"/>
      <c r="N269" s="3089"/>
      <c r="O269" s="3089"/>
    </row>
    <row r="270" spans="1:15" s="1267" customFormat="1" ht="23.25">
      <c r="A270" s="3073"/>
      <c r="B270" s="3073"/>
      <c r="C270" s="3072"/>
      <c r="D270" s="1302"/>
      <c r="E270" s="1304"/>
      <c r="F270" s="1301"/>
      <c r="G270" s="3071"/>
      <c r="H270" s="1304"/>
      <c r="I270" s="3089"/>
      <c r="J270" s="3089"/>
      <c r="K270" s="3089"/>
      <c r="L270" s="3089"/>
      <c r="M270" s="3089"/>
      <c r="N270" s="3089"/>
      <c r="O270" s="3089"/>
    </row>
    <row r="271" spans="1:15" s="1267" customFormat="1" ht="12.75">
      <c r="A271" s="1277"/>
      <c r="B271" s="1277"/>
      <c r="C271" s="3068"/>
      <c r="D271" s="3070"/>
      <c r="E271" s="3069"/>
      <c r="F271" s="3069"/>
      <c r="G271" s="3069"/>
      <c r="H271" s="1314"/>
      <c r="I271" s="3089"/>
      <c r="J271" s="3089"/>
      <c r="K271" s="3089"/>
      <c r="L271" s="3089"/>
      <c r="M271" s="3089"/>
      <c r="N271" s="3089"/>
      <c r="O271" s="3089"/>
    </row>
    <row r="272" spans="1:15" s="1267" customFormat="1" ht="12.75">
      <c r="A272" s="1277"/>
      <c r="B272" s="1277"/>
      <c r="C272" s="3068"/>
      <c r="D272" s="1311"/>
      <c r="E272" s="1311"/>
      <c r="F272" s="1311"/>
      <c r="G272" s="1311"/>
      <c r="H272" s="1311"/>
      <c r="I272" s="3089"/>
      <c r="J272" s="3089"/>
      <c r="K272" s="3089"/>
      <c r="L272" s="3089"/>
      <c r="M272" s="3089"/>
      <c r="N272" s="3089"/>
      <c r="O272" s="3089"/>
    </row>
    <row r="273" spans="1:15" s="1267" customFormat="1" ht="12.75">
      <c r="A273" s="1277"/>
      <c r="B273" s="1277"/>
      <c r="C273" s="1314"/>
      <c r="D273" s="3066"/>
      <c r="E273" s="3066"/>
      <c r="F273" s="3066"/>
      <c r="G273" s="3067"/>
      <c r="H273" s="3066"/>
      <c r="I273" s="3089"/>
      <c r="J273" s="3089"/>
      <c r="K273" s="3089"/>
      <c r="L273" s="3089"/>
      <c r="M273" s="3089"/>
      <c r="N273" s="3089"/>
      <c r="O273" s="3089"/>
    </row>
    <row r="274" spans="1:15" s="1267" customFormat="1" ht="12.75">
      <c r="A274" s="1298"/>
      <c r="B274" s="3065"/>
      <c r="C274" s="3064"/>
      <c r="D274" s="3063"/>
      <c r="E274" s="3063"/>
      <c r="F274" s="3063"/>
      <c r="G274" s="3063"/>
      <c r="H274" s="3063"/>
      <c r="I274" s="3089"/>
      <c r="J274" s="3089"/>
      <c r="K274" s="3089"/>
      <c r="L274" s="3089"/>
      <c r="M274" s="3089"/>
      <c r="N274" s="3089"/>
      <c r="O274" s="3089"/>
    </row>
    <row r="275" spans="1:15" s="1267" customFormat="1" ht="12.75">
      <c r="A275" s="1296"/>
      <c r="B275" s="1221"/>
      <c r="C275" s="1294"/>
      <c r="D275" s="3062"/>
      <c r="E275" s="3062"/>
      <c r="F275" s="1301"/>
      <c r="G275" s="3062"/>
      <c r="H275" s="3062"/>
      <c r="I275" s="3089"/>
      <c r="J275" s="3089"/>
      <c r="K275" s="3089"/>
      <c r="L275" s="3089"/>
      <c r="M275" s="3089"/>
      <c r="N275" s="3089"/>
      <c r="O275" s="3089"/>
    </row>
    <row r="276" spans="1:15" s="1267" customFormat="1" ht="12.75">
      <c r="A276" s="1292"/>
      <c r="B276" s="1292"/>
      <c r="C276" s="1294"/>
      <c r="D276" s="3062"/>
      <c r="E276" s="3062"/>
      <c r="F276" s="1301"/>
      <c r="G276" s="3062"/>
      <c r="H276" s="3062"/>
      <c r="I276" s="3089"/>
      <c r="J276" s="3089"/>
      <c r="K276" s="3089"/>
      <c r="L276" s="3089"/>
      <c r="M276" s="3089"/>
      <c r="N276" s="3089"/>
      <c r="O276" s="3089"/>
    </row>
    <row r="277" spans="1:15" s="1267" customFormat="1" ht="12.75">
      <c r="A277" s="1296"/>
      <c r="B277" s="1221"/>
      <c r="C277" s="1303"/>
      <c r="D277" s="1302"/>
      <c r="E277" s="1300"/>
      <c r="F277" s="1301"/>
      <c r="G277" s="1300"/>
      <c r="H277" s="1300"/>
      <c r="I277" s="3089"/>
      <c r="J277" s="3089"/>
      <c r="K277" s="3089"/>
      <c r="L277" s="3089"/>
      <c r="M277" s="3089"/>
      <c r="N277" s="3089"/>
      <c r="O277" s="3089"/>
    </row>
    <row r="278" spans="1:15" s="1267" customFormat="1" ht="12.75">
      <c r="A278" s="1292"/>
      <c r="B278" s="1292"/>
      <c r="C278" s="1294"/>
      <c r="D278" s="1302"/>
      <c r="E278" s="1300"/>
      <c r="F278" s="1301"/>
      <c r="G278" s="1300"/>
      <c r="H278" s="1300"/>
      <c r="I278" s="3089"/>
      <c r="J278" s="3089"/>
      <c r="K278" s="3089"/>
      <c r="L278" s="3089"/>
      <c r="M278" s="3089"/>
      <c r="N278" s="3089"/>
      <c r="O278" s="3089"/>
    </row>
    <row r="279" spans="1:15" s="1267" customFormat="1" ht="12.75">
      <c r="A279" s="1292"/>
      <c r="B279" s="1292"/>
      <c r="C279" s="1303"/>
      <c r="D279" s="1302"/>
      <c r="E279" s="1300"/>
      <c r="F279" s="1301"/>
      <c r="G279" s="1300"/>
      <c r="H279" s="1300"/>
      <c r="I279" s="3089"/>
      <c r="J279" s="3089"/>
      <c r="K279" s="3089"/>
      <c r="L279" s="3089"/>
      <c r="M279" s="3089"/>
      <c r="N279" s="3089"/>
      <c r="O279" s="3089"/>
    </row>
    <row r="280" spans="1:15" s="1267" customFormat="1" ht="12.75">
      <c r="A280" s="1292"/>
      <c r="B280" s="1292"/>
      <c r="C280" s="1303"/>
      <c r="D280" s="1302"/>
      <c r="E280" s="1300"/>
      <c r="F280" s="1301"/>
      <c r="G280" s="1300"/>
      <c r="H280" s="1300"/>
      <c r="I280" s="3089"/>
      <c r="J280" s="3089"/>
      <c r="K280" s="3089"/>
      <c r="L280" s="3089"/>
      <c r="M280" s="3089"/>
      <c r="N280" s="3089"/>
      <c r="O280" s="3089"/>
    </row>
    <row r="281" spans="1:15" s="1267" customFormat="1" ht="12.75">
      <c r="A281" s="1296"/>
      <c r="B281" s="1221"/>
      <c r="C281" s="1294"/>
      <c r="D281" s="1302"/>
      <c r="E281" s="1300"/>
      <c r="F281" s="1301"/>
      <c r="G281" s="1300"/>
      <c r="H281" s="1300"/>
      <c r="I281" s="3089"/>
      <c r="J281" s="3089"/>
      <c r="K281" s="3089"/>
      <c r="L281" s="3089"/>
      <c r="M281" s="3089"/>
      <c r="N281" s="3089"/>
      <c r="O281" s="3089"/>
    </row>
    <row r="282" spans="1:15" s="1267" customFormat="1" ht="12.75">
      <c r="A282" s="1296"/>
      <c r="B282" s="1221"/>
      <c r="C282" s="1294"/>
      <c r="D282" s="1302"/>
      <c r="E282" s="1300"/>
      <c r="F282" s="1301"/>
      <c r="G282" s="1300"/>
      <c r="H282" s="1300"/>
      <c r="I282" s="3089"/>
      <c r="J282" s="3089"/>
      <c r="K282" s="3089"/>
      <c r="L282" s="3089"/>
      <c r="M282" s="3089"/>
      <c r="N282" s="3089"/>
      <c r="O282" s="3089"/>
    </row>
    <row r="283" spans="1:15" s="1267" customFormat="1" ht="12.75">
      <c r="A283" s="3061"/>
      <c r="B283" s="1296"/>
      <c r="C283" s="1294"/>
      <c r="D283" s="1302"/>
      <c r="E283" s="1300"/>
      <c r="F283" s="1301"/>
      <c r="G283" s="1300"/>
      <c r="H283" s="1300"/>
      <c r="I283" s="3089"/>
      <c r="J283" s="3089"/>
      <c r="K283" s="3089"/>
      <c r="L283" s="3089"/>
      <c r="M283" s="3089"/>
      <c r="N283" s="3089"/>
      <c r="O283" s="3089"/>
    </row>
    <row r="284" spans="1:15" s="1267" customFormat="1" ht="12.75">
      <c r="A284" s="1295"/>
      <c r="B284" s="1295"/>
      <c r="C284" s="1303"/>
      <c r="D284" s="1302"/>
      <c r="E284" s="3060"/>
      <c r="F284" s="1301"/>
      <c r="G284" s="3060"/>
      <c r="H284" s="3060"/>
      <c r="I284" s="3089"/>
      <c r="J284" s="3089"/>
      <c r="K284" s="3089"/>
      <c r="L284" s="3089"/>
      <c r="M284" s="3089"/>
      <c r="N284" s="3089"/>
      <c r="O284" s="3089"/>
    </row>
    <row r="285" spans="1:15" s="1267" customFormat="1" ht="12.75">
      <c r="A285" s="1288"/>
      <c r="B285" s="1288"/>
      <c r="C285" s="1287"/>
      <c r="D285" s="1286"/>
      <c r="E285" s="1286"/>
      <c r="F285" s="1286"/>
      <c r="G285" s="1286"/>
      <c r="H285" s="1286"/>
      <c r="I285" s="3089"/>
      <c r="J285" s="3089"/>
      <c r="K285" s="3089"/>
      <c r="L285" s="3089"/>
      <c r="M285" s="3089"/>
      <c r="N285" s="3089"/>
      <c r="O285" s="3089"/>
    </row>
    <row r="286" spans="1:15" s="1267" customFormat="1" ht="12.75">
      <c r="A286" s="1288"/>
      <c r="B286" s="1288"/>
      <c r="C286" s="1287"/>
      <c r="D286" s="1286"/>
      <c r="E286" s="1286"/>
      <c r="F286" s="1286"/>
      <c r="G286" s="1286"/>
      <c r="H286" s="1286"/>
      <c r="I286" s="3089"/>
      <c r="J286" s="3089"/>
      <c r="K286" s="3089"/>
      <c r="L286" s="3089"/>
      <c r="M286" s="3089"/>
      <c r="N286" s="3089"/>
      <c r="O286" s="3089"/>
    </row>
    <row r="287" spans="1:15" s="1267" customFormat="1">
      <c r="A287" s="1221"/>
      <c r="B287" s="1273"/>
      <c r="C287" s="3058"/>
      <c r="D287" s="1273"/>
      <c r="E287" s="3059"/>
      <c r="F287" s="3059"/>
      <c r="G287" s="1221"/>
      <c r="H287" s="1273"/>
      <c r="I287" s="3089"/>
      <c r="J287" s="3089"/>
      <c r="K287" s="3089"/>
      <c r="L287" s="3089"/>
      <c r="M287" s="3089"/>
      <c r="N287" s="3089"/>
      <c r="O287" s="3089"/>
    </row>
    <row r="288" spans="1:15" s="1267" customFormat="1">
      <c r="A288" s="1273"/>
      <c r="B288" s="1221"/>
      <c r="C288" s="3058"/>
      <c r="D288" s="1221"/>
      <c r="E288" s="1221"/>
      <c r="F288" s="1221"/>
      <c r="G288" s="1221"/>
      <c r="H288" s="1273"/>
      <c r="I288" s="3089"/>
      <c r="J288" s="3089"/>
      <c r="K288" s="3089"/>
      <c r="L288" s="3089"/>
      <c r="M288" s="3089"/>
      <c r="N288" s="3089"/>
      <c r="O288" s="3089"/>
    </row>
    <row r="289" spans="1:15" s="1267" customFormat="1" ht="12.75">
      <c r="A289" s="3057"/>
      <c r="B289" s="1221"/>
      <c r="C289" s="3056"/>
      <c r="D289" s="3056"/>
      <c r="E289" s="3055"/>
      <c r="F289" s="3055"/>
      <c r="G289" s="3055"/>
      <c r="H289" s="3055"/>
      <c r="I289" s="3089"/>
      <c r="J289" s="3089"/>
      <c r="K289" s="3089"/>
      <c r="L289" s="3089"/>
      <c r="M289" s="3089"/>
      <c r="N289" s="3089"/>
      <c r="O289" s="3089"/>
    </row>
    <row r="290" spans="1:15" s="1267" customFormat="1" ht="12.75">
      <c r="A290" s="1283"/>
      <c r="B290" s="3054"/>
      <c r="C290" s="3053"/>
      <c r="D290" s="3053"/>
      <c r="E290" s="3052"/>
      <c r="F290" s="3052"/>
      <c r="G290" s="3052"/>
      <c r="H290" s="3052"/>
      <c r="I290" s="3089"/>
      <c r="J290" s="3089"/>
      <c r="K290" s="3089"/>
      <c r="L290" s="3089"/>
      <c r="M290" s="3089"/>
      <c r="N290" s="3089"/>
      <c r="O290" s="3089"/>
    </row>
    <row r="291" spans="1:15" s="1267" customFormat="1" ht="12.75">
      <c r="A291" s="1283"/>
      <c r="B291" s="3054"/>
      <c r="C291" s="1283"/>
      <c r="D291" s="3075"/>
      <c r="E291" s="3075"/>
      <c r="F291" s="3075"/>
      <c r="G291" s="3075"/>
      <c r="H291" s="3075"/>
      <c r="I291" s="3089"/>
      <c r="J291" s="3089"/>
      <c r="K291" s="3089"/>
      <c r="L291" s="3089"/>
      <c r="M291" s="3089"/>
      <c r="N291" s="3089"/>
      <c r="O291" s="3089"/>
    </row>
    <row r="292" spans="1:15" s="1267" customFormat="1" ht="12.75">
      <c r="A292" s="1283"/>
      <c r="B292" s="3054"/>
      <c r="C292" s="1283"/>
      <c r="D292" s="3075"/>
      <c r="E292" s="3075"/>
      <c r="F292" s="3075"/>
      <c r="G292" s="3075"/>
      <c r="H292" s="3075"/>
      <c r="I292" s="3089"/>
      <c r="J292" s="3089"/>
      <c r="K292" s="3089"/>
      <c r="L292" s="3089"/>
      <c r="M292" s="3089"/>
      <c r="N292" s="3089"/>
      <c r="O292" s="3089"/>
    </row>
    <row r="293" spans="1:15" s="1267" customFormat="1" ht="12.75">
      <c r="A293" s="1283"/>
      <c r="B293" s="3054"/>
      <c r="C293" s="1283"/>
      <c r="D293" s="3075"/>
      <c r="E293" s="3075"/>
      <c r="F293" s="3075"/>
      <c r="G293" s="3075"/>
      <c r="H293" s="3075"/>
      <c r="I293" s="3089"/>
      <c r="J293" s="3089"/>
      <c r="K293" s="3089"/>
      <c r="L293" s="3089"/>
      <c r="M293" s="3089"/>
      <c r="N293" s="3089"/>
      <c r="O293" s="3089"/>
    </row>
    <row r="294" spans="1:15" s="1267" customFormat="1" ht="12.75">
      <c r="A294" s="1283"/>
      <c r="B294" s="3054"/>
      <c r="C294" s="1283"/>
      <c r="D294" s="3075"/>
      <c r="E294" s="3075"/>
      <c r="F294" s="3075"/>
      <c r="G294" s="3075"/>
      <c r="H294" s="3075"/>
      <c r="I294" s="3089"/>
      <c r="J294" s="3089"/>
      <c r="K294" s="3089"/>
      <c r="L294" s="3089"/>
      <c r="M294" s="3089"/>
      <c r="N294" s="3089"/>
      <c r="O294" s="3089"/>
    </row>
    <row r="295" spans="1:15" s="1267" customFormat="1" ht="12.75">
      <c r="A295" s="1283"/>
      <c r="B295" s="3054"/>
      <c r="C295" s="1283"/>
      <c r="D295" s="3075"/>
      <c r="E295" s="3075"/>
      <c r="F295" s="3075"/>
      <c r="G295" s="3075"/>
      <c r="H295" s="3075"/>
      <c r="I295" s="3089"/>
      <c r="J295" s="3089"/>
      <c r="K295" s="3089"/>
      <c r="L295" s="3089"/>
      <c r="M295" s="3089"/>
      <c r="N295" s="3089"/>
      <c r="O295" s="3089"/>
    </row>
    <row r="296" spans="1:15" s="1267" customFormat="1" ht="12.75">
      <c r="A296" s="1283"/>
      <c r="B296" s="3054"/>
      <c r="C296" s="1283"/>
      <c r="D296" s="3075"/>
      <c r="E296" s="3075"/>
      <c r="F296" s="3075"/>
      <c r="G296" s="3075"/>
      <c r="H296" s="3075"/>
      <c r="I296" s="3089"/>
      <c r="J296" s="3089"/>
      <c r="K296" s="3089"/>
      <c r="L296" s="3089"/>
      <c r="M296" s="3089"/>
      <c r="N296" s="3089"/>
      <c r="O296" s="3089"/>
    </row>
    <row r="297" spans="1:15" s="1267" customFormat="1" ht="12.75">
      <c r="A297" s="1283"/>
      <c r="B297" s="3054"/>
      <c r="C297" s="1283"/>
      <c r="D297" s="3075"/>
      <c r="E297" s="3075"/>
      <c r="F297" s="3075"/>
      <c r="G297" s="3075"/>
      <c r="H297" s="3075"/>
      <c r="I297" s="3089"/>
      <c r="J297" s="3089"/>
      <c r="K297" s="3089"/>
      <c r="L297" s="3089"/>
      <c r="M297" s="3089"/>
      <c r="N297" s="3089"/>
      <c r="O297" s="3089"/>
    </row>
    <row r="298" spans="1:15" s="1267" customFormat="1" ht="12.75">
      <c r="A298" s="1283"/>
      <c r="B298" s="3054"/>
      <c r="C298" s="1283"/>
      <c r="D298" s="3075"/>
      <c r="E298" s="3075"/>
      <c r="F298" s="3075"/>
      <c r="G298" s="3075"/>
      <c r="H298" s="3075"/>
      <c r="I298" s="3089"/>
      <c r="J298" s="3089"/>
      <c r="K298" s="3089"/>
      <c r="L298" s="3089"/>
      <c r="M298" s="3089"/>
      <c r="N298" s="3089"/>
      <c r="O298" s="3089"/>
    </row>
    <row r="299" spans="1:15" s="1267" customFormat="1" ht="12.75">
      <c r="A299" s="1283"/>
      <c r="B299" s="3054"/>
      <c r="C299" s="1283"/>
      <c r="D299" s="3075"/>
      <c r="E299" s="3075"/>
      <c r="F299" s="3075"/>
      <c r="G299" s="3075"/>
      <c r="H299" s="3075"/>
      <c r="I299" s="3089"/>
      <c r="J299" s="3089"/>
      <c r="K299" s="3089"/>
      <c r="L299" s="3089"/>
      <c r="M299" s="3089"/>
      <c r="N299" s="3089"/>
      <c r="O299" s="3089"/>
    </row>
    <row r="300" spans="1:15" s="1267" customFormat="1" ht="12.75">
      <c r="A300" s="1283"/>
      <c r="B300" s="3054"/>
      <c r="C300" s="1283"/>
      <c r="D300" s="3075"/>
      <c r="E300" s="3075"/>
      <c r="F300" s="3075"/>
      <c r="G300" s="3075"/>
      <c r="H300" s="3075"/>
      <c r="I300" s="3089"/>
      <c r="J300" s="3089"/>
      <c r="K300" s="3089"/>
      <c r="L300" s="3089"/>
      <c r="M300" s="3089"/>
      <c r="N300" s="3089"/>
      <c r="O300" s="3089"/>
    </row>
    <row r="301" spans="1:15" s="1267" customFormat="1" ht="12.75">
      <c r="A301" s="1283"/>
      <c r="B301" s="3054"/>
      <c r="C301" s="1283"/>
      <c r="D301" s="3075"/>
      <c r="E301" s="3075"/>
      <c r="F301" s="3075"/>
      <c r="G301" s="3075"/>
      <c r="H301" s="3075"/>
      <c r="I301" s="3089"/>
      <c r="J301" s="3089"/>
      <c r="K301" s="3089"/>
      <c r="L301" s="3089"/>
      <c r="M301" s="3089"/>
      <c r="N301" s="3089"/>
      <c r="O301" s="3089"/>
    </row>
    <row r="302" spans="1:15" s="1267" customFormat="1" ht="12.75">
      <c r="A302" s="1283"/>
      <c r="B302" s="3054"/>
      <c r="C302" s="1283"/>
      <c r="D302" s="3075"/>
      <c r="E302" s="3075"/>
      <c r="F302" s="3075"/>
      <c r="G302" s="3075"/>
      <c r="H302" s="3075"/>
      <c r="I302" s="3089"/>
      <c r="J302" s="3089"/>
      <c r="K302" s="3089"/>
      <c r="L302" s="3089"/>
      <c r="M302" s="3089"/>
      <c r="N302" s="3089"/>
      <c r="O302" s="3089"/>
    </row>
    <row r="303" spans="1:15" s="1267" customFormat="1" ht="12.75">
      <c r="A303" s="1283"/>
      <c r="B303" s="3054"/>
      <c r="C303" s="1283"/>
      <c r="D303" s="3075"/>
      <c r="E303" s="3075"/>
      <c r="F303" s="3075"/>
      <c r="G303" s="3075"/>
      <c r="H303" s="3075"/>
      <c r="I303" s="3089"/>
      <c r="J303" s="3089"/>
      <c r="K303" s="3089"/>
      <c r="L303" s="3089"/>
      <c r="M303" s="3089"/>
      <c r="N303" s="3089"/>
      <c r="O303" s="3089"/>
    </row>
    <row r="304" spans="1:15">
      <c r="A304" s="1273"/>
      <c r="B304" s="1273"/>
      <c r="C304" s="1273"/>
      <c r="D304" s="1273"/>
      <c r="E304" s="1273"/>
      <c r="F304" s="1273"/>
      <c r="G304" s="1273"/>
      <c r="H304" s="1273"/>
    </row>
    <row r="305" spans="1:15">
      <c r="A305" s="3055"/>
      <c r="B305" s="3055"/>
      <c r="C305" s="3055"/>
      <c r="D305" s="3055"/>
      <c r="E305" s="3055"/>
      <c r="F305" s="3055"/>
      <c r="G305" s="3055"/>
      <c r="H305" s="3055"/>
    </row>
    <row r="306" spans="1:15">
      <c r="A306" s="3059"/>
      <c r="B306" s="3059"/>
      <c r="C306" s="3059"/>
      <c r="D306" s="3059"/>
      <c r="E306" s="3059"/>
      <c r="F306" s="3059"/>
      <c r="G306" s="3059"/>
      <c r="H306" s="3059"/>
    </row>
    <row r="307" spans="1:15">
      <c r="A307" s="1273"/>
      <c r="B307" s="1273"/>
      <c r="C307" s="1273"/>
      <c r="D307" s="1273"/>
      <c r="E307" s="1273"/>
      <c r="F307" s="1273"/>
      <c r="G307" s="1273"/>
      <c r="H307" s="1273"/>
    </row>
    <row r="308" spans="1:15">
      <c r="A308" s="1273"/>
      <c r="B308" s="1273"/>
      <c r="C308" s="1273"/>
      <c r="D308" s="1273"/>
      <c r="E308" s="1273"/>
      <c r="F308" s="1273"/>
      <c r="G308" s="1273"/>
      <c r="H308" s="1273"/>
    </row>
    <row r="309" spans="1:15" s="1267" customFormat="1">
      <c r="A309" s="3077"/>
      <c r="B309" s="3076"/>
      <c r="C309" s="1273"/>
      <c r="D309" s="3075"/>
      <c r="E309" s="3075"/>
      <c r="F309" s="3075"/>
      <c r="G309" s="3075"/>
      <c r="H309" s="3075"/>
      <c r="I309" s="3089"/>
      <c r="J309" s="3089"/>
      <c r="K309" s="3089"/>
      <c r="L309" s="3089"/>
      <c r="M309" s="3089"/>
      <c r="N309" s="3089"/>
      <c r="O309" s="3089"/>
    </row>
    <row r="310" spans="1:15" s="1267" customFormat="1" ht="12.75">
      <c r="A310" s="1221"/>
      <c r="B310" s="1221"/>
      <c r="C310" s="1303"/>
      <c r="D310" s="1302"/>
      <c r="E310" s="1304"/>
      <c r="F310" s="1301"/>
      <c r="G310" s="3074"/>
      <c r="H310" s="1304"/>
      <c r="I310" s="3089"/>
      <c r="J310" s="3089"/>
      <c r="K310" s="3089"/>
      <c r="L310" s="3089"/>
      <c r="M310" s="3089"/>
      <c r="N310" s="3089"/>
      <c r="O310" s="3089"/>
    </row>
    <row r="311" spans="1:15" s="1267" customFormat="1" ht="23.25">
      <c r="A311" s="3073"/>
      <c r="B311" s="3073"/>
      <c r="C311" s="3072"/>
      <c r="D311" s="1302"/>
      <c r="E311" s="1304"/>
      <c r="F311" s="1301"/>
      <c r="G311" s="3071"/>
      <c r="H311" s="1304"/>
      <c r="I311" s="3089"/>
      <c r="J311" s="3089"/>
      <c r="K311" s="3089"/>
      <c r="L311" s="3089"/>
      <c r="M311" s="3089"/>
      <c r="N311" s="3089"/>
      <c r="O311" s="3089"/>
    </row>
    <row r="312" spans="1:15" s="1267" customFormat="1" ht="12.75">
      <c r="A312" s="1277"/>
      <c r="B312" s="1277"/>
      <c r="C312" s="3068"/>
      <c r="D312" s="3070"/>
      <c r="E312" s="3069"/>
      <c r="F312" s="3069"/>
      <c r="G312" s="3069"/>
      <c r="H312" s="1314"/>
      <c r="I312" s="3089"/>
      <c r="J312" s="3089"/>
      <c r="K312" s="3089"/>
      <c r="L312" s="3089"/>
      <c r="M312" s="3089"/>
      <c r="N312" s="3089"/>
      <c r="O312" s="3089"/>
    </row>
    <row r="313" spans="1:15" s="1267" customFormat="1" ht="12.75">
      <c r="A313" s="1277"/>
      <c r="B313" s="1277"/>
      <c r="C313" s="3068"/>
      <c r="D313" s="1311"/>
      <c r="E313" s="1311"/>
      <c r="F313" s="1311"/>
      <c r="G313" s="1311"/>
      <c r="H313" s="1311"/>
      <c r="I313" s="3089"/>
      <c r="J313" s="3089"/>
      <c r="K313" s="3089"/>
      <c r="L313" s="3089"/>
      <c r="M313" s="3089"/>
      <c r="N313" s="3089"/>
      <c r="O313" s="3089"/>
    </row>
    <row r="314" spans="1:15" s="1267" customFormat="1" ht="12.75">
      <c r="A314" s="1277"/>
      <c r="B314" s="1277"/>
      <c r="C314" s="1314"/>
      <c r="D314" s="3066"/>
      <c r="E314" s="3066"/>
      <c r="F314" s="3066"/>
      <c r="G314" s="3067"/>
      <c r="H314" s="3066"/>
      <c r="I314" s="3089"/>
      <c r="J314" s="3089"/>
      <c r="K314" s="3089"/>
      <c r="L314" s="3089"/>
      <c r="M314" s="3089"/>
      <c r="N314" s="3089"/>
      <c r="O314" s="3089"/>
    </row>
    <row r="315" spans="1:15" s="1267" customFormat="1" ht="12.75">
      <c r="A315" s="1298"/>
      <c r="B315" s="3065"/>
      <c r="C315" s="3064"/>
      <c r="D315" s="3063"/>
      <c r="E315" s="3063"/>
      <c r="F315" s="3063"/>
      <c r="G315" s="3063"/>
      <c r="H315" s="3063"/>
      <c r="I315" s="3089"/>
      <c r="J315" s="3089"/>
      <c r="K315" s="3089"/>
      <c r="L315" s="3089"/>
      <c r="M315" s="3089"/>
      <c r="N315" s="3089"/>
      <c r="O315" s="3089"/>
    </row>
    <row r="316" spans="1:15" s="1267" customFormat="1" ht="12.75">
      <c r="A316" s="1292"/>
      <c r="B316" s="1292"/>
      <c r="C316" s="1294"/>
      <c r="D316" s="3062"/>
      <c r="E316" s="3062"/>
      <c r="F316" s="1301"/>
      <c r="G316" s="3062"/>
      <c r="H316" s="3062"/>
      <c r="I316" s="3089"/>
      <c r="J316" s="3089"/>
      <c r="K316" s="3089"/>
      <c r="L316" s="3089"/>
      <c r="M316" s="3089"/>
      <c r="N316" s="3089"/>
      <c r="O316" s="3089"/>
    </row>
    <row r="317" spans="1:15" s="1267" customFormat="1" ht="12.75">
      <c r="A317" s="1292"/>
      <c r="B317" s="1292"/>
      <c r="C317" s="1294"/>
      <c r="D317" s="3062"/>
      <c r="E317" s="3062"/>
      <c r="F317" s="1301"/>
      <c r="G317" s="3062"/>
      <c r="H317" s="3062"/>
      <c r="I317" s="3089"/>
      <c r="J317" s="3089"/>
      <c r="K317" s="3089"/>
      <c r="L317" s="3089"/>
      <c r="M317" s="3089"/>
      <c r="N317" s="3089"/>
      <c r="O317" s="3089"/>
    </row>
    <row r="318" spans="1:15" s="1267" customFormat="1" ht="12.75">
      <c r="A318" s="1296"/>
      <c r="B318" s="1221"/>
      <c r="C318" s="1294"/>
      <c r="D318" s="1302"/>
      <c r="E318" s="1300"/>
      <c r="F318" s="1301"/>
      <c r="G318" s="1300"/>
      <c r="H318" s="1300"/>
      <c r="I318" s="3089"/>
      <c r="J318" s="3089"/>
      <c r="K318" s="3089"/>
      <c r="L318" s="3089"/>
      <c r="M318" s="3089"/>
      <c r="N318" s="3089"/>
      <c r="O318" s="3089"/>
    </row>
    <row r="319" spans="1:15" s="1267" customFormat="1" ht="12.75">
      <c r="A319" s="1292"/>
      <c r="B319" s="1292"/>
      <c r="C319" s="1294"/>
      <c r="D319" s="1302"/>
      <c r="E319" s="1300"/>
      <c r="F319" s="1301"/>
      <c r="G319" s="1300"/>
      <c r="H319" s="1300"/>
      <c r="I319" s="3089"/>
      <c r="J319" s="3089"/>
      <c r="K319" s="3089"/>
      <c r="L319" s="3089"/>
      <c r="M319" s="3089"/>
      <c r="N319" s="3089"/>
      <c r="O319" s="3089"/>
    </row>
    <row r="320" spans="1:15" s="1267" customFormat="1" ht="12.75">
      <c r="A320" s="1296"/>
      <c r="B320" s="1221"/>
      <c r="C320" s="1303"/>
      <c r="D320" s="1302"/>
      <c r="E320" s="1300"/>
      <c r="F320" s="1301"/>
      <c r="G320" s="1300"/>
      <c r="H320" s="1300"/>
      <c r="I320" s="3089"/>
      <c r="J320" s="3089"/>
      <c r="K320" s="3089"/>
      <c r="L320" s="3089"/>
      <c r="M320" s="3089"/>
      <c r="N320" s="3089"/>
      <c r="O320" s="3089"/>
    </row>
    <row r="321" spans="1:15" s="1267" customFormat="1" ht="12.75">
      <c r="A321" s="1292"/>
      <c r="B321" s="1292"/>
      <c r="C321" s="1303"/>
      <c r="D321" s="1302"/>
      <c r="E321" s="1300"/>
      <c r="F321" s="1301"/>
      <c r="G321" s="1300"/>
      <c r="H321" s="1300"/>
      <c r="I321" s="3089"/>
      <c r="J321" s="3089"/>
      <c r="K321" s="3089"/>
      <c r="L321" s="3089"/>
      <c r="M321" s="3089"/>
      <c r="N321" s="3089"/>
      <c r="O321" s="3089"/>
    </row>
    <row r="322" spans="1:15" s="1267" customFormat="1" ht="12.75">
      <c r="A322" s="3061"/>
      <c r="B322" s="1296"/>
      <c r="C322" s="1294"/>
      <c r="D322" s="1302"/>
      <c r="E322" s="1300"/>
      <c r="F322" s="1301"/>
      <c r="G322" s="1300"/>
      <c r="H322" s="1300"/>
      <c r="I322" s="3089"/>
      <c r="J322" s="3089"/>
      <c r="K322" s="3089"/>
      <c r="L322" s="3089"/>
      <c r="M322" s="3089"/>
      <c r="N322" s="3089"/>
      <c r="O322" s="3089"/>
    </row>
    <row r="323" spans="1:15" s="1267" customFormat="1" ht="12.75">
      <c r="A323" s="1295"/>
      <c r="B323" s="1295"/>
      <c r="C323" s="1303"/>
      <c r="D323" s="1302"/>
      <c r="E323" s="3060"/>
      <c r="F323" s="1301"/>
      <c r="G323" s="3060"/>
      <c r="H323" s="3060"/>
      <c r="I323" s="3089"/>
      <c r="J323" s="3089"/>
      <c r="K323" s="3089"/>
      <c r="L323" s="3089"/>
      <c r="M323" s="3089"/>
      <c r="N323" s="3089"/>
      <c r="O323" s="3089"/>
    </row>
    <row r="324" spans="1:15" s="1267" customFormat="1" ht="12.75">
      <c r="A324" s="1288"/>
      <c r="B324" s="1288"/>
      <c r="C324" s="1287"/>
      <c r="D324" s="1286"/>
      <c r="E324" s="1286"/>
      <c r="F324" s="1286"/>
      <c r="G324" s="1286"/>
      <c r="H324" s="1286"/>
      <c r="I324" s="3089"/>
      <c r="J324" s="3089"/>
      <c r="K324" s="3089"/>
      <c r="L324" s="3089"/>
      <c r="M324" s="3089"/>
      <c r="N324" s="3089"/>
      <c r="O324" s="3089"/>
    </row>
    <row r="325" spans="1:15" s="1267" customFormat="1" ht="12.75">
      <c r="A325" s="1288"/>
      <c r="B325" s="1288"/>
      <c r="C325" s="1287"/>
      <c r="D325" s="1286"/>
      <c r="E325" s="1286"/>
      <c r="F325" s="1286"/>
      <c r="G325" s="1286"/>
      <c r="H325" s="1286"/>
      <c r="I325" s="3089"/>
      <c r="J325" s="3089"/>
      <c r="K325" s="3089"/>
      <c r="L325" s="3089"/>
      <c r="M325" s="3089"/>
      <c r="N325" s="3089"/>
      <c r="O325" s="3089"/>
    </row>
    <row r="326" spans="1:15" s="1267" customFormat="1">
      <c r="A326" s="1221"/>
      <c r="B326" s="1273"/>
      <c r="C326" s="3058"/>
      <c r="D326" s="1273"/>
      <c r="E326" s="3059"/>
      <c r="F326" s="3059"/>
      <c r="G326" s="1221"/>
      <c r="H326" s="1273"/>
      <c r="I326" s="3089"/>
      <c r="J326" s="3089"/>
      <c r="K326" s="3089"/>
      <c r="L326" s="3089"/>
      <c r="M326" s="3089"/>
      <c r="N326" s="3089"/>
      <c r="O326" s="3089"/>
    </row>
    <row r="327" spans="1:15" s="1267" customFormat="1">
      <c r="A327" s="1273"/>
      <c r="B327" s="1221"/>
      <c r="C327" s="3058"/>
      <c r="D327" s="1221"/>
      <c r="E327" s="1221"/>
      <c r="F327" s="1221"/>
      <c r="G327" s="1221"/>
      <c r="H327" s="1273"/>
      <c r="I327" s="3089"/>
      <c r="J327" s="3089"/>
      <c r="K327" s="3089"/>
      <c r="L327" s="3089"/>
      <c r="M327" s="3089"/>
      <c r="N327" s="3089"/>
      <c r="O327" s="3089"/>
    </row>
    <row r="328" spans="1:15" s="1267" customFormat="1" ht="12.75">
      <c r="A328" s="3057"/>
      <c r="B328" s="1221"/>
      <c r="C328" s="3056"/>
      <c r="D328" s="3056"/>
      <c r="E328" s="3055"/>
      <c r="F328" s="3055"/>
      <c r="G328" s="3055"/>
      <c r="H328" s="3055"/>
      <c r="I328" s="3089"/>
      <c r="J328" s="3089"/>
      <c r="K328" s="3089"/>
      <c r="L328" s="3089"/>
      <c r="M328" s="3089"/>
      <c r="N328" s="3089"/>
      <c r="O328" s="3089"/>
    </row>
    <row r="329" spans="1:15" s="1267" customFormat="1" ht="12.75">
      <c r="A329" s="1283"/>
      <c r="B329" s="3054"/>
      <c r="C329" s="3053"/>
      <c r="D329" s="3053"/>
      <c r="E329" s="3052"/>
      <c r="F329" s="3052"/>
      <c r="G329" s="3052"/>
      <c r="H329" s="3052"/>
      <c r="I329" s="3089"/>
      <c r="J329" s="3089"/>
      <c r="K329" s="3089"/>
      <c r="L329" s="3089"/>
      <c r="M329" s="3089"/>
      <c r="N329" s="3089"/>
      <c r="O329" s="3089"/>
    </row>
    <row r="330" spans="1:15" s="1267" customFormat="1" ht="12.75">
      <c r="A330" s="1283"/>
      <c r="B330" s="3054"/>
      <c r="C330" s="1283"/>
      <c r="D330" s="3075"/>
      <c r="E330" s="3075"/>
      <c r="F330" s="3075"/>
      <c r="G330" s="3075"/>
      <c r="H330" s="3075"/>
      <c r="I330" s="3089"/>
      <c r="J330" s="3089"/>
      <c r="K330" s="3089"/>
      <c r="L330" s="3089"/>
      <c r="M330" s="3089"/>
      <c r="N330" s="3089"/>
      <c r="O330" s="3089"/>
    </row>
    <row r="331" spans="1:15" s="1267" customFormat="1" ht="12.75">
      <c r="A331" s="1283"/>
      <c r="B331" s="3054"/>
      <c r="C331" s="1283"/>
      <c r="D331" s="3075"/>
      <c r="E331" s="3075"/>
      <c r="F331" s="3075"/>
      <c r="G331" s="3075"/>
      <c r="H331" s="3075"/>
      <c r="I331" s="3089"/>
      <c r="J331" s="3089"/>
      <c r="K331" s="3089"/>
      <c r="L331" s="3089"/>
      <c r="M331" s="3089"/>
      <c r="N331" s="3089"/>
      <c r="O331" s="3089"/>
    </row>
    <row r="332" spans="1:15" s="1267" customFormat="1" ht="12.75">
      <c r="A332" s="1283"/>
      <c r="B332" s="3054"/>
      <c r="C332" s="1283"/>
      <c r="D332" s="3075"/>
      <c r="E332" s="3075"/>
      <c r="F332" s="3075"/>
      <c r="G332" s="3075"/>
      <c r="H332" s="3075"/>
      <c r="I332" s="3089"/>
      <c r="J332" s="3089"/>
      <c r="K332" s="3089"/>
      <c r="L332" s="3089"/>
      <c r="M332" s="3089"/>
      <c r="N332" s="3089"/>
      <c r="O332" s="3089"/>
    </row>
    <row r="333" spans="1:15" s="1267" customFormat="1" ht="12.75">
      <c r="A333" s="1283"/>
      <c r="B333" s="3054"/>
      <c r="C333" s="1283"/>
      <c r="D333" s="3075"/>
      <c r="E333" s="3075"/>
      <c r="F333" s="3075"/>
      <c r="G333" s="3075"/>
      <c r="H333" s="3075"/>
      <c r="I333" s="3089"/>
      <c r="J333" s="3089"/>
      <c r="K333" s="3089"/>
      <c r="L333" s="3089"/>
      <c r="M333" s="3089"/>
      <c r="N333" s="3089"/>
      <c r="O333" s="3089"/>
    </row>
    <row r="334" spans="1:15" s="1267" customFormat="1" ht="12.75">
      <c r="A334" s="1283"/>
      <c r="B334" s="3054"/>
      <c r="C334" s="1283"/>
      <c r="D334" s="3075"/>
      <c r="E334" s="3075"/>
      <c r="F334" s="3075"/>
      <c r="G334" s="3075"/>
      <c r="H334" s="3075"/>
      <c r="I334" s="3089"/>
      <c r="J334" s="3089"/>
      <c r="K334" s="3089"/>
      <c r="L334" s="3089"/>
      <c r="M334" s="3089"/>
      <c r="N334" s="3089"/>
      <c r="O334" s="3089"/>
    </row>
    <row r="335" spans="1:15" s="1267" customFormat="1" ht="12.75">
      <c r="A335" s="1283"/>
      <c r="B335" s="3054"/>
      <c r="C335" s="1283"/>
      <c r="D335" s="3075"/>
      <c r="E335" s="3075"/>
      <c r="F335" s="3075"/>
      <c r="G335" s="3075"/>
      <c r="H335" s="3075"/>
      <c r="I335" s="3089"/>
      <c r="J335" s="3089"/>
      <c r="K335" s="3089"/>
      <c r="L335" s="3089"/>
      <c r="M335" s="3089"/>
      <c r="N335" s="3089"/>
      <c r="O335" s="3089"/>
    </row>
    <row r="336" spans="1:15" s="1267" customFormat="1" ht="12.75">
      <c r="A336" s="1283"/>
      <c r="B336" s="3054"/>
      <c r="C336" s="1283"/>
      <c r="D336" s="3075"/>
      <c r="E336" s="3075"/>
      <c r="F336" s="3075"/>
      <c r="G336" s="3075"/>
      <c r="H336" s="3075"/>
      <c r="I336" s="3089"/>
      <c r="J336" s="3089"/>
      <c r="K336" s="3089"/>
      <c r="L336" s="3089"/>
      <c r="M336" s="3089"/>
      <c r="N336" s="3089"/>
      <c r="O336" s="3089"/>
    </row>
    <row r="337" spans="1:15" s="1267" customFormat="1" ht="12.75">
      <c r="A337" s="1283"/>
      <c r="B337" s="3054"/>
      <c r="C337" s="1283"/>
      <c r="D337" s="3075"/>
      <c r="E337" s="3075"/>
      <c r="F337" s="3075"/>
      <c r="G337" s="3075"/>
      <c r="H337" s="3075"/>
      <c r="I337" s="3089"/>
      <c r="J337" s="3089"/>
      <c r="K337" s="3089"/>
      <c r="L337" s="3089"/>
      <c r="M337" s="3089"/>
      <c r="N337" s="3089"/>
      <c r="O337" s="3089"/>
    </row>
    <row r="338" spans="1:15" s="1267" customFormat="1" ht="12.75">
      <c r="A338" s="1283"/>
      <c r="B338" s="3054"/>
      <c r="C338" s="1283"/>
      <c r="D338" s="3075"/>
      <c r="E338" s="3075"/>
      <c r="F338" s="3075"/>
      <c r="G338" s="3075"/>
      <c r="H338" s="3075"/>
      <c r="I338" s="3089"/>
      <c r="J338" s="3089"/>
      <c r="K338" s="3089"/>
      <c r="L338" s="3089"/>
      <c r="M338" s="3089"/>
      <c r="N338" s="3089"/>
      <c r="O338" s="3089"/>
    </row>
    <row r="339" spans="1:15" s="1267" customFormat="1" ht="12.75">
      <c r="A339" s="1283"/>
      <c r="B339" s="3054"/>
      <c r="C339" s="1283"/>
      <c r="D339" s="3075"/>
      <c r="E339" s="3075"/>
      <c r="F339" s="3075"/>
      <c r="G339" s="3075"/>
      <c r="H339" s="3075"/>
      <c r="I339" s="3089"/>
      <c r="J339" s="3089"/>
      <c r="K339" s="3089"/>
      <c r="L339" s="3089"/>
      <c r="M339" s="3089"/>
      <c r="N339" s="3089"/>
      <c r="O339" s="3089"/>
    </row>
    <row r="340" spans="1:15" s="1267" customFormat="1" ht="12.75">
      <c r="A340" s="1283"/>
      <c r="B340" s="3054"/>
      <c r="C340" s="1283"/>
      <c r="D340" s="3075"/>
      <c r="E340" s="3075"/>
      <c r="F340" s="3075"/>
      <c r="G340" s="3075"/>
      <c r="H340" s="3075"/>
      <c r="I340" s="3089"/>
      <c r="J340" s="3089"/>
      <c r="K340" s="3089"/>
      <c r="L340" s="3089"/>
      <c r="M340" s="3089"/>
      <c r="N340" s="3089"/>
      <c r="O340" s="3089"/>
    </row>
    <row r="341" spans="1:15" s="1267" customFormat="1" ht="12.75">
      <c r="A341" s="1283"/>
      <c r="B341" s="3054"/>
      <c r="C341" s="1283"/>
      <c r="D341" s="3075"/>
      <c r="E341" s="3075"/>
      <c r="F341" s="3075"/>
      <c r="G341" s="3075"/>
      <c r="H341" s="3075"/>
      <c r="I341" s="3089"/>
      <c r="J341" s="3089"/>
      <c r="K341" s="3089"/>
      <c r="L341" s="3089"/>
      <c r="M341" s="3089"/>
      <c r="N341" s="3089"/>
      <c r="O341" s="3089"/>
    </row>
    <row r="342" spans="1:15" s="1267" customFormat="1" ht="12.75">
      <c r="A342" s="1283"/>
      <c r="B342" s="3054"/>
      <c r="C342" s="1283"/>
      <c r="D342" s="3075"/>
      <c r="E342" s="3075"/>
      <c r="F342" s="3075"/>
      <c r="G342" s="3075"/>
      <c r="H342" s="3075"/>
      <c r="I342" s="3089"/>
      <c r="J342" s="3089"/>
      <c r="K342" s="3089"/>
      <c r="L342" s="3089"/>
      <c r="M342" s="3089"/>
      <c r="N342" s="3089"/>
      <c r="O342" s="3089"/>
    </row>
    <row r="343" spans="1:15" s="1267" customFormat="1" ht="12.75">
      <c r="A343" s="1283"/>
      <c r="B343" s="3054"/>
      <c r="C343" s="1283"/>
      <c r="D343" s="3075"/>
      <c r="E343" s="3075"/>
      <c r="F343" s="3075"/>
      <c r="G343" s="3075"/>
      <c r="H343" s="3075"/>
      <c r="I343" s="3089"/>
      <c r="J343" s="3089"/>
      <c r="K343" s="3089"/>
      <c r="L343" s="3089"/>
      <c r="M343" s="3089"/>
      <c r="N343" s="3089"/>
      <c r="O343" s="3089"/>
    </row>
    <row r="344" spans="1:15" s="1267" customFormat="1" ht="12.75">
      <c r="A344" s="1283"/>
      <c r="B344" s="3054"/>
      <c r="C344" s="1283"/>
      <c r="D344" s="3075"/>
      <c r="E344" s="3075"/>
      <c r="F344" s="3075"/>
      <c r="G344" s="3075"/>
      <c r="H344" s="3075"/>
      <c r="I344" s="3089"/>
      <c r="J344" s="3089"/>
      <c r="K344" s="3089"/>
      <c r="L344" s="3089"/>
      <c r="M344" s="3089"/>
      <c r="N344" s="3089"/>
      <c r="O344" s="3089"/>
    </row>
    <row r="345" spans="1:15" s="1267" customFormat="1" ht="12.75">
      <c r="A345" s="1283"/>
      <c r="B345" s="3054"/>
      <c r="C345" s="1283"/>
      <c r="D345" s="3075"/>
      <c r="E345" s="3075"/>
      <c r="F345" s="3075"/>
      <c r="G345" s="3075"/>
      <c r="H345" s="3075"/>
      <c r="I345" s="3089"/>
      <c r="J345" s="3089"/>
      <c r="K345" s="3089"/>
      <c r="L345" s="3089"/>
      <c r="M345" s="3089"/>
      <c r="N345" s="3089"/>
      <c r="O345" s="3089"/>
    </row>
    <row r="346" spans="1:15" s="1267" customFormat="1" ht="12.75">
      <c r="A346" s="1283"/>
      <c r="B346" s="3054"/>
      <c r="C346" s="1283"/>
      <c r="D346" s="3075"/>
      <c r="E346" s="3075"/>
      <c r="F346" s="3075"/>
      <c r="G346" s="3075"/>
      <c r="H346" s="3075"/>
      <c r="I346" s="3089"/>
      <c r="J346" s="3089"/>
      <c r="K346" s="3089"/>
      <c r="L346" s="3089"/>
      <c r="M346" s="3089"/>
      <c r="N346" s="3089"/>
      <c r="O346" s="3089"/>
    </row>
    <row r="347" spans="1:15">
      <c r="A347" s="3055"/>
      <c r="B347" s="3055"/>
      <c r="C347" s="3055"/>
      <c r="D347" s="3055"/>
      <c r="E347" s="3055"/>
      <c r="F347" s="3055"/>
      <c r="G347" s="3055"/>
      <c r="H347" s="3055"/>
    </row>
    <row r="348" spans="1:15">
      <c r="A348" s="3059"/>
      <c r="B348" s="3059"/>
      <c r="C348" s="3059"/>
      <c r="D348" s="3059"/>
      <c r="E348" s="3059"/>
      <c r="F348" s="3059"/>
      <c r="G348" s="3059"/>
      <c r="H348" s="3059"/>
    </row>
    <row r="349" spans="1:15">
      <c r="A349" s="1273"/>
      <c r="B349" s="1273"/>
      <c r="C349" s="1273"/>
      <c r="D349" s="1273"/>
      <c r="E349" s="1273"/>
      <c r="F349" s="1273"/>
      <c r="G349" s="1273"/>
      <c r="H349" s="1273"/>
    </row>
    <row r="350" spans="1:15">
      <c r="A350" s="1273"/>
      <c r="B350" s="1273"/>
      <c r="C350" s="1273"/>
      <c r="D350" s="1273"/>
      <c r="E350" s="1273"/>
      <c r="F350" s="1273"/>
      <c r="G350" s="1273"/>
      <c r="H350" s="1273"/>
    </row>
    <row r="351" spans="1:15" s="1267" customFormat="1">
      <c r="A351" s="3077"/>
      <c r="B351" s="3076"/>
      <c r="C351" s="1273"/>
      <c r="D351" s="3075"/>
      <c r="E351" s="3075"/>
      <c r="F351" s="3075"/>
      <c r="G351" s="3075"/>
      <c r="H351" s="3075"/>
      <c r="I351" s="3089"/>
      <c r="J351" s="3089"/>
      <c r="K351" s="3089"/>
      <c r="L351" s="3089"/>
      <c r="M351" s="3089"/>
      <c r="N351" s="3089"/>
      <c r="O351" s="3089"/>
    </row>
    <row r="352" spans="1:15" s="1267" customFormat="1" ht="12.75">
      <c r="A352" s="1221"/>
      <c r="B352" s="1221"/>
      <c r="C352" s="1303"/>
      <c r="D352" s="1302"/>
      <c r="E352" s="1304"/>
      <c r="F352" s="1301"/>
      <c r="G352" s="3074"/>
      <c r="H352" s="1304"/>
      <c r="I352" s="3089"/>
      <c r="J352" s="3089"/>
      <c r="K352" s="3089"/>
      <c r="L352" s="3089"/>
      <c r="M352" s="3089"/>
      <c r="N352" s="3089"/>
      <c r="O352" s="3089"/>
    </row>
    <row r="353" spans="1:15" s="1267" customFormat="1" ht="23.25">
      <c r="A353" s="3073"/>
      <c r="B353" s="3073"/>
      <c r="C353" s="3072"/>
      <c r="D353" s="1302"/>
      <c r="E353" s="1304"/>
      <c r="F353" s="1301"/>
      <c r="G353" s="3071"/>
      <c r="H353" s="1304"/>
      <c r="I353" s="3089"/>
      <c r="J353" s="3089"/>
      <c r="K353" s="3089"/>
      <c r="L353" s="3089"/>
      <c r="M353" s="3089"/>
      <c r="N353" s="3089"/>
      <c r="O353" s="3089"/>
    </row>
    <row r="354" spans="1:15" s="1267" customFormat="1" ht="12.75">
      <c r="A354" s="1277"/>
      <c r="B354" s="1277"/>
      <c r="C354" s="3068"/>
      <c r="D354" s="3070"/>
      <c r="E354" s="3069"/>
      <c r="F354" s="3069"/>
      <c r="G354" s="3069"/>
      <c r="H354" s="1314"/>
      <c r="I354" s="3089"/>
      <c r="J354" s="3089"/>
      <c r="K354" s="3089"/>
      <c r="L354" s="3089"/>
      <c r="M354" s="3089"/>
      <c r="N354" s="3089"/>
      <c r="O354" s="3089"/>
    </row>
    <row r="355" spans="1:15" s="1267" customFormat="1" ht="12.75">
      <c r="A355" s="1277"/>
      <c r="B355" s="1277"/>
      <c r="C355" s="3068"/>
      <c r="D355" s="1311"/>
      <c r="E355" s="1311"/>
      <c r="F355" s="1311"/>
      <c r="G355" s="1311"/>
      <c r="H355" s="1311"/>
      <c r="I355" s="3089"/>
      <c r="J355" s="3089"/>
      <c r="K355" s="3089"/>
      <c r="L355" s="3089"/>
      <c r="M355" s="3089"/>
      <c r="N355" s="3089"/>
      <c r="O355" s="3089"/>
    </row>
    <row r="356" spans="1:15" s="1267" customFormat="1" ht="12.75">
      <c r="A356" s="1277"/>
      <c r="B356" s="1277"/>
      <c r="C356" s="1314"/>
      <c r="D356" s="3066"/>
      <c r="E356" s="3066"/>
      <c r="F356" s="3066"/>
      <c r="G356" s="3067"/>
      <c r="H356" s="3066"/>
      <c r="I356" s="3089"/>
      <c r="J356" s="3089"/>
      <c r="K356" s="3089"/>
      <c r="L356" s="3089"/>
      <c r="M356" s="3089"/>
      <c r="N356" s="3089"/>
      <c r="O356" s="3089"/>
    </row>
    <row r="357" spans="1:15" s="1267" customFormat="1" ht="12.75">
      <c r="A357" s="1298"/>
      <c r="B357" s="3065"/>
      <c r="C357" s="3064"/>
      <c r="D357" s="3063"/>
      <c r="E357" s="3063"/>
      <c r="F357" s="3063"/>
      <c r="G357" s="3063"/>
      <c r="H357" s="3063"/>
      <c r="I357" s="3089"/>
      <c r="J357" s="3089"/>
      <c r="K357" s="3089"/>
      <c r="L357" s="3089"/>
      <c r="M357" s="3089"/>
      <c r="N357" s="3089"/>
      <c r="O357" s="3089"/>
    </row>
    <row r="358" spans="1:15" s="1267" customFormat="1" ht="12.75">
      <c r="A358" s="1292"/>
      <c r="B358" s="1292"/>
      <c r="C358" s="1294"/>
      <c r="D358" s="3062"/>
      <c r="E358" s="3062"/>
      <c r="F358" s="1301"/>
      <c r="G358" s="3062"/>
      <c r="H358" s="3062"/>
      <c r="I358" s="3089"/>
      <c r="J358" s="3089"/>
      <c r="K358" s="3089"/>
      <c r="L358" s="3089"/>
      <c r="M358" s="3089"/>
      <c r="N358" s="3089"/>
      <c r="O358" s="3089"/>
    </row>
    <row r="359" spans="1:15" s="1267" customFormat="1" ht="12.75">
      <c r="A359" s="1292"/>
      <c r="B359" s="1292"/>
      <c r="C359" s="1294"/>
      <c r="D359" s="3062"/>
      <c r="E359" s="3062"/>
      <c r="F359" s="1301"/>
      <c r="G359" s="3062"/>
      <c r="H359" s="3062"/>
      <c r="I359" s="3089"/>
      <c r="J359" s="3089"/>
      <c r="K359" s="3089"/>
      <c r="L359" s="3089"/>
      <c r="M359" s="3089"/>
      <c r="N359" s="3089"/>
      <c r="O359" s="3089"/>
    </row>
    <row r="360" spans="1:15" s="1267" customFormat="1" ht="12.75">
      <c r="A360" s="1296"/>
      <c r="B360" s="1221"/>
      <c r="C360" s="1294"/>
      <c r="D360" s="1302"/>
      <c r="E360" s="1300"/>
      <c r="F360" s="1301"/>
      <c r="G360" s="1300"/>
      <c r="H360" s="1300"/>
      <c r="I360" s="3089"/>
      <c r="J360" s="3089"/>
      <c r="K360" s="3089"/>
      <c r="L360" s="3089"/>
      <c r="M360" s="3089"/>
      <c r="N360" s="3089"/>
      <c r="O360" s="3089"/>
    </row>
    <row r="361" spans="1:15" s="1267" customFormat="1" ht="12.75">
      <c r="A361" s="1292"/>
      <c r="B361" s="1292"/>
      <c r="C361" s="1294"/>
      <c r="D361" s="1302"/>
      <c r="E361" s="1300"/>
      <c r="F361" s="1301"/>
      <c r="G361" s="1300"/>
      <c r="H361" s="1300"/>
      <c r="I361" s="3089"/>
      <c r="J361" s="3089"/>
      <c r="K361" s="3089"/>
      <c r="L361" s="3089"/>
      <c r="M361" s="3089"/>
      <c r="N361" s="3089"/>
      <c r="O361" s="3089"/>
    </row>
    <row r="362" spans="1:15" s="1267" customFormat="1" ht="12.75">
      <c r="A362" s="1296"/>
      <c r="B362" s="1221"/>
      <c r="C362" s="1303"/>
      <c r="D362" s="1302"/>
      <c r="E362" s="1300"/>
      <c r="F362" s="1301"/>
      <c r="G362" s="1300"/>
      <c r="H362" s="1300"/>
      <c r="I362" s="3089"/>
      <c r="J362" s="3089"/>
      <c r="K362" s="3089"/>
      <c r="L362" s="3089"/>
      <c r="M362" s="3089"/>
      <c r="N362" s="3089"/>
      <c r="O362" s="3089"/>
    </row>
    <row r="363" spans="1:15" s="1267" customFormat="1" ht="12.75">
      <c r="A363" s="1292"/>
      <c r="B363" s="1292"/>
      <c r="C363" s="1303"/>
      <c r="D363" s="1302"/>
      <c r="E363" s="1300"/>
      <c r="F363" s="1301"/>
      <c r="G363" s="1300"/>
      <c r="H363" s="1300"/>
      <c r="I363" s="3089"/>
      <c r="J363" s="3089"/>
      <c r="K363" s="3089"/>
      <c r="L363" s="3089"/>
      <c r="M363" s="3089"/>
      <c r="N363" s="3089"/>
      <c r="O363" s="3089"/>
    </row>
    <row r="364" spans="1:15" s="1267" customFormat="1" ht="12.75">
      <c r="A364" s="3061"/>
      <c r="B364" s="1296"/>
      <c r="C364" s="1294"/>
      <c r="D364" s="1302"/>
      <c r="E364" s="1300"/>
      <c r="F364" s="1301"/>
      <c r="G364" s="1300"/>
      <c r="H364" s="1300"/>
      <c r="I364" s="3089"/>
      <c r="J364" s="3089"/>
      <c r="K364" s="3089"/>
      <c r="L364" s="3089"/>
      <c r="M364" s="3089"/>
      <c r="N364" s="3089"/>
      <c r="O364" s="3089"/>
    </row>
    <row r="365" spans="1:15" s="1267" customFormat="1" ht="12.75">
      <c r="A365" s="1295"/>
      <c r="B365" s="1295"/>
      <c r="C365" s="1303"/>
      <c r="D365" s="1302"/>
      <c r="E365" s="3060"/>
      <c r="F365" s="1301"/>
      <c r="G365" s="3060"/>
      <c r="H365" s="3060"/>
      <c r="I365" s="3089"/>
      <c r="J365" s="3089"/>
      <c r="K365" s="3089"/>
      <c r="L365" s="3089"/>
      <c r="M365" s="3089"/>
      <c r="N365" s="3089"/>
      <c r="O365" s="3089"/>
    </row>
    <row r="366" spans="1:15" s="1267" customFormat="1" ht="12.75">
      <c r="A366" s="1288"/>
      <c r="B366" s="1288"/>
      <c r="C366" s="1287"/>
      <c r="D366" s="1286"/>
      <c r="E366" s="1286"/>
      <c r="F366" s="1286"/>
      <c r="G366" s="1286"/>
      <c r="H366" s="1286"/>
      <c r="I366" s="3089"/>
      <c r="J366" s="3089"/>
      <c r="K366" s="3089"/>
      <c r="L366" s="3089"/>
      <c r="M366" s="3089"/>
      <c r="N366" s="3089"/>
      <c r="O366" s="3089"/>
    </row>
    <row r="367" spans="1:15" s="1267" customFormat="1" ht="12.75">
      <c r="A367" s="1288"/>
      <c r="B367" s="1288"/>
      <c r="C367" s="1287"/>
      <c r="D367" s="1286"/>
      <c r="E367" s="1286"/>
      <c r="F367" s="1286"/>
      <c r="G367" s="1286"/>
      <c r="H367" s="1286"/>
      <c r="I367" s="3089"/>
      <c r="J367" s="3089"/>
      <c r="K367" s="3089"/>
      <c r="L367" s="3089"/>
      <c r="M367" s="3089"/>
      <c r="N367" s="3089"/>
      <c r="O367" s="3089"/>
    </row>
    <row r="368" spans="1:15" s="1267" customFormat="1">
      <c r="A368" s="1221"/>
      <c r="B368" s="1273"/>
      <c r="C368" s="3058"/>
      <c r="D368" s="1273"/>
      <c r="E368" s="3059"/>
      <c r="F368" s="3059"/>
      <c r="G368" s="1221"/>
      <c r="H368" s="1273"/>
      <c r="I368" s="3089"/>
      <c r="J368" s="3089"/>
      <c r="K368" s="3089"/>
      <c r="L368" s="3089"/>
      <c r="M368" s="3089"/>
      <c r="N368" s="3089"/>
      <c r="O368" s="3089"/>
    </row>
    <row r="369" spans="1:15" s="1267" customFormat="1">
      <c r="A369" s="1273"/>
      <c r="B369" s="1221"/>
      <c r="C369" s="3058"/>
      <c r="D369" s="1221"/>
      <c r="E369" s="1221"/>
      <c r="F369" s="1221"/>
      <c r="G369" s="1221"/>
      <c r="H369" s="1273"/>
      <c r="I369" s="3089"/>
      <c r="J369" s="3089"/>
      <c r="K369" s="3089"/>
      <c r="L369" s="3089"/>
      <c r="M369" s="3089"/>
      <c r="N369" s="3089"/>
      <c r="O369" s="3089"/>
    </row>
    <row r="370" spans="1:15" s="1267" customFormat="1" ht="12.75">
      <c r="A370" s="3057"/>
      <c r="B370" s="1221"/>
      <c r="C370" s="3056"/>
      <c r="D370" s="3056"/>
      <c r="E370" s="3055"/>
      <c r="F370" s="3055"/>
      <c r="G370" s="3055"/>
      <c r="H370" s="3055"/>
      <c r="I370" s="3089"/>
      <c r="J370" s="3089"/>
      <c r="K370" s="3089"/>
      <c r="L370" s="3089"/>
      <c r="M370" s="3089"/>
      <c r="N370" s="3089"/>
      <c r="O370" s="3089"/>
    </row>
    <row r="371" spans="1:15" s="1267" customFormat="1" ht="12.75">
      <c r="A371" s="1283"/>
      <c r="B371" s="3054"/>
      <c r="C371" s="3053"/>
      <c r="D371" s="3053"/>
      <c r="E371" s="3052"/>
      <c r="F371" s="3052"/>
      <c r="G371" s="3052"/>
      <c r="H371" s="3052"/>
      <c r="I371" s="3089"/>
      <c r="J371" s="3089"/>
      <c r="K371" s="3089"/>
      <c r="L371" s="3089"/>
      <c r="M371" s="3089"/>
      <c r="N371" s="3089"/>
      <c r="O371" s="3089"/>
    </row>
    <row r="372" spans="1:15" s="1267" customFormat="1" ht="12.75">
      <c r="A372" s="1283"/>
      <c r="B372" s="3054"/>
      <c r="C372" s="1283"/>
      <c r="D372" s="3075"/>
      <c r="E372" s="3075"/>
      <c r="F372" s="3075"/>
      <c r="G372" s="3075"/>
      <c r="H372" s="3075"/>
      <c r="I372" s="3089"/>
      <c r="J372" s="3089"/>
      <c r="K372" s="3089"/>
      <c r="L372" s="3089"/>
      <c r="M372" s="3089"/>
      <c r="N372" s="3089"/>
      <c r="O372" s="3089"/>
    </row>
    <row r="373" spans="1:15" s="1267" customFormat="1" ht="12.75">
      <c r="A373" s="1283"/>
      <c r="B373" s="3054"/>
      <c r="C373" s="1283"/>
      <c r="D373" s="3075"/>
      <c r="E373" s="3075"/>
      <c r="F373" s="3075"/>
      <c r="G373" s="3075"/>
      <c r="H373" s="3075"/>
      <c r="I373" s="3089"/>
      <c r="J373" s="3089"/>
      <c r="K373" s="3089"/>
      <c r="L373" s="3089"/>
      <c r="M373" s="3089"/>
      <c r="N373" s="3089"/>
      <c r="O373" s="3089"/>
    </row>
    <row r="374" spans="1:15" s="1267" customFormat="1" ht="12.75">
      <c r="A374" s="1283"/>
      <c r="B374" s="3054"/>
      <c r="C374" s="1283"/>
      <c r="D374" s="3075"/>
      <c r="E374" s="3075"/>
      <c r="F374" s="3075"/>
      <c r="G374" s="3075"/>
      <c r="H374" s="3075"/>
      <c r="I374" s="3089"/>
      <c r="J374" s="3089"/>
      <c r="K374" s="3089"/>
      <c r="L374" s="3089"/>
      <c r="M374" s="3089"/>
      <c r="N374" s="3089"/>
      <c r="O374" s="3089"/>
    </row>
    <row r="375" spans="1:15" s="1267" customFormat="1" ht="12.75">
      <c r="A375" s="1283"/>
      <c r="B375" s="3054"/>
      <c r="C375" s="1283"/>
      <c r="D375" s="3075"/>
      <c r="E375" s="3075"/>
      <c r="F375" s="3075"/>
      <c r="G375" s="3075"/>
      <c r="H375" s="3075"/>
      <c r="I375" s="3089"/>
      <c r="J375" s="3089"/>
      <c r="K375" s="3089"/>
      <c r="L375" s="3089"/>
      <c r="M375" s="3089"/>
      <c r="N375" s="3089"/>
      <c r="O375" s="3089"/>
    </row>
    <row r="376" spans="1:15" s="1267" customFormat="1" ht="12.75">
      <c r="A376" s="1283"/>
      <c r="B376" s="3054"/>
      <c r="C376" s="1283"/>
      <c r="D376" s="3075"/>
      <c r="E376" s="3075"/>
      <c r="F376" s="3075"/>
      <c r="G376" s="3075"/>
      <c r="H376" s="3075"/>
      <c r="I376" s="3089"/>
      <c r="J376" s="3089"/>
      <c r="K376" s="3089"/>
      <c r="L376" s="3089"/>
      <c r="M376" s="3089"/>
      <c r="N376" s="3089"/>
      <c r="O376" s="3089"/>
    </row>
    <row r="377" spans="1:15" s="1267" customFormat="1" ht="12.75">
      <c r="A377" s="1283"/>
      <c r="B377" s="3054"/>
      <c r="C377" s="1283"/>
      <c r="D377" s="3075"/>
      <c r="E377" s="3075"/>
      <c r="F377" s="3075"/>
      <c r="G377" s="3075"/>
      <c r="H377" s="3075"/>
      <c r="I377" s="3089"/>
      <c r="J377" s="3089"/>
      <c r="K377" s="3089"/>
      <c r="L377" s="3089"/>
      <c r="M377" s="3089"/>
      <c r="N377" s="3089"/>
      <c r="O377" s="3089"/>
    </row>
    <row r="378" spans="1:15" s="1267" customFormat="1" ht="12.75">
      <c r="A378" s="1283"/>
      <c r="B378" s="3054"/>
      <c r="C378" s="1283"/>
      <c r="D378" s="3075"/>
      <c r="E378" s="3075"/>
      <c r="F378" s="3075"/>
      <c r="G378" s="3075"/>
      <c r="H378" s="3075"/>
      <c r="I378" s="3089"/>
      <c r="J378" s="3089"/>
      <c r="K378" s="3089"/>
      <c r="L378" s="3089"/>
      <c r="M378" s="3089"/>
      <c r="N378" s="3089"/>
      <c r="O378" s="3089"/>
    </row>
    <row r="379" spans="1:15" s="1267" customFormat="1" ht="12.75">
      <c r="A379" s="1283"/>
      <c r="B379" s="3054"/>
      <c r="C379" s="1283"/>
      <c r="D379" s="3075"/>
      <c r="E379" s="3075"/>
      <c r="F379" s="3075"/>
      <c r="G379" s="3075"/>
      <c r="H379" s="3075"/>
      <c r="I379" s="3089"/>
      <c r="J379" s="3089"/>
      <c r="K379" s="3089"/>
      <c r="L379" s="3089"/>
      <c r="M379" s="3089"/>
      <c r="N379" s="3089"/>
      <c r="O379" s="3089"/>
    </row>
    <row r="380" spans="1:15" s="1267" customFormat="1" ht="12.75">
      <c r="A380" s="1283"/>
      <c r="B380" s="3054"/>
      <c r="C380" s="1283"/>
      <c r="D380" s="3075"/>
      <c r="E380" s="3075"/>
      <c r="F380" s="3075"/>
      <c r="G380" s="3075"/>
      <c r="H380" s="3075"/>
      <c r="I380" s="3089"/>
      <c r="J380" s="3089"/>
      <c r="K380" s="3089"/>
      <c r="L380" s="3089"/>
      <c r="M380" s="3089"/>
      <c r="N380" s="3089"/>
      <c r="O380" s="3089"/>
    </row>
    <row r="381" spans="1:15" s="1267" customFormat="1" ht="12.75">
      <c r="A381" s="1283"/>
      <c r="B381" s="3054"/>
      <c r="C381" s="1283"/>
      <c r="D381" s="3075"/>
      <c r="E381" s="3075"/>
      <c r="F381" s="3075"/>
      <c r="G381" s="3075"/>
      <c r="H381" s="3075"/>
      <c r="I381" s="3089"/>
      <c r="J381" s="3089"/>
      <c r="K381" s="3089"/>
      <c r="L381" s="3089"/>
      <c r="M381" s="3089"/>
      <c r="N381" s="3089"/>
      <c r="O381" s="3089"/>
    </row>
    <row r="382" spans="1:15" s="1267" customFormat="1" ht="12.75">
      <c r="A382" s="1283"/>
      <c r="B382" s="3054"/>
      <c r="C382" s="1283"/>
      <c r="D382" s="3075"/>
      <c r="E382" s="3075"/>
      <c r="F382" s="3075"/>
      <c r="G382" s="3075"/>
      <c r="H382" s="3075"/>
      <c r="I382" s="3089"/>
      <c r="J382" s="3089"/>
      <c r="K382" s="3089"/>
      <c r="L382" s="3089"/>
      <c r="M382" s="3089"/>
      <c r="N382" s="3089"/>
      <c r="O382" s="3089"/>
    </row>
    <row r="383" spans="1:15" s="1267" customFormat="1" ht="12.75">
      <c r="A383" s="1283"/>
      <c r="B383" s="3054"/>
      <c r="C383" s="1283"/>
      <c r="D383" s="3075"/>
      <c r="E383" s="3075"/>
      <c r="F383" s="3075"/>
      <c r="G383" s="3075"/>
      <c r="H383" s="3075"/>
      <c r="I383" s="3089"/>
      <c r="J383" s="3089"/>
      <c r="K383" s="3089"/>
      <c r="L383" s="3089"/>
      <c r="M383" s="3089"/>
      <c r="N383" s="3089"/>
      <c r="O383" s="3089"/>
    </row>
    <row r="384" spans="1:15" s="1267" customFormat="1" ht="12.75">
      <c r="A384" s="1283"/>
      <c r="B384" s="3054"/>
      <c r="C384" s="1283"/>
      <c r="D384" s="3075"/>
      <c r="E384" s="3075"/>
      <c r="F384" s="3075"/>
      <c r="G384" s="3075"/>
      <c r="H384" s="3075"/>
      <c r="I384" s="3089"/>
      <c r="J384" s="3089"/>
      <c r="K384" s="3089"/>
      <c r="L384" s="3089"/>
      <c r="M384" s="3089"/>
      <c r="N384" s="3089"/>
      <c r="O384" s="3089"/>
    </row>
    <row r="385" spans="1:15" s="1267" customFormat="1" ht="12.75">
      <c r="A385" s="1283"/>
      <c r="B385" s="3054"/>
      <c r="C385" s="1283"/>
      <c r="D385" s="3075"/>
      <c r="E385" s="3075"/>
      <c r="F385" s="3075"/>
      <c r="G385" s="3075"/>
      <c r="H385" s="3075"/>
      <c r="I385" s="3089"/>
      <c r="J385" s="3089"/>
      <c r="K385" s="3089"/>
      <c r="L385" s="3089"/>
      <c r="M385" s="3089"/>
      <c r="N385" s="3089"/>
      <c r="O385" s="3089"/>
    </row>
    <row r="386" spans="1:15" s="1267" customFormat="1" ht="12.75">
      <c r="A386" s="1283"/>
      <c r="B386" s="3054"/>
      <c r="C386" s="1283"/>
      <c r="D386" s="3075"/>
      <c r="E386" s="3075"/>
      <c r="F386" s="3075"/>
      <c r="G386" s="3075"/>
      <c r="H386" s="3075"/>
      <c r="I386" s="3089"/>
      <c r="J386" s="3089"/>
      <c r="K386" s="3089"/>
      <c r="L386" s="3089"/>
      <c r="M386" s="3089"/>
      <c r="N386" s="3089"/>
      <c r="O386" s="3089"/>
    </row>
    <row r="387" spans="1:15" s="1267" customFormat="1" ht="12.75">
      <c r="A387" s="1283"/>
      <c r="B387" s="3054"/>
      <c r="C387" s="1283"/>
      <c r="D387" s="3075"/>
      <c r="E387" s="3075"/>
      <c r="F387" s="3075"/>
      <c r="G387" s="3075"/>
      <c r="H387" s="3075"/>
      <c r="I387" s="3089"/>
      <c r="J387" s="3089"/>
      <c r="K387" s="3089"/>
      <c r="L387" s="3089"/>
      <c r="M387" s="3089"/>
      <c r="N387" s="3089"/>
      <c r="O387" s="3089"/>
    </row>
    <row r="388" spans="1:15">
      <c r="A388" s="3055"/>
      <c r="B388" s="3055"/>
      <c r="C388" s="3055"/>
      <c r="D388" s="3055"/>
      <c r="E388" s="3055"/>
      <c r="F388" s="3055"/>
      <c r="G388" s="3055"/>
      <c r="H388" s="3055"/>
    </row>
    <row r="389" spans="1:15">
      <c r="A389" s="3059"/>
      <c r="B389" s="3059"/>
      <c r="C389" s="3059"/>
      <c r="D389" s="3059"/>
      <c r="E389" s="3059"/>
      <c r="F389" s="3059"/>
      <c r="G389" s="3059"/>
      <c r="H389" s="3059"/>
    </row>
    <row r="390" spans="1:15">
      <c r="A390" s="1273"/>
      <c r="B390" s="1273"/>
      <c r="C390" s="1273"/>
      <c r="D390" s="1273"/>
      <c r="E390" s="1273"/>
      <c r="F390" s="1273"/>
      <c r="G390" s="1273"/>
      <c r="H390" s="1273"/>
    </row>
    <row r="391" spans="1:15">
      <c r="A391" s="1273"/>
      <c r="B391" s="1273"/>
      <c r="C391" s="1273"/>
      <c r="D391" s="1273"/>
      <c r="E391" s="1273"/>
      <c r="F391" s="1273"/>
      <c r="G391" s="1273"/>
      <c r="H391" s="1273"/>
    </row>
    <row r="392" spans="1:15">
      <c r="A392" s="1273"/>
      <c r="B392" s="1273"/>
      <c r="C392" s="1273"/>
      <c r="D392" s="1273"/>
      <c r="E392" s="1273"/>
      <c r="F392" s="1273"/>
      <c r="G392" s="1273"/>
      <c r="H392" s="1273"/>
    </row>
    <row r="393" spans="1:15" s="1267" customFormat="1">
      <c r="A393" s="3077"/>
      <c r="B393" s="3076"/>
      <c r="C393" s="1273"/>
      <c r="D393" s="3075"/>
      <c r="E393" s="3075"/>
      <c r="F393" s="3075"/>
      <c r="G393" s="3075"/>
      <c r="H393" s="3075"/>
      <c r="I393" s="3089"/>
      <c r="J393" s="3089"/>
      <c r="K393" s="3089"/>
      <c r="L393" s="3089"/>
      <c r="M393" s="3089"/>
      <c r="N393" s="3089"/>
      <c r="O393" s="3089"/>
    </row>
    <row r="394" spans="1:15" s="1267" customFormat="1" ht="12.75">
      <c r="A394" s="1221"/>
      <c r="B394" s="1221"/>
      <c r="C394" s="1303"/>
      <c r="D394" s="1302"/>
      <c r="E394" s="1304"/>
      <c r="F394" s="1301"/>
      <c r="G394" s="3074"/>
      <c r="H394" s="1304"/>
      <c r="I394" s="3089"/>
      <c r="J394" s="3089"/>
      <c r="K394" s="3089"/>
      <c r="L394" s="3089"/>
      <c r="M394" s="3089"/>
      <c r="N394" s="3089"/>
      <c r="O394" s="3089"/>
    </row>
    <row r="395" spans="1:15" s="1267" customFormat="1" ht="23.25">
      <c r="A395" s="3073"/>
      <c r="B395" s="3073"/>
      <c r="C395" s="3072"/>
      <c r="D395" s="3079"/>
      <c r="E395" s="3078"/>
      <c r="F395" s="1301"/>
      <c r="G395" s="3071"/>
      <c r="H395" s="1304"/>
      <c r="I395" s="3089"/>
      <c r="J395" s="3089"/>
      <c r="K395" s="3089"/>
      <c r="L395" s="3089"/>
      <c r="M395" s="3089"/>
      <c r="N395" s="3089"/>
      <c r="O395" s="3089"/>
    </row>
    <row r="396" spans="1:15" s="1267" customFormat="1" ht="12.75">
      <c r="A396" s="1277"/>
      <c r="B396" s="1277"/>
      <c r="C396" s="3068"/>
      <c r="D396" s="3070"/>
      <c r="E396" s="3069"/>
      <c r="F396" s="3069"/>
      <c r="G396" s="3069"/>
      <c r="H396" s="1314"/>
      <c r="I396" s="3089"/>
      <c r="J396" s="3089"/>
      <c r="K396" s="3089"/>
      <c r="L396" s="3089"/>
      <c r="M396" s="3089"/>
      <c r="N396" s="3089"/>
      <c r="O396" s="3089"/>
    </row>
    <row r="397" spans="1:15" s="1267" customFormat="1" ht="12.75">
      <c r="A397" s="1277"/>
      <c r="B397" s="1277"/>
      <c r="C397" s="3068"/>
      <c r="D397" s="1311"/>
      <c r="E397" s="1311"/>
      <c r="F397" s="1311"/>
      <c r="G397" s="1311"/>
      <c r="H397" s="1311"/>
      <c r="I397" s="3089"/>
      <c r="J397" s="3089"/>
      <c r="K397" s="3089"/>
      <c r="L397" s="3089"/>
      <c r="M397" s="3089"/>
      <c r="N397" s="3089"/>
      <c r="O397" s="3089"/>
    </row>
    <row r="398" spans="1:15" s="1267" customFormat="1" ht="12.75">
      <c r="A398" s="1277"/>
      <c r="B398" s="1277"/>
      <c r="C398" s="1314"/>
      <c r="D398" s="3066"/>
      <c r="E398" s="3066"/>
      <c r="F398" s="3066"/>
      <c r="G398" s="3067"/>
      <c r="H398" s="3066"/>
      <c r="I398" s="3089"/>
      <c r="J398" s="3089"/>
      <c r="K398" s="3089"/>
      <c r="L398" s="3089"/>
      <c r="M398" s="3089"/>
      <c r="N398" s="3089"/>
      <c r="O398" s="3089"/>
    </row>
    <row r="399" spans="1:15" s="1267" customFormat="1" ht="12.75">
      <c r="A399" s="1298"/>
      <c r="B399" s="3065"/>
      <c r="C399" s="3064"/>
      <c r="D399" s="3063"/>
      <c r="E399" s="3063"/>
      <c r="F399" s="3063"/>
      <c r="G399" s="3063"/>
      <c r="H399" s="3063"/>
      <c r="I399" s="3089"/>
      <c r="J399" s="3089"/>
      <c r="K399" s="3089"/>
      <c r="L399" s="3089"/>
      <c r="M399" s="3089"/>
      <c r="N399" s="3089"/>
      <c r="O399" s="3089"/>
    </row>
    <row r="400" spans="1:15" s="1267" customFormat="1" ht="12.75">
      <c r="A400" s="1292"/>
      <c r="B400" s="1292"/>
      <c r="C400" s="1294"/>
      <c r="D400" s="3062"/>
      <c r="E400" s="3062"/>
      <c r="F400" s="1301"/>
      <c r="G400" s="3062"/>
      <c r="H400" s="3062"/>
      <c r="I400" s="3089"/>
      <c r="J400" s="3089"/>
      <c r="K400" s="3089"/>
      <c r="L400" s="3089"/>
      <c r="M400" s="3089"/>
      <c r="N400" s="3089"/>
      <c r="O400" s="3089"/>
    </row>
    <row r="401" spans="1:15" s="1267" customFormat="1" ht="12.75">
      <c r="A401" s="1292"/>
      <c r="B401" s="1292"/>
      <c r="C401" s="1294"/>
      <c r="D401" s="3062"/>
      <c r="E401" s="3062"/>
      <c r="F401" s="1301"/>
      <c r="G401" s="3062"/>
      <c r="H401" s="3062"/>
      <c r="I401" s="3089"/>
      <c r="J401" s="3089"/>
      <c r="K401" s="3089"/>
      <c r="L401" s="3089"/>
      <c r="M401" s="3089"/>
      <c r="N401" s="3089"/>
      <c r="O401" s="3089"/>
    </row>
    <row r="402" spans="1:15" s="1267" customFormat="1" ht="12.75">
      <c r="A402" s="1296"/>
      <c r="B402" s="1221"/>
      <c r="C402" s="1294"/>
      <c r="D402" s="1302"/>
      <c r="E402" s="1300"/>
      <c r="F402" s="1301"/>
      <c r="G402" s="1300"/>
      <c r="H402" s="1300"/>
      <c r="I402" s="3089"/>
      <c r="J402" s="3089"/>
      <c r="K402" s="3089"/>
      <c r="L402" s="3089"/>
      <c r="M402" s="3089"/>
      <c r="N402" s="3089"/>
      <c r="O402" s="3089"/>
    </row>
    <row r="403" spans="1:15" s="1267" customFormat="1" ht="12.75">
      <c r="A403" s="1292"/>
      <c r="B403" s="1292"/>
      <c r="C403" s="1294"/>
      <c r="D403" s="1302"/>
      <c r="E403" s="1300"/>
      <c r="F403" s="1301"/>
      <c r="G403" s="1300"/>
      <c r="H403" s="1300"/>
      <c r="I403" s="3089"/>
      <c r="J403" s="3089"/>
      <c r="K403" s="3089"/>
      <c r="L403" s="3089"/>
      <c r="M403" s="3089"/>
      <c r="N403" s="3089"/>
      <c r="O403" s="3089"/>
    </row>
    <row r="404" spans="1:15" s="1267" customFormat="1" ht="12.75">
      <c r="A404" s="1296"/>
      <c r="B404" s="1221"/>
      <c r="C404" s="1294"/>
      <c r="D404" s="1302"/>
      <c r="E404" s="1300"/>
      <c r="F404" s="1301"/>
      <c r="G404" s="1300"/>
      <c r="H404" s="1300"/>
      <c r="I404" s="3089"/>
      <c r="J404" s="3089"/>
      <c r="K404" s="3089"/>
      <c r="L404" s="3089"/>
      <c r="M404" s="3089"/>
      <c r="N404" s="3089"/>
      <c r="O404" s="3089"/>
    </row>
    <row r="405" spans="1:15" s="1267" customFormat="1" ht="12.75">
      <c r="A405" s="3061"/>
      <c r="B405" s="1296"/>
      <c r="C405" s="1294"/>
      <c r="D405" s="1302"/>
      <c r="E405" s="1300"/>
      <c r="F405" s="1301"/>
      <c r="G405" s="1300"/>
      <c r="H405" s="1300"/>
      <c r="I405" s="3089"/>
      <c r="J405" s="3089"/>
      <c r="K405" s="3089"/>
      <c r="L405" s="3089"/>
      <c r="M405" s="3089"/>
      <c r="N405" s="3089"/>
      <c r="O405" s="3089"/>
    </row>
    <row r="406" spans="1:15" s="1267" customFormat="1" ht="12.75">
      <c r="A406" s="1295"/>
      <c r="B406" s="1295"/>
      <c r="C406" s="1303"/>
      <c r="D406" s="1302"/>
      <c r="E406" s="3060"/>
      <c r="F406" s="1301"/>
      <c r="G406" s="3060"/>
      <c r="H406" s="3060"/>
      <c r="I406" s="3089"/>
      <c r="J406" s="3089"/>
      <c r="K406" s="3089"/>
      <c r="L406" s="3089"/>
      <c r="M406" s="3089"/>
      <c r="N406" s="3089"/>
      <c r="O406" s="3089"/>
    </row>
    <row r="407" spans="1:15" s="1267" customFormat="1" ht="12.75">
      <c r="A407" s="1288"/>
      <c r="B407" s="1288"/>
      <c r="C407" s="1287"/>
      <c r="D407" s="1286"/>
      <c r="E407" s="1286"/>
      <c r="F407" s="1286"/>
      <c r="G407" s="1286"/>
      <c r="H407" s="1286"/>
      <c r="I407" s="3089"/>
      <c r="J407" s="3089"/>
      <c r="K407" s="3089"/>
      <c r="L407" s="3089"/>
      <c r="M407" s="3089"/>
      <c r="N407" s="3089"/>
      <c r="O407" s="3089"/>
    </row>
    <row r="408" spans="1:15" s="1267" customFormat="1" ht="12.75">
      <c r="A408" s="1288"/>
      <c r="B408" s="1288"/>
      <c r="C408" s="1287"/>
      <c r="D408" s="1286"/>
      <c r="E408" s="1286"/>
      <c r="F408" s="1286"/>
      <c r="G408" s="1286"/>
      <c r="H408" s="1286"/>
      <c r="I408" s="3089"/>
      <c r="J408" s="3089"/>
      <c r="K408" s="3089"/>
      <c r="L408" s="3089"/>
      <c r="M408" s="3089"/>
      <c r="N408" s="3089"/>
      <c r="O408" s="3089"/>
    </row>
    <row r="409" spans="1:15" s="1267" customFormat="1">
      <c r="A409" s="1221"/>
      <c r="B409" s="1273"/>
      <c r="C409" s="3058"/>
      <c r="D409" s="1273"/>
      <c r="E409" s="3059"/>
      <c r="F409" s="3059"/>
      <c r="G409" s="1221"/>
      <c r="H409" s="1273"/>
      <c r="I409" s="3089"/>
      <c r="J409" s="3089"/>
      <c r="K409" s="3089"/>
      <c r="L409" s="3089"/>
      <c r="M409" s="3089"/>
      <c r="N409" s="3089"/>
      <c r="O409" s="3089"/>
    </row>
    <row r="410" spans="1:15" s="1267" customFormat="1">
      <c r="A410" s="1273"/>
      <c r="B410" s="1221"/>
      <c r="C410" s="3058"/>
      <c r="D410" s="1221"/>
      <c r="E410" s="1221"/>
      <c r="F410" s="1221"/>
      <c r="G410" s="1221"/>
      <c r="H410" s="1273"/>
      <c r="I410" s="3089"/>
      <c r="J410" s="3089"/>
      <c r="K410" s="3089"/>
      <c r="L410" s="3089"/>
      <c r="M410" s="3089"/>
      <c r="N410" s="3089"/>
      <c r="O410" s="3089"/>
    </row>
    <row r="411" spans="1:15" s="1267" customFormat="1" ht="12.75">
      <c r="A411" s="3057"/>
      <c r="B411" s="1221"/>
      <c r="C411" s="3056"/>
      <c r="D411" s="3056"/>
      <c r="E411" s="3055"/>
      <c r="F411" s="3055"/>
      <c r="G411" s="3055"/>
      <c r="H411" s="3055"/>
      <c r="I411" s="3089"/>
      <c r="J411" s="3089"/>
      <c r="K411" s="3089"/>
      <c r="L411" s="3089"/>
      <c r="M411" s="3089"/>
      <c r="N411" s="3089"/>
      <c r="O411" s="3089"/>
    </row>
    <row r="412" spans="1:15" s="1267" customFormat="1" ht="12.75">
      <c r="A412" s="1283"/>
      <c r="B412" s="3054"/>
      <c r="C412" s="3053"/>
      <c r="D412" s="3053"/>
      <c r="E412" s="3052"/>
      <c r="F412" s="3052"/>
      <c r="G412" s="3052"/>
      <c r="H412" s="3052"/>
      <c r="I412" s="3089"/>
      <c r="J412" s="3089"/>
      <c r="K412" s="3089"/>
      <c r="L412" s="3089"/>
      <c r="M412" s="3089"/>
      <c r="N412" s="3089"/>
      <c r="O412" s="3089"/>
    </row>
    <row r="413" spans="1:15" s="1267" customFormat="1" ht="12.75">
      <c r="A413" s="1283"/>
      <c r="B413" s="3054"/>
      <c r="C413" s="1283"/>
      <c r="D413" s="3075"/>
      <c r="E413" s="3075"/>
      <c r="F413" s="3075"/>
      <c r="G413" s="3075"/>
      <c r="H413" s="3075"/>
      <c r="I413" s="3089"/>
      <c r="J413" s="3089"/>
      <c r="K413" s="3089"/>
      <c r="L413" s="3089"/>
      <c r="M413" s="3089"/>
      <c r="N413" s="3089"/>
      <c r="O413" s="3089"/>
    </row>
    <row r="414" spans="1:15" s="1267" customFormat="1" ht="12.75">
      <c r="A414" s="1283"/>
      <c r="B414" s="3054"/>
      <c r="C414" s="1283"/>
      <c r="D414" s="3075"/>
      <c r="E414" s="3075"/>
      <c r="F414" s="3075"/>
      <c r="G414" s="3075"/>
      <c r="H414" s="3075"/>
      <c r="I414" s="3089"/>
      <c r="J414" s="3089"/>
      <c r="K414" s="3089"/>
      <c r="L414" s="3089"/>
      <c r="M414" s="3089"/>
      <c r="N414" s="3089"/>
      <c r="O414" s="3089"/>
    </row>
    <row r="415" spans="1:15" s="1267" customFormat="1" ht="12.75">
      <c r="A415" s="1283"/>
      <c r="B415" s="3054"/>
      <c r="C415" s="1283"/>
      <c r="D415" s="3075"/>
      <c r="E415" s="3075"/>
      <c r="F415" s="3075"/>
      <c r="G415" s="3075"/>
      <c r="H415" s="3075"/>
      <c r="I415" s="3089"/>
      <c r="J415" s="3089"/>
      <c r="K415" s="3089"/>
      <c r="L415" s="3089"/>
      <c r="M415" s="3089"/>
      <c r="N415" s="3089"/>
      <c r="O415" s="3089"/>
    </row>
    <row r="416" spans="1:15" s="1267" customFormat="1" ht="12.75">
      <c r="A416" s="1283"/>
      <c r="B416" s="3054"/>
      <c r="C416" s="1283"/>
      <c r="D416" s="3075"/>
      <c r="E416" s="3075"/>
      <c r="F416" s="3075"/>
      <c r="G416" s="3075"/>
      <c r="H416" s="3075"/>
      <c r="I416" s="3089"/>
      <c r="J416" s="3089"/>
      <c r="K416" s="3089"/>
      <c r="L416" s="3089"/>
      <c r="M416" s="3089"/>
      <c r="N416" s="3089"/>
      <c r="O416" s="3089"/>
    </row>
    <row r="417" spans="1:15" s="1267" customFormat="1" ht="12.75">
      <c r="A417" s="1283"/>
      <c r="B417" s="3054"/>
      <c r="C417" s="1283"/>
      <c r="D417" s="3075"/>
      <c r="E417" s="3075"/>
      <c r="F417" s="3075"/>
      <c r="G417" s="3075"/>
      <c r="H417" s="3075"/>
      <c r="I417" s="3089"/>
      <c r="J417" s="3089"/>
      <c r="K417" s="3089"/>
      <c r="L417" s="3089"/>
      <c r="M417" s="3089"/>
      <c r="N417" s="3089"/>
      <c r="O417" s="3089"/>
    </row>
    <row r="418" spans="1:15" s="1267" customFormat="1" ht="12.75">
      <c r="A418" s="1283"/>
      <c r="B418" s="3054"/>
      <c r="C418" s="1283"/>
      <c r="D418" s="3075"/>
      <c r="E418" s="3075"/>
      <c r="F418" s="3075"/>
      <c r="G418" s="3075"/>
      <c r="H418" s="3075"/>
      <c r="I418" s="3089"/>
      <c r="J418" s="3089"/>
      <c r="K418" s="3089"/>
      <c r="L418" s="3089"/>
      <c r="M418" s="3089"/>
      <c r="N418" s="3089"/>
      <c r="O418" s="3089"/>
    </row>
    <row r="419" spans="1:15" s="1267" customFormat="1" ht="12.75">
      <c r="A419" s="1283"/>
      <c r="B419" s="3054"/>
      <c r="C419" s="1283"/>
      <c r="D419" s="3075"/>
      <c r="E419" s="3075"/>
      <c r="F419" s="3075"/>
      <c r="G419" s="3075"/>
      <c r="H419" s="3075"/>
      <c r="I419" s="3089"/>
      <c r="J419" s="3089"/>
      <c r="K419" s="3089"/>
      <c r="L419" s="3089"/>
      <c r="M419" s="3089"/>
      <c r="N419" s="3089"/>
      <c r="O419" s="3089"/>
    </row>
    <row r="420" spans="1:15" s="1267" customFormat="1" ht="12.75">
      <c r="A420" s="1283"/>
      <c r="B420" s="3054"/>
      <c r="C420" s="1283"/>
      <c r="D420" s="3075"/>
      <c r="E420" s="3075"/>
      <c r="F420" s="3075"/>
      <c r="G420" s="3075"/>
      <c r="H420" s="3075"/>
      <c r="I420" s="3089"/>
      <c r="J420" s="3089"/>
      <c r="K420" s="3089"/>
      <c r="L420" s="3089"/>
      <c r="M420" s="3089"/>
      <c r="N420" s="3089"/>
      <c r="O420" s="3089"/>
    </row>
    <row r="421" spans="1:15" s="1267" customFormat="1" ht="12.75">
      <c r="A421" s="1283"/>
      <c r="B421" s="3054"/>
      <c r="C421" s="1283"/>
      <c r="D421" s="3075"/>
      <c r="E421" s="3075"/>
      <c r="F421" s="3075"/>
      <c r="G421" s="3075"/>
      <c r="H421" s="3075"/>
      <c r="I421" s="3089"/>
      <c r="J421" s="3089"/>
      <c r="K421" s="3089"/>
      <c r="L421" s="3089"/>
      <c r="M421" s="3089"/>
      <c r="N421" s="3089"/>
      <c r="O421" s="3089"/>
    </row>
    <row r="422" spans="1:15" s="1267" customFormat="1" ht="12.75">
      <c r="A422" s="1283"/>
      <c r="B422" s="3054"/>
      <c r="C422" s="1283"/>
      <c r="D422" s="3075"/>
      <c r="E422" s="3075"/>
      <c r="F422" s="3075"/>
      <c r="G422" s="3075"/>
      <c r="H422" s="3075"/>
      <c r="I422" s="3089"/>
      <c r="J422" s="3089"/>
      <c r="K422" s="3089"/>
      <c r="L422" s="3089"/>
      <c r="M422" s="3089"/>
      <c r="N422" s="3089"/>
      <c r="O422" s="3089"/>
    </row>
    <row r="423" spans="1:15" s="1267" customFormat="1" ht="12.75">
      <c r="A423" s="1283"/>
      <c r="B423" s="3054"/>
      <c r="C423" s="1283"/>
      <c r="D423" s="3075"/>
      <c r="E423" s="3075"/>
      <c r="F423" s="3075"/>
      <c r="G423" s="3075"/>
      <c r="H423" s="3075"/>
      <c r="I423" s="3089"/>
      <c r="J423" s="3089"/>
      <c r="K423" s="3089"/>
      <c r="L423" s="3089"/>
      <c r="M423" s="3089"/>
      <c r="N423" s="3089"/>
      <c r="O423" s="3089"/>
    </row>
    <row r="424" spans="1:15" s="1267" customFormat="1" ht="12.75">
      <c r="A424" s="1283"/>
      <c r="B424" s="3054"/>
      <c r="C424" s="1283"/>
      <c r="D424" s="3075"/>
      <c r="E424" s="3075"/>
      <c r="F424" s="3075"/>
      <c r="G424" s="3075"/>
      <c r="H424" s="3075"/>
      <c r="I424" s="3089"/>
      <c r="J424" s="3089"/>
      <c r="K424" s="3089"/>
      <c r="L424" s="3089"/>
      <c r="M424" s="3089"/>
      <c r="N424" s="3089"/>
      <c r="O424" s="3089"/>
    </row>
    <row r="425" spans="1:15" s="1267" customFormat="1" ht="12.75">
      <c r="A425" s="1283"/>
      <c r="B425" s="3054"/>
      <c r="C425" s="1283"/>
      <c r="D425" s="3075"/>
      <c r="E425" s="3075"/>
      <c r="F425" s="3075"/>
      <c r="G425" s="3075"/>
      <c r="H425" s="3075"/>
      <c r="I425" s="3089"/>
      <c r="J425" s="3089"/>
      <c r="K425" s="3089"/>
      <c r="L425" s="3089"/>
      <c r="M425" s="3089"/>
      <c r="N425" s="3089"/>
      <c r="O425" s="3089"/>
    </row>
    <row r="426" spans="1:15" s="1267" customFormat="1" ht="12.75">
      <c r="A426" s="1283"/>
      <c r="B426" s="3054"/>
      <c r="C426" s="1283"/>
      <c r="D426" s="3075"/>
      <c r="E426" s="3075"/>
      <c r="F426" s="3075"/>
      <c r="G426" s="3075"/>
      <c r="H426" s="3075"/>
      <c r="I426" s="3089"/>
      <c r="J426" s="3089"/>
      <c r="K426" s="3089"/>
      <c r="L426" s="3089"/>
      <c r="M426" s="3089"/>
      <c r="N426" s="3089"/>
      <c r="O426" s="3089"/>
    </row>
    <row r="427" spans="1:15" s="1267" customFormat="1" ht="12.75">
      <c r="A427" s="1283"/>
      <c r="B427" s="3054"/>
      <c r="C427" s="1283"/>
      <c r="D427" s="3075"/>
      <c r="E427" s="3075"/>
      <c r="F427" s="3075"/>
      <c r="G427" s="3075"/>
      <c r="H427" s="3075"/>
      <c r="I427" s="3089"/>
      <c r="J427" s="3089"/>
      <c r="K427" s="3089"/>
      <c r="L427" s="3089"/>
      <c r="M427" s="3089"/>
      <c r="N427" s="3089"/>
      <c r="O427" s="3089"/>
    </row>
    <row r="428" spans="1:15" s="1267" customFormat="1" ht="12.75">
      <c r="A428" s="1283"/>
      <c r="B428" s="3054"/>
      <c r="C428" s="1283"/>
      <c r="D428" s="3075"/>
      <c r="E428" s="3075"/>
      <c r="F428" s="3075"/>
      <c r="G428" s="3075"/>
      <c r="H428" s="3075"/>
      <c r="I428" s="3089"/>
      <c r="J428" s="3089"/>
      <c r="K428" s="3089"/>
      <c r="L428" s="3089"/>
      <c r="M428" s="3089"/>
      <c r="N428" s="3089"/>
      <c r="O428" s="3089"/>
    </row>
    <row r="429" spans="1:15" s="1267" customFormat="1" ht="12.75">
      <c r="A429" s="1283"/>
      <c r="B429" s="3054"/>
      <c r="C429" s="1283"/>
      <c r="D429" s="3075"/>
      <c r="E429" s="3075"/>
      <c r="F429" s="3075"/>
      <c r="G429" s="3075"/>
      <c r="H429" s="3075"/>
      <c r="I429" s="3089"/>
      <c r="J429" s="3089"/>
      <c r="K429" s="3089"/>
      <c r="L429" s="3089"/>
      <c r="M429" s="3089"/>
      <c r="N429" s="3089"/>
      <c r="O429" s="3089"/>
    </row>
    <row r="430" spans="1:15" s="1267" customFormat="1" ht="12.75">
      <c r="A430" s="1283"/>
      <c r="B430" s="3054"/>
      <c r="C430" s="1283"/>
      <c r="D430" s="3075"/>
      <c r="E430" s="3075"/>
      <c r="F430" s="3075"/>
      <c r="G430" s="3075"/>
      <c r="H430" s="3075"/>
      <c r="I430" s="3089"/>
      <c r="J430" s="3089"/>
      <c r="K430" s="3089"/>
      <c r="L430" s="3089"/>
      <c r="M430" s="3089"/>
      <c r="N430" s="3089"/>
      <c r="O430" s="3089"/>
    </row>
    <row r="431" spans="1:15" s="1267" customFormat="1" ht="12.75">
      <c r="A431" s="1283"/>
      <c r="B431" s="3054"/>
      <c r="C431" s="1283"/>
      <c r="D431" s="3075"/>
      <c r="E431" s="3075"/>
      <c r="F431" s="3075"/>
      <c r="G431" s="3075"/>
      <c r="H431" s="3075"/>
      <c r="I431" s="3089"/>
      <c r="J431" s="3089"/>
      <c r="K431" s="3089"/>
      <c r="L431" s="3089"/>
      <c r="M431" s="3089"/>
      <c r="N431" s="3089"/>
      <c r="O431" s="3089"/>
    </row>
    <row r="432" spans="1:15">
      <c r="A432" s="1273"/>
      <c r="B432" s="1273"/>
      <c r="C432" s="1273"/>
      <c r="D432" s="1273"/>
      <c r="E432" s="1273"/>
      <c r="F432" s="1273"/>
      <c r="G432" s="1273"/>
      <c r="H432" s="1273"/>
    </row>
    <row r="433" spans="1:15">
      <c r="A433" s="1273"/>
      <c r="B433" s="1273"/>
      <c r="C433" s="1273"/>
      <c r="D433" s="1273"/>
      <c r="E433" s="1273"/>
      <c r="F433" s="1273"/>
      <c r="G433" s="1273"/>
      <c r="H433" s="1273"/>
    </row>
    <row r="434" spans="1:15">
      <c r="A434" s="1273"/>
      <c r="B434" s="1273"/>
      <c r="C434" s="1273"/>
      <c r="D434" s="1273"/>
      <c r="E434" s="1273"/>
      <c r="F434" s="1273"/>
      <c r="G434" s="1273"/>
      <c r="H434" s="1273"/>
    </row>
    <row r="435" spans="1:15">
      <c r="A435" s="3055"/>
      <c r="B435" s="3055"/>
      <c r="C435" s="3055"/>
      <c r="D435" s="3055"/>
      <c r="E435" s="3055"/>
      <c r="F435" s="3055"/>
      <c r="G435" s="3055"/>
      <c r="H435" s="3055"/>
    </row>
    <row r="436" spans="1:15">
      <c r="A436" s="3059"/>
      <c r="B436" s="3059"/>
      <c r="C436" s="3059"/>
      <c r="D436" s="3059"/>
      <c r="E436" s="3059"/>
      <c r="F436" s="3059"/>
      <c r="G436" s="3059"/>
      <c r="H436" s="3059"/>
    </row>
    <row r="437" spans="1:15">
      <c r="A437" s="1273"/>
      <c r="B437" s="1273"/>
      <c r="C437" s="1273"/>
      <c r="D437" s="1273"/>
      <c r="E437" s="1273"/>
      <c r="F437" s="1273"/>
      <c r="G437" s="1273"/>
      <c r="H437" s="1273"/>
    </row>
    <row r="438" spans="1:15" s="1267" customFormat="1">
      <c r="A438" s="3077"/>
      <c r="B438" s="3076"/>
      <c r="C438" s="1273"/>
      <c r="D438" s="3075"/>
      <c r="E438" s="3075"/>
      <c r="F438" s="3075"/>
      <c r="G438" s="3075"/>
      <c r="H438" s="3075"/>
      <c r="I438" s="3089"/>
      <c r="J438" s="3089"/>
      <c r="K438" s="3089"/>
      <c r="L438" s="3089"/>
      <c r="M438" s="3089"/>
      <c r="N438" s="3089"/>
      <c r="O438" s="3089"/>
    </row>
    <row r="439" spans="1:15" s="1267" customFormat="1" ht="12.75">
      <c r="A439" s="1221"/>
      <c r="B439" s="1221"/>
      <c r="C439" s="1303"/>
      <c r="D439" s="1302"/>
      <c r="E439" s="1304"/>
      <c r="F439" s="1301"/>
      <c r="G439" s="3074"/>
      <c r="H439" s="1304"/>
      <c r="I439" s="3089"/>
      <c r="J439" s="3089"/>
      <c r="K439" s="3089"/>
      <c r="L439" s="3089"/>
      <c r="M439" s="3089"/>
      <c r="N439" s="3089"/>
      <c r="O439" s="3089"/>
    </row>
    <row r="440" spans="1:15" s="1267" customFormat="1" ht="23.25">
      <c r="A440" s="3073"/>
      <c r="B440" s="3073"/>
      <c r="C440" s="3072"/>
      <c r="D440" s="1302"/>
      <c r="E440" s="1304"/>
      <c r="F440" s="1301"/>
      <c r="G440" s="3071"/>
      <c r="H440" s="1304"/>
      <c r="I440" s="3089"/>
      <c r="J440" s="3089"/>
      <c r="K440" s="3089"/>
      <c r="L440" s="3089"/>
      <c r="M440" s="3089"/>
      <c r="N440" s="3089"/>
      <c r="O440" s="3089"/>
    </row>
    <row r="441" spans="1:15" s="1267" customFormat="1" ht="12.75">
      <c r="A441" s="1277"/>
      <c r="B441" s="1277"/>
      <c r="C441" s="3068"/>
      <c r="D441" s="3070"/>
      <c r="E441" s="3069"/>
      <c r="F441" s="3069"/>
      <c r="G441" s="3069"/>
      <c r="H441" s="1314"/>
      <c r="I441" s="3089"/>
      <c r="J441" s="3089"/>
      <c r="K441" s="3089"/>
      <c r="L441" s="3089"/>
      <c r="M441" s="3089"/>
      <c r="N441" s="3089"/>
      <c r="O441" s="3089"/>
    </row>
    <row r="442" spans="1:15" s="1267" customFormat="1" ht="12.75">
      <c r="A442" s="1277"/>
      <c r="B442" s="1277"/>
      <c r="C442" s="3068"/>
      <c r="D442" s="1311"/>
      <c r="E442" s="1311"/>
      <c r="F442" s="1311"/>
      <c r="G442" s="1311"/>
      <c r="H442" s="1311"/>
      <c r="I442" s="3089"/>
      <c r="J442" s="3089"/>
      <c r="K442" s="3089"/>
      <c r="L442" s="3089"/>
      <c r="M442" s="3089"/>
      <c r="N442" s="3089"/>
      <c r="O442" s="3089"/>
    </row>
    <row r="443" spans="1:15" s="1267" customFormat="1" ht="12.75">
      <c r="A443" s="1277"/>
      <c r="B443" s="1277"/>
      <c r="C443" s="1314"/>
      <c r="D443" s="3066"/>
      <c r="E443" s="3066"/>
      <c r="F443" s="3066"/>
      <c r="G443" s="3067"/>
      <c r="H443" s="3066"/>
      <c r="I443" s="3089"/>
      <c r="J443" s="3089"/>
      <c r="K443" s="3089"/>
      <c r="L443" s="3089"/>
      <c r="M443" s="3089"/>
      <c r="N443" s="3089"/>
      <c r="O443" s="3089"/>
    </row>
    <row r="444" spans="1:15" s="1267" customFormat="1" ht="12.75">
      <c r="A444" s="1298"/>
      <c r="B444" s="3065"/>
      <c r="C444" s="3064"/>
      <c r="D444" s="3063"/>
      <c r="E444" s="3063"/>
      <c r="F444" s="3063"/>
      <c r="G444" s="3063"/>
      <c r="H444" s="3063"/>
      <c r="I444" s="3089"/>
      <c r="J444" s="3089"/>
      <c r="K444" s="3089"/>
      <c r="L444" s="3089"/>
      <c r="M444" s="3089"/>
      <c r="N444" s="3089"/>
      <c r="O444" s="3089"/>
    </row>
    <row r="445" spans="1:15" s="1267" customFormat="1" ht="12.75">
      <c r="A445" s="1292"/>
      <c r="B445" s="1292"/>
      <c r="C445" s="1303"/>
      <c r="D445" s="3062"/>
      <c r="E445" s="3062"/>
      <c r="F445" s="1301"/>
      <c r="G445" s="3062"/>
      <c r="H445" s="3062"/>
      <c r="I445" s="3089"/>
      <c r="J445" s="3089"/>
      <c r="K445" s="3089"/>
      <c r="L445" s="3089"/>
      <c r="M445" s="3089"/>
      <c r="N445" s="3089"/>
      <c r="O445" s="3089"/>
    </row>
    <row r="446" spans="1:15" s="1267" customFormat="1" ht="12.75">
      <c r="A446" s="1292"/>
      <c r="B446" s="1292"/>
      <c r="C446" s="1294"/>
      <c r="D446" s="3062"/>
      <c r="E446" s="3062"/>
      <c r="F446" s="1301"/>
      <c r="G446" s="3062"/>
      <c r="H446" s="3062"/>
      <c r="I446" s="3089"/>
      <c r="J446" s="3089"/>
      <c r="K446" s="3089"/>
      <c r="L446" s="3089"/>
      <c r="M446" s="3089"/>
      <c r="N446" s="3089"/>
      <c r="O446" s="3089"/>
    </row>
    <row r="447" spans="1:15" s="1267" customFormat="1" ht="12.75">
      <c r="A447" s="3061"/>
      <c r="B447" s="1296"/>
      <c r="C447" s="1294"/>
      <c r="D447" s="1302"/>
      <c r="E447" s="1300"/>
      <c r="F447" s="1301"/>
      <c r="G447" s="1300"/>
      <c r="H447" s="1300"/>
      <c r="I447" s="3089"/>
      <c r="J447" s="3089"/>
      <c r="K447" s="3089"/>
      <c r="L447" s="3089"/>
      <c r="M447" s="3089"/>
      <c r="N447" s="3089"/>
      <c r="O447" s="3089"/>
    </row>
    <row r="448" spans="1:15" s="1267" customFormat="1" ht="12.75">
      <c r="A448" s="1295"/>
      <c r="B448" s="1295"/>
      <c r="C448" s="1303"/>
      <c r="D448" s="1302"/>
      <c r="E448" s="3060"/>
      <c r="F448" s="1301"/>
      <c r="G448" s="3060"/>
      <c r="H448" s="3060"/>
      <c r="I448" s="3089"/>
      <c r="J448" s="3089"/>
      <c r="K448" s="3089"/>
      <c r="L448" s="3089"/>
      <c r="M448" s="3089"/>
      <c r="N448" s="3089"/>
      <c r="O448" s="3089"/>
    </row>
    <row r="449" spans="1:15" s="1267" customFormat="1" ht="12.75">
      <c r="A449" s="1288"/>
      <c r="B449" s="1288"/>
      <c r="C449" s="1287"/>
      <c r="D449" s="1286"/>
      <c r="E449" s="1286"/>
      <c r="F449" s="1286"/>
      <c r="G449" s="1286"/>
      <c r="H449" s="1286"/>
      <c r="I449" s="3089"/>
      <c r="J449" s="3089"/>
      <c r="K449" s="3089"/>
      <c r="L449" s="3089"/>
      <c r="M449" s="3089"/>
      <c r="N449" s="3089"/>
      <c r="O449" s="3089"/>
    </row>
    <row r="450" spans="1:15" s="1267" customFormat="1" ht="12.75">
      <c r="A450" s="1288"/>
      <c r="B450" s="1288"/>
      <c r="C450" s="1287"/>
      <c r="D450" s="1286"/>
      <c r="E450" s="1286"/>
      <c r="F450" s="1286"/>
      <c r="G450" s="1286"/>
      <c r="H450" s="1286"/>
      <c r="I450" s="3089"/>
      <c r="J450" s="3089"/>
      <c r="K450" s="3089"/>
      <c r="L450" s="3089"/>
      <c r="M450" s="3089"/>
      <c r="N450" s="3089"/>
      <c r="O450" s="3089"/>
    </row>
    <row r="451" spans="1:15" s="1267" customFormat="1">
      <c r="A451" s="1221"/>
      <c r="B451" s="1273"/>
      <c r="C451" s="3058"/>
      <c r="D451" s="1273"/>
      <c r="E451" s="3059"/>
      <c r="F451" s="3059"/>
      <c r="G451" s="1221"/>
      <c r="H451" s="1273"/>
      <c r="I451" s="3089"/>
      <c r="J451" s="3089"/>
      <c r="K451" s="3089"/>
      <c r="L451" s="3089"/>
      <c r="M451" s="3089"/>
      <c r="N451" s="3089"/>
      <c r="O451" s="3089"/>
    </row>
    <row r="452" spans="1:15" s="1267" customFormat="1">
      <c r="A452" s="1273"/>
      <c r="B452" s="1221"/>
      <c r="C452" s="3058"/>
      <c r="D452" s="1221"/>
      <c r="E452" s="1221"/>
      <c r="F452" s="1221"/>
      <c r="G452" s="1221"/>
      <c r="H452" s="1273"/>
      <c r="I452" s="3089"/>
      <c r="J452" s="3089"/>
      <c r="K452" s="3089"/>
      <c r="L452" s="3089"/>
      <c r="M452" s="3089"/>
      <c r="N452" s="3089"/>
      <c r="O452" s="3089"/>
    </row>
    <row r="453" spans="1:15" s="1267" customFormat="1" ht="12.75">
      <c r="A453" s="3057"/>
      <c r="B453" s="1221"/>
      <c r="C453" s="3056"/>
      <c r="D453" s="3056"/>
      <c r="E453" s="3055"/>
      <c r="F453" s="3055"/>
      <c r="G453" s="3055"/>
      <c r="H453" s="3055"/>
      <c r="I453" s="3089"/>
      <c r="J453" s="3089"/>
      <c r="K453" s="3089"/>
      <c r="L453" s="3089"/>
      <c r="M453" s="3089"/>
      <c r="N453" s="3089"/>
      <c r="O453" s="3089"/>
    </row>
    <row r="454" spans="1:15" s="1267" customFormat="1" ht="12.75">
      <c r="A454" s="1283"/>
      <c r="B454" s="3054"/>
      <c r="C454" s="3053"/>
      <c r="D454" s="3053"/>
      <c r="E454" s="3052"/>
      <c r="F454" s="3052"/>
      <c r="G454" s="3052"/>
      <c r="H454" s="3052"/>
      <c r="I454" s="3089"/>
      <c r="J454" s="3089"/>
      <c r="K454" s="3089"/>
      <c r="L454" s="3089"/>
      <c r="M454" s="3089"/>
      <c r="N454" s="3089"/>
      <c r="O454" s="3089"/>
    </row>
    <row r="455" spans="1:15" s="1267" customFormat="1" ht="7.5" customHeight="1">
      <c r="A455" s="1283"/>
      <c r="B455" s="3054"/>
      <c r="C455" s="1283"/>
      <c r="D455" s="3075"/>
      <c r="E455" s="3075"/>
      <c r="F455" s="3075"/>
      <c r="G455" s="3075"/>
      <c r="H455" s="3075"/>
      <c r="I455" s="3089"/>
      <c r="J455" s="3089"/>
      <c r="K455" s="3089"/>
      <c r="L455" s="3089"/>
      <c r="M455" s="3089"/>
      <c r="N455" s="3089"/>
      <c r="O455" s="3089"/>
    </row>
    <row r="456" spans="1:15" s="1267" customFormat="1" ht="7.5" customHeight="1">
      <c r="A456" s="1283"/>
      <c r="B456" s="3054"/>
      <c r="C456" s="1283"/>
      <c r="D456" s="3075"/>
      <c r="E456" s="3075"/>
      <c r="F456" s="3075"/>
      <c r="G456" s="3075"/>
      <c r="H456" s="3075"/>
      <c r="I456" s="3089"/>
      <c r="J456" s="3089"/>
      <c r="K456" s="3089"/>
      <c r="L456" s="3089"/>
      <c r="M456" s="3089"/>
      <c r="N456" s="3089"/>
      <c r="O456" s="3089"/>
    </row>
    <row r="457" spans="1:15" s="1267" customFormat="1" ht="7.5" customHeight="1">
      <c r="A457" s="1283"/>
      <c r="B457" s="3054"/>
      <c r="C457" s="1283"/>
      <c r="D457" s="3075"/>
      <c r="E457" s="3075"/>
      <c r="F457" s="3075"/>
      <c r="G457" s="3075"/>
      <c r="H457" s="3075"/>
      <c r="I457" s="3089"/>
      <c r="J457" s="3089"/>
      <c r="K457" s="3089"/>
      <c r="L457" s="3089"/>
      <c r="M457" s="3089"/>
      <c r="N457" s="3089"/>
      <c r="O457" s="3089"/>
    </row>
    <row r="458" spans="1:15" s="1267" customFormat="1" ht="7.5" customHeight="1">
      <c r="B458" s="1268"/>
      <c r="D458" s="1284"/>
      <c r="E458" s="1284"/>
      <c r="F458" s="1284"/>
      <c r="G458" s="1284"/>
      <c r="H458" s="1284"/>
      <c r="I458" s="3089"/>
      <c r="J458" s="3089"/>
      <c r="K458" s="3089"/>
      <c r="L458" s="3089"/>
      <c r="M458" s="3089"/>
      <c r="N458" s="3089"/>
      <c r="O458" s="3089"/>
    </row>
    <row r="459" spans="1:15" s="1267" customFormat="1" ht="7.5" customHeight="1">
      <c r="B459" s="1268"/>
      <c r="D459" s="1284"/>
      <c r="E459" s="1284"/>
      <c r="F459" s="1284"/>
      <c r="G459" s="1284"/>
      <c r="H459" s="1284"/>
      <c r="I459" s="3089"/>
      <c r="J459" s="3089"/>
      <c r="K459" s="3089"/>
      <c r="L459" s="3089"/>
      <c r="M459" s="3089"/>
      <c r="N459" s="3089"/>
      <c r="O459" s="3089"/>
    </row>
    <row r="460" spans="1:15" s="1267" customFormat="1" ht="7.5" customHeight="1">
      <c r="B460" s="1268"/>
      <c r="D460" s="1284"/>
      <c r="E460" s="1284"/>
      <c r="F460" s="1284"/>
      <c r="G460" s="1284"/>
      <c r="H460" s="1284"/>
      <c r="I460" s="3089"/>
      <c r="J460" s="3089"/>
      <c r="K460" s="3089"/>
      <c r="L460" s="3089"/>
      <c r="M460" s="3089"/>
      <c r="N460" s="3089"/>
      <c r="O460" s="3089"/>
    </row>
    <row r="461" spans="1:15" s="1267" customFormat="1" ht="7.5" customHeight="1">
      <c r="B461" s="1268"/>
      <c r="D461" s="1284"/>
      <c r="E461" s="1284"/>
      <c r="F461" s="1284"/>
      <c r="G461" s="1284"/>
      <c r="H461" s="1284"/>
      <c r="I461" s="3089"/>
      <c r="J461" s="3089"/>
      <c r="K461" s="3089"/>
      <c r="L461" s="3089"/>
      <c r="M461" s="3089"/>
      <c r="N461" s="3089"/>
      <c r="O461" s="3089"/>
    </row>
    <row r="462" spans="1:15" s="1267" customFormat="1" ht="7.5" customHeight="1">
      <c r="B462" s="1268"/>
      <c r="D462" s="1284"/>
      <c r="E462" s="1284"/>
      <c r="F462" s="1284"/>
      <c r="G462" s="1284"/>
      <c r="H462" s="1284"/>
      <c r="I462" s="3089"/>
      <c r="J462" s="3089"/>
      <c r="K462" s="3089"/>
      <c r="L462" s="3089"/>
      <c r="M462" s="3089"/>
      <c r="N462" s="3089"/>
      <c r="O462" s="3089"/>
    </row>
    <row r="463" spans="1:15" s="1267" customFormat="1" ht="7.5" customHeight="1">
      <c r="B463" s="1268"/>
      <c r="D463" s="1284"/>
      <c r="E463" s="1284"/>
      <c r="F463" s="1284"/>
      <c r="G463" s="1284"/>
      <c r="H463" s="1284"/>
      <c r="I463" s="3089"/>
      <c r="J463" s="3089"/>
      <c r="K463" s="3089"/>
      <c r="L463" s="3089"/>
      <c r="M463" s="3089"/>
      <c r="N463" s="3089"/>
      <c r="O463" s="3089"/>
    </row>
    <row r="464" spans="1:15" s="1267" customFormat="1" ht="7.5" customHeight="1">
      <c r="B464" s="1268"/>
      <c r="D464" s="1284"/>
      <c r="E464" s="1284"/>
      <c r="F464" s="1284"/>
      <c r="G464" s="1284"/>
      <c r="H464" s="1284"/>
      <c r="I464" s="3089"/>
      <c r="J464" s="3089"/>
      <c r="K464" s="3089"/>
      <c r="L464" s="3089"/>
      <c r="M464" s="3089"/>
      <c r="N464" s="3089"/>
      <c r="O464" s="3089"/>
    </row>
    <row r="465" spans="2:15" s="1267" customFormat="1" ht="7.5" customHeight="1">
      <c r="B465" s="1268"/>
      <c r="D465" s="1284"/>
      <c r="E465" s="1284"/>
      <c r="F465" s="1284"/>
      <c r="G465" s="1284"/>
      <c r="H465" s="1284"/>
      <c r="I465" s="3089"/>
      <c r="J465" s="3089"/>
      <c r="K465" s="3089"/>
      <c r="L465" s="3089"/>
      <c r="M465" s="3089"/>
      <c r="N465" s="3089"/>
      <c r="O465" s="3089"/>
    </row>
    <row r="466" spans="2:15" s="1267" customFormat="1" ht="7.5" customHeight="1">
      <c r="B466" s="1268"/>
      <c r="D466" s="1284"/>
      <c r="E466" s="1284"/>
      <c r="F466" s="1284"/>
      <c r="G466" s="1284"/>
      <c r="H466" s="1284"/>
      <c r="I466" s="3089"/>
      <c r="J466" s="3089"/>
      <c r="K466" s="3089"/>
      <c r="L466" s="3089"/>
      <c r="M466" s="3089"/>
      <c r="N466" s="3089"/>
      <c r="O466" s="3089"/>
    </row>
    <row r="467" spans="2:15" s="1267" customFormat="1" ht="7.5" customHeight="1">
      <c r="B467" s="1268"/>
      <c r="D467" s="1284"/>
      <c r="E467" s="1284"/>
      <c r="F467" s="1284"/>
      <c r="G467" s="1284"/>
      <c r="H467" s="1284"/>
      <c r="I467" s="3089"/>
      <c r="J467" s="3089"/>
      <c r="K467" s="3089"/>
      <c r="L467" s="3089"/>
      <c r="M467" s="3089"/>
      <c r="N467" s="3089"/>
      <c r="O467" s="3089"/>
    </row>
    <row r="468" spans="2:15" s="1267" customFormat="1" ht="7.5" customHeight="1">
      <c r="B468" s="1268"/>
      <c r="D468" s="1284"/>
      <c r="E468" s="1284"/>
      <c r="F468" s="1284"/>
      <c r="G468" s="1284"/>
      <c r="H468" s="1284"/>
      <c r="I468" s="3089"/>
      <c r="J468" s="3089"/>
      <c r="K468" s="3089"/>
      <c r="L468" s="3089"/>
      <c r="M468" s="3089"/>
      <c r="N468" s="3089"/>
      <c r="O468" s="3089"/>
    </row>
    <row r="469" spans="2:15" s="1267" customFormat="1" ht="7.5" customHeight="1">
      <c r="B469" s="1268"/>
      <c r="D469" s="1284"/>
      <c r="E469" s="1284"/>
      <c r="F469" s="1284"/>
      <c r="G469" s="1284"/>
      <c r="H469" s="1284"/>
      <c r="I469" s="3089"/>
      <c r="J469" s="3089"/>
      <c r="K469" s="3089"/>
      <c r="L469" s="3089"/>
      <c r="M469" s="3089"/>
      <c r="N469" s="3089"/>
      <c r="O469" s="3089"/>
    </row>
    <row r="470" spans="2:15" s="1267" customFormat="1" ht="7.5" customHeight="1">
      <c r="B470" s="1268"/>
      <c r="D470" s="1284"/>
      <c r="E470" s="1284"/>
      <c r="F470" s="1284"/>
      <c r="G470" s="1284"/>
      <c r="H470" s="1284"/>
      <c r="I470" s="3089"/>
      <c r="J470" s="3089"/>
      <c r="K470" s="3089"/>
      <c r="L470" s="3089"/>
      <c r="M470" s="3089"/>
      <c r="N470" s="3089"/>
      <c r="O470" s="3089"/>
    </row>
    <row r="471" spans="2:15" s="1267" customFormat="1" ht="7.5" customHeight="1">
      <c r="B471" s="1268"/>
      <c r="D471" s="1284"/>
      <c r="E471" s="1284"/>
      <c r="F471" s="1284"/>
      <c r="G471" s="1284"/>
      <c r="H471" s="1284"/>
      <c r="I471" s="3089"/>
      <c r="J471" s="3089"/>
      <c r="K471" s="3089"/>
      <c r="L471" s="3089"/>
      <c r="M471" s="3089"/>
      <c r="N471" s="3089"/>
      <c r="O471" s="3089"/>
    </row>
    <row r="472" spans="2:15" s="1267" customFormat="1" ht="7.5" customHeight="1">
      <c r="B472" s="1268"/>
      <c r="D472" s="1284"/>
      <c r="E472" s="1284"/>
      <c r="F472" s="1284"/>
      <c r="G472" s="1284"/>
      <c r="H472" s="1284"/>
      <c r="I472" s="3089"/>
      <c r="J472" s="3089"/>
      <c r="K472" s="3089"/>
      <c r="L472" s="3089"/>
      <c r="M472" s="3089"/>
      <c r="N472" s="3089"/>
      <c r="O472" s="3089"/>
    </row>
    <row r="473" spans="2:15" s="1267" customFormat="1" ht="7.5" customHeight="1">
      <c r="B473" s="1268"/>
      <c r="D473" s="1284"/>
      <c r="E473" s="1284"/>
      <c r="F473" s="1284"/>
      <c r="G473" s="1284"/>
      <c r="H473" s="1284"/>
      <c r="I473" s="3089"/>
      <c r="J473" s="3089"/>
      <c r="K473" s="3089"/>
      <c r="L473" s="3089"/>
      <c r="M473" s="3089"/>
      <c r="N473" s="3089"/>
      <c r="O473" s="3089"/>
    </row>
    <row r="474" spans="2:15" s="1267" customFormat="1" ht="7.5" customHeight="1">
      <c r="B474" s="1268"/>
      <c r="D474" s="1284"/>
      <c r="E474" s="1284"/>
      <c r="F474" s="1284"/>
      <c r="G474" s="1284"/>
      <c r="H474" s="1284"/>
      <c r="I474" s="3089"/>
      <c r="J474" s="3089"/>
      <c r="K474" s="3089"/>
      <c r="L474" s="3089"/>
      <c r="M474" s="3089"/>
      <c r="N474" s="3089"/>
      <c r="O474" s="3089"/>
    </row>
    <row r="475" spans="2:15" s="1267" customFormat="1" ht="7.5" customHeight="1">
      <c r="B475" s="1268"/>
      <c r="D475" s="1284"/>
      <c r="E475" s="1284"/>
      <c r="F475" s="1284"/>
      <c r="G475" s="1284"/>
      <c r="H475" s="1284"/>
      <c r="I475" s="3089"/>
      <c r="J475" s="3089"/>
      <c r="K475" s="3089"/>
      <c r="L475" s="3089"/>
      <c r="M475" s="3089"/>
      <c r="N475" s="3089"/>
      <c r="O475" s="3089"/>
    </row>
    <row r="476" spans="2:15" s="1267" customFormat="1" ht="7.5" customHeight="1">
      <c r="B476" s="1268"/>
      <c r="D476" s="1284"/>
      <c r="E476" s="1284"/>
      <c r="F476" s="1284"/>
      <c r="G476" s="1284"/>
      <c r="H476" s="1284"/>
      <c r="I476" s="3089"/>
      <c r="J476" s="3089"/>
      <c r="K476" s="3089"/>
      <c r="L476" s="3089"/>
      <c r="M476" s="3089"/>
      <c r="N476" s="3089"/>
      <c r="O476" s="3089"/>
    </row>
    <row r="477" spans="2:15" s="1267" customFormat="1" ht="7.5" customHeight="1">
      <c r="B477" s="1268"/>
      <c r="D477" s="1284"/>
      <c r="E477" s="1284"/>
      <c r="F477" s="1284"/>
      <c r="G477" s="1284"/>
      <c r="H477" s="1284"/>
      <c r="I477" s="3089"/>
      <c r="J477" s="3089"/>
      <c r="K477" s="3089"/>
      <c r="L477" s="3089"/>
      <c r="M477" s="3089"/>
      <c r="N477" s="3089"/>
      <c r="O477" s="3089"/>
    </row>
    <row r="478" spans="2:15" s="1267" customFormat="1" ht="7.5" customHeight="1">
      <c r="B478" s="1268"/>
      <c r="D478" s="1284"/>
      <c r="E478" s="1284"/>
      <c r="F478" s="1284"/>
      <c r="G478" s="1284"/>
      <c r="H478" s="1284"/>
      <c r="I478" s="3089"/>
      <c r="J478" s="3089"/>
      <c r="K478" s="3089"/>
      <c r="L478" s="3089"/>
      <c r="M478" s="3089"/>
      <c r="N478" s="3089"/>
      <c r="O478" s="3089"/>
    </row>
    <row r="479" spans="2:15" s="1267" customFormat="1" ht="7.5" customHeight="1">
      <c r="B479" s="1268"/>
      <c r="D479" s="1284"/>
      <c r="E479" s="1284"/>
      <c r="F479" s="1284"/>
      <c r="G479" s="1284"/>
      <c r="H479" s="1284"/>
      <c r="I479" s="3089"/>
      <c r="J479" s="3089"/>
      <c r="K479" s="3089"/>
      <c r="L479" s="3089"/>
      <c r="M479" s="3089"/>
      <c r="N479" s="3089"/>
      <c r="O479" s="3089"/>
    </row>
    <row r="480" spans="2:15" s="1267" customFormat="1" ht="7.5" customHeight="1">
      <c r="B480" s="1268"/>
      <c r="D480" s="1284"/>
      <c r="E480" s="1284"/>
      <c r="F480" s="1284"/>
      <c r="G480" s="1284"/>
      <c r="H480" s="1284"/>
      <c r="I480" s="3089"/>
      <c r="J480" s="3089"/>
      <c r="K480" s="3089"/>
      <c r="L480" s="3089"/>
      <c r="M480" s="3089"/>
      <c r="N480" s="3089"/>
      <c r="O480" s="3089"/>
    </row>
    <row r="481" spans="1:15" s="1267" customFormat="1" ht="7.5" customHeight="1">
      <c r="B481" s="1268"/>
      <c r="D481" s="1284"/>
      <c r="E481" s="1284"/>
      <c r="F481" s="1284"/>
      <c r="G481" s="1284"/>
      <c r="H481" s="1284"/>
      <c r="I481" s="3089"/>
      <c r="J481" s="3089"/>
      <c r="K481" s="3089"/>
      <c r="L481" s="3089"/>
      <c r="M481" s="3089"/>
      <c r="N481" s="3089"/>
      <c r="O481" s="3089"/>
    </row>
    <row r="482" spans="1:15" s="1267" customFormat="1" ht="7.5" customHeight="1">
      <c r="B482" s="1268"/>
      <c r="D482" s="1284"/>
      <c r="E482" s="1284"/>
      <c r="F482" s="1284"/>
      <c r="G482" s="1284"/>
      <c r="H482" s="1284"/>
      <c r="I482" s="3089"/>
      <c r="J482" s="3089"/>
      <c r="K482" s="3089"/>
      <c r="L482" s="3089"/>
      <c r="M482" s="3089"/>
      <c r="N482" s="3089"/>
      <c r="O482" s="3089"/>
    </row>
    <row r="483" spans="1:15" s="1267" customFormat="1" ht="7.5" customHeight="1">
      <c r="B483" s="1268"/>
      <c r="D483" s="1284"/>
      <c r="E483" s="1284"/>
      <c r="F483" s="1284"/>
      <c r="G483" s="1284"/>
      <c r="H483" s="1284"/>
      <c r="I483" s="3089"/>
      <c r="J483" s="3089"/>
      <c r="K483" s="3089"/>
      <c r="L483" s="3089"/>
      <c r="M483" s="3089"/>
      <c r="N483" s="3089"/>
      <c r="O483" s="3089"/>
    </row>
    <row r="484" spans="1:15" s="1267" customFormat="1" ht="7.5" customHeight="1">
      <c r="B484" s="1268"/>
      <c r="D484" s="1284"/>
      <c r="E484" s="1284"/>
      <c r="F484" s="1284"/>
      <c r="G484" s="1284"/>
      <c r="H484" s="1284"/>
      <c r="I484" s="3089"/>
      <c r="J484" s="3089"/>
      <c r="K484" s="3089"/>
      <c r="L484" s="3089"/>
      <c r="M484" s="3089"/>
      <c r="N484" s="3089"/>
      <c r="O484" s="3089"/>
    </row>
    <row r="485" spans="1:15" s="1267" customFormat="1" ht="7.5" customHeight="1">
      <c r="B485" s="1268"/>
      <c r="D485" s="1284"/>
      <c r="E485" s="1284"/>
      <c r="F485" s="1284"/>
      <c r="G485" s="1284"/>
      <c r="H485" s="1284"/>
      <c r="I485" s="3089"/>
      <c r="J485" s="3089"/>
      <c r="K485" s="3089"/>
      <c r="L485" s="3089"/>
      <c r="M485" s="3089"/>
      <c r="N485" s="3089"/>
      <c r="O485" s="3089"/>
    </row>
    <row r="486" spans="1:15" s="1267" customFormat="1" ht="7.5" customHeight="1">
      <c r="B486" s="1268"/>
      <c r="D486" s="1284"/>
      <c r="E486" s="1284"/>
      <c r="F486" s="1284"/>
      <c r="G486" s="1284"/>
      <c r="H486" s="1284"/>
      <c r="I486" s="3089"/>
      <c r="J486" s="3089"/>
      <c r="K486" s="3089"/>
      <c r="L486" s="3089"/>
      <c r="M486" s="3089"/>
      <c r="N486" s="3089"/>
      <c r="O486" s="3089"/>
    </row>
    <row r="487" spans="1:15" s="1267" customFormat="1" ht="7.5" customHeight="1">
      <c r="B487" s="1268"/>
      <c r="D487" s="1284"/>
      <c r="E487" s="1284"/>
      <c r="F487" s="1284"/>
      <c r="G487" s="1284"/>
      <c r="H487" s="1284"/>
      <c r="I487" s="3089"/>
      <c r="J487" s="3089"/>
      <c r="K487" s="3089"/>
      <c r="L487" s="3089"/>
      <c r="M487" s="3089"/>
      <c r="N487" s="3089"/>
      <c r="O487" s="3089"/>
    </row>
    <row r="488" spans="1:15" s="1267" customFormat="1" ht="7.5" customHeight="1">
      <c r="B488" s="1268"/>
      <c r="D488" s="1284"/>
      <c r="E488" s="1284"/>
      <c r="F488" s="1284"/>
      <c r="G488" s="1284"/>
      <c r="H488" s="1284"/>
      <c r="I488" s="3089"/>
      <c r="J488" s="3089"/>
      <c r="K488" s="3089"/>
      <c r="L488" s="3089"/>
      <c r="M488" s="3089"/>
      <c r="N488" s="3089"/>
      <c r="O488" s="3089"/>
    </row>
    <row r="489" spans="1:15" s="1267" customFormat="1" ht="7.5" customHeight="1">
      <c r="B489" s="1268"/>
      <c r="D489" s="1284"/>
      <c r="E489" s="1284"/>
      <c r="F489" s="1284"/>
      <c r="G489" s="1284"/>
      <c r="H489" s="1284"/>
      <c r="I489" s="3089"/>
      <c r="J489" s="3089"/>
      <c r="K489" s="3089"/>
      <c r="L489" s="3089"/>
      <c r="M489" s="3089"/>
      <c r="N489" s="3089"/>
      <c r="O489" s="3089"/>
    </row>
    <row r="490" spans="1:15" s="1267" customFormat="1" ht="7.5" customHeight="1">
      <c r="A490" s="1283"/>
      <c r="B490" s="3054"/>
      <c r="C490" s="1283"/>
      <c r="D490" s="3075"/>
      <c r="E490" s="3075"/>
      <c r="F490" s="3075"/>
      <c r="G490" s="3075"/>
      <c r="H490" s="3075"/>
      <c r="I490" s="3089"/>
      <c r="J490" s="3089"/>
      <c r="K490" s="3089"/>
      <c r="L490" s="3089"/>
      <c r="M490" s="3089"/>
      <c r="N490" s="3089"/>
      <c r="O490" s="3089"/>
    </row>
    <row r="491" spans="1:15">
      <c r="A491" s="3055"/>
      <c r="B491" s="3055"/>
      <c r="C491" s="3055"/>
      <c r="D491" s="3055"/>
      <c r="E491" s="3055"/>
      <c r="F491" s="3055"/>
      <c r="G491" s="3055"/>
      <c r="H491" s="3055"/>
    </row>
    <row r="492" spans="1:15">
      <c r="A492" s="3059"/>
      <c r="B492" s="3059"/>
      <c r="C492" s="3059"/>
      <c r="D492" s="3059"/>
      <c r="E492" s="3059"/>
      <c r="F492" s="3059"/>
      <c r="G492" s="3059"/>
      <c r="H492" s="3059"/>
    </row>
    <row r="493" spans="1:15">
      <c r="A493" s="1273"/>
      <c r="B493" s="1273"/>
      <c r="C493" s="1273"/>
      <c r="D493" s="1273"/>
      <c r="E493" s="1273"/>
      <c r="F493" s="1273"/>
      <c r="G493" s="1273"/>
      <c r="H493" s="1273"/>
    </row>
    <row r="494" spans="1:15" s="1267" customFormat="1">
      <c r="A494" s="3077"/>
      <c r="B494" s="3076"/>
      <c r="C494" s="1273"/>
      <c r="D494" s="3075"/>
      <c r="E494" s="3075"/>
      <c r="F494" s="3075"/>
      <c r="G494" s="3075"/>
      <c r="H494" s="3075"/>
      <c r="I494" s="3089"/>
      <c r="J494" s="3089"/>
      <c r="K494" s="3089"/>
      <c r="L494" s="3089"/>
      <c r="M494" s="3089"/>
      <c r="N494" s="3089"/>
      <c r="O494" s="3089"/>
    </row>
    <row r="495" spans="1:15" s="1267" customFormat="1" ht="12.75">
      <c r="A495" s="1221"/>
      <c r="B495" s="1221"/>
      <c r="C495" s="1303"/>
      <c r="D495" s="1302"/>
      <c r="E495" s="1304"/>
      <c r="F495" s="1301"/>
      <c r="G495" s="3074"/>
      <c r="H495" s="1304"/>
      <c r="I495" s="3089"/>
      <c r="J495" s="3089"/>
      <c r="K495" s="3089"/>
      <c r="L495" s="3089"/>
      <c r="M495" s="3089"/>
      <c r="N495" s="3089"/>
      <c r="O495" s="3089"/>
    </row>
    <row r="496" spans="1:15" s="1267" customFormat="1" ht="23.25">
      <c r="A496" s="3073"/>
      <c r="B496" s="3073"/>
      <c r="C496" s="3072"/>
      <c r="D496" s="1302"/>
      <c r="E496" s="1304"/>
      <c r="F496" s="1301"/>
      <c r="G496" s="3071"/>
      <c r="H496" s="1304"/>
      <c r="I496" s="3089"/>
      <c r="J496" s="3089"/>
      <c r="K496" s="3089"/>
      <c r="L496" s="3089"/>
      <c r="M496" s="3089"/>
      <c r="N496" s="3089"/>
      <c r="O496" s="3089"/>
    </row>
    <row r="497" spans="1:15" s="1267" customFormat="1" ht="12.75">
      <c r="A497" s="1277"/>
      <c r="B497" s="1277"/>
      <c r="C497" s="3068"/>
      <c r="D497" s="3070"/>
      <c r="E497" s="3069"/>
      <c r="F497" s="3069"/>
      <c r="G497" s="3069"/>
      <c r="H497" s="1314"/>
      <c r="I497" s="3089"/>
      <c r="J497" s="3089"/>
      <c r="K497" s="3089"/>
      <c r="L497" s="3089"/>
      <c r="M497" s="3089"/>
      <c r="N497" s="3089"/>
      <c r="O497" s="3089"/>
    </row>
    <row r="498" spans="1:15" s="1267" customFormat="1" ht="12.75">
      <c r="A498" s="1277"/>
      <c r="B498" s="1277"/>
      <c r="C498" s="3068"/>
      <c r="D498" s="1311"/>
      <c r="E498" s="1311"/>
      <c r="F498" s="1311"/>
      <c r="G498" s="1311"/>
      <c r="H498" s="1311"/>
      <c r="I498" s="3089"/>
      <c r="J498" s="3089"/>
      <c r="K498" s="3089"/>
      <c r="L498" s="3089"/>
      <c r="M498" s="3089"/>
      <c r="N498" s="3089"/>
      <c r="O498" s="3089"/>
    </row>
    <row r="499" spans="1:15" s="1267" customFormat="1" ht="12.75">
      <c r="A499" s="1277"/>
      <c r="B499" s="1277"/>
      <c r="C499" s="1314"/>
      <c r="D499" s="3066"/>
      <c r="E499" s="3066"/>
      <c r="F499" s="3066"/>
      <c r="G499" s="3067"/>
      <c r="H499" s="3066"/>
      <c r="I499" s="3089"/>
      <c r="J499" s="3089"/>
      <c r="K499" s="3089"/>
      <c r="L499" s="3089"/>
      <c r="M499" s="3089"/>
      <c r="N499" s="3089"/>
      <c r="O499" s="3089"/>
    </row>
    <row r="500" spans="1:15" s="1267" customFormat="1" ht="12.75">
      <c r="A500" s="1298"/>
      <c r="B500" s="3065"/>
      <c r="C500" s="3064"/>
      <c r="D500" s="3063"/>
      <c r="E500" s="3063"/>
      <c r="F500" s="3063"/>
      <c r="G500" s="3063"/>
      <c r="H500" s="3063"/>
      <c r="I500" s="3089"/>
      <c r="J500" s="3089"/>
      <c r="K500" s="3089"/>
      <c r="L500" s="3089"/>
      <c r="M500" s="3089"/>
      <c r="N500" s="3089"/>
      <c r="O500" s="3089"/>
    </row>
    <row r="501" spans="1:15" s="1267" customFormat="1" ht="12.75">
      <c r="A501" s="1292"/>
      <c r="B501" s="1292"/>
      <c r="C501" s="1297"/>
      <c r="D501" s="3062"/>
      <c r="E501" s="3062"/>
      <c r="F501" s="1301"/>
      <c r="G501" s="3062"/>
      <c r="H501" s="3062"/>
      <c r="I501" s="3089"/>
      <c r="J501" s="3089"/>
      <c r="K501" s="3089"/>
      <c r="L501" s="3089"/>
      <c r="M501" s="3089"/>
      <c r="N501" s="3089"/>
      <c r="O501" s="3089"/>
    </row>
    <row r="502" spans="1:15" s="1267" customFormat="1" ht="12.75">
      <c r="A502" s="1292"/>
      <c r="B502" s="1292"/>
      <c r="C502" s="1294"/>
      <c r="D502" s="3062"/>
      <c r="E502" s="3062"/>
      <c r="F502" s="1301"/>
      <c r="G502" s="3062"/>
      <c r="H502" s="3062"/>
      <c r="I502" s="3089"/>
      <c r="J502" s="3089"/>
      <c r="K502" s="3089"/>
      <c r="L502" s="3089"/>
      <c r="M502" s="3089"/>
      <c r="N502" s="3089"/>
      <c r="O502" s="3089"/>
    </row>
    <row r="503" spans="1:15" s="1267" customFormat="1" ht="12.75">
      <c r="A503" s="3061"/>
      <c r="B503" s="1296"/>
      <c r="C503" s="1294"/>
      <c r="D503" s="1302"/>
      <c r="E503" s="1300"/>
      <c r="F503" s="1301"/>
      <c r="G503" s="1300"/>
      <c r="H503" s="1300"/>
      <c r="I503" s="3089"/>
      <c r="J503" s="3089"/>
      <c r="K503" s="3089"/>
      <c r="L503" s="3089"/>
      <c r="M503" s="3089"/>
      <c r="N503" s="3089"/>
      <c r="O503" s="3089"/>
    </row>
    <row r="504" spans="1:15" s="1267" customFormat="1" ht="12.75">
      <c r="A504" s="1295"/>
      <c r="B504" s="1295"/>
      <c r="C504" s="1303"/>
      <c r="D504" s="1302"/>
      <c r="E504" s="3060"/>
      <c r="F504" s="1301"/>
      <c r="G504" s="3060"/>
      <c r="H504" s="3060"/>
      <c r="I504" s="3089"/>
      <c r="J504" s="3089"/>
      <c r="K504" s="3089"/>
      <c r="L504" s="3089"/>
      <c r="M504" s="3089"/>
      <c r="N504" s="3089"/>
      <c r="O504" s="3089"/>
    </row>
    <row r="505" spans="1:15" s="1267" customFormat="1" ht="12.75">
      <c r="A505" s="1288"/>
      <c r="B505" s="1288"/>
      <c r="C505" s="1287"/>
      <c r="D505" s="1286"/>
      <c r="E505" s="1286"/>
      <c r="F505" s="1286"/>
      <c r="G505" s="1286"/>
      <c r="H505" s="1286"/>
      <c r="I505" s="3089"/>
      <c r="J505" s="3089"/>
      <c r="K505" s="3089"/>
      <c r="L505" s="3089"/>
      <c r="M505" s="3089"/>
      <c r="N505" s="3089"/>
      <c r="O505" s="3089"/>
    </row>
    <row r="506" spans="1:15" s="1267" customFormat="1" ht="12.75">
      <c r="A506" s="1288"/>
      <c r="B506" s="1288"/>
      <c r="C506" s="1287"/>
      <c r="D506" s="1286"/>
      <c r="E506" s="1286"/>
      <c r="F506" s="1286"/>
      <c r="G506" s="1286"/>
      <c r="H506" s="1286"/>
      <c r="I506" s="3089"/>
      <c r="J506" s="3089"/>
      <c r="K506" s="3089"/>
      <c r="L506" s="3089"/>
      <c r="M506" s="3089"/>
      <c r="N506" s="3089"/>
      <c r="O506" s="3089"/>
    </row>
    <row r="507" spans="1:15" s="1267" customFormat="1">
      <c r="A507" s="1221"/>
      <c r="B507" s="1273"/>
      <c r="C507" s="3058"/>
      <c r="D507" s="1273"/>
      <c r="E507" s="3059"/>
      <c r="F507" s="3059"/>
      <c r="G507" s="1221"/>
      <c r="H507" s="1273"/>
      <c r="I507" s="3089"/>
      <c r="J507" s="3089"/>
      <c r="K507" s="3089"/>
      <c r="L507" s="3089"/>
      <c r="M507" s="3089"/>
      <c r="N507" s="3089"/>
      <c r="O507" s="3089"/>
    </row>
    <row r="508" spans="1:15" s="1267" customFormat="1">
      <c r="A508" s="1273"/>
      <c r="B508" s="1221"/>
      <c r="C508" s="3058"/>
      <c r="D508" s="1221"/>
      <c r="E508" s="1221"/>
      <c r="F508" s="1221"/>
      <c r="G508" s="1221"/>
      <c r="H508" s="1273"/>
      <c r="I508" s="3089"/>
      <c r="J508" s="3089"/>
      <c r="K508" s="3089"/>
      <c r="L508" s="3089"/>
      <c r="M508" s="3089"/>
      <c r="N508" s="3089"/>
      <c r="O508" s="3089"/>
    </row>
    <row r="509" spans="1:15" s="1267" customFormat="1" ht="12.75">
      <c r="A509" s="3057"/>
      <c r="B509" s="1221"/>
      <c r="C509" s="3056"/>
      <c r="D509" s="3056"/>
      <c r="E509" s="3055"/>
      <c r="F509" s="3055"/>
      <c r="G509" s="3055"/>
      <c r="H509" s="3055"/>
      <c r="I509" s="3089"/>
      <c r="J509" s="3089"/>
      <c r="K509" s="3089"/>
      <c r="L509" s="3089"/>
      <c r="M509" s="3089"/>
      <c r="N509" s="3089"/>
      <c r="O509" s="3089"/>
    </row>
    <row r="510" spans="1:15" s="1267" customFormat="1" ht="12.75">
      <c r="A510" s="1283"/>
      <c r="B510" s="3054"/>
      <c r="C510" s="3053"/>
      <c r="D510" s="3053"/>
      <c r="E510" s="3052"/>
      <c r="F510" s="3052"/>
      <c r="G510" s="3052"/>
      <c r="H510" s="3052"/>
      <c r="I510" s="3089"/>
      <c r="J510" s="3089"/>
      <c r="K510" s="3089"/>
      <c r="L510" s="3089"/>
      <c r="M510" s="3089"/>
      <c r="N510" s="3089"/>
      <c r="O510" s="3089"/>
    </row>
    <row r="511" spans="1:15">
      <c r="A511" s="1273"/>
      <c r="B511" s="1273"/>
      <c r="C511" s="1273"/>
      <c r="D511" s="1273"/>
      <c r="E511" s="1273"/>
      <c r="F511" s="1273"/>
      <c r="G511" s="1273"/>
      <c r="H511" s="1273"/>
    </row>
  </sheetData>
  <mergeCells count="119">
    <mergeCell ref="A35:B35"/>
    <mergeCell ref="C35:E35"/>
    <mergeCell ref="A11:B13"/>
    <mergeCell ref="E11:G11"/>
    <mergeCell ref="A5:H5"/>
    <mergeCell ref="A6:H6"/>
    <mergeCell ref="A33:B33"/>
    <mergeCell ref="C33:E33"/>
    <mergeCell ref="F33:H33"/>
    <mergeCell ref="C34:E34"/>
    <mergeCell ref="F34:H34"/>
    <mergeCell ref="A44:H44"/>
    <mergeCell ref="A45:H45"/>
    <mergeCell ref="E46:F46"/>
    <mergeCell ref="A48:H48"/>
    <mergeCell ref="A49:H49"/>
    <mergeCell ref="A50:H50"/>
    <mergeCell ref="A51:H51"/>
    <mergeCell ref="A56:B58"/>
    <mergeCell ref="E56:G56"/>
    <mergeCell ref="E73:F73"/>
    <mergeCell ref="C75:D75"/>
    <mergeCell ref="E75:H75"/>
    <mergeCell ref="C76:D76"/>
    <mergeCell ref="E76:H76"/>
    <mergeCell ref="A93:H93"/>
    <mergeCell ref="A94:H94"/>
    <mergeCell ref="A100:B102"/>
    <mergeCell ref="E100:G100"/>
    <mergeCell ref="E118:F118"/>
    <mergeCell ref="C120:D120"/>
    <mergeCell ref="E120:H120"/>
    <mergeCell ref="C121:D121"/>
    <mergeCell ref="E121:H121"/>
    <mergeCell ref="A135:H135"/>
    <mergeCell ref="A136:H136"/>
    <mergeCell ref="A137:H137"/>
    <mergeCell ref="A138:H138"/>
    <mergeCell ref="A143:B145"/>
    <mergeCell ref="E143:G143"/>
    <mergeCell ref="E158:F158"/>
    <mergeCell ref="C160:D160"/>
    <mergeCell ref="E160:H160"/>
    <mergeCell ref="C161:D161"/>
    <mergeCell ref="E161:H161"/>
    <mergeCell ref="A178:H178"/>
    <mergeCell ref="A179:H179"/>
    <mergeCell ref="A180:H180"/>
    <mergeCell ref="A181:H181"/>
    <mergeCell ref="A186:B188"/>
    <mergeCell ref="E186:G186"/>
    <mergeCell ref="E202:F202"/>
    <mergeCell ref="C204:D204"/>
    <mergeCell ref="E204:H204"/>
    <mergeCell ref="C205:D205"/>
    <mergeCell ref="E205:H205"/>
    <mergeCell ref="A224:H224"/>
    <mergeCell ref="A225:H225"/>
    <mergeCell ref="A230:B232"/>
    <mergeCell ref="E230:G230"/>
    <mergeCell ref="E241:F241"/>
    <mergeCell ref="C243:D243"/>
    <mergeCell ref="E243:H243"/>
    <mergeCell ref="C244:D244"/>
    <mergeCell ref="E244:H244"/>
    <mergeCell ref="A264:H264"/>
    <mergeCell ref="A265:H265"/>
    <mergeCell ref="A271:B273"/>
    <mergeCell ref="E271:G271"/>
    <mergeCell ref="E287:F287"/>
    <mergeCell ref="C289:D289"/>
    <mergeCell ref="E289:H289"/>
    <mergeCell ref="C290:D290"/>
    <mergeCell ref="E290:H290"/>
    <mergeCell ref="A305:H305"/>
    <mergeCell ref="A306:H306"/>
    <mergeCell ref="A312:B314"/>
    <mergeCell ref="E312:G312"/>
    <mergeCell ref="E326:F326"/>
    <mergeCell ref="C328:D328"/>
    <mergeCell ref="E328:H328"/>
    <mergeCell ref="C329:D329"/>
    <mergeCell ref="E329:H329"/>
    <mergeCell ref="A347:H347"/>
    <mergeCell ref="A348:H348"/>
    <mergeCell ref="A354:B356"/>
    <mergeCell ref="E354:G354"/>
    <mergeCell ref="E368:F368"/>
    <mergeCell ref="C370:D370"/>
    <mergeCell ref="E370:H370"/>
    <mergeCell ref="C371:D371"/>
    <mergeCell ref="E371:H371"/>
    <mergeCell ref="A388:H388"/>
    <mergeCell ref="A389:H389"/>
    <mergeCell ref="A396:B398"/>
    <mergeCell ref="E396:G396"/>
    <mergeCell ref="E409:F409"/>
    <mergeCell ref="C411:D411"/>
    <mergeCell ref="E411:H411"/>
    <mergeCell ref="C412:D412"/>
    <mergeCell ref="E412:H412"/>
    <mergeCell ref="A435:H435"/>
    <mergeCell ref="E497:G497"/>
    <mergeCell ref="A436:H436"/>
    <mergeCell ref="A441:B443"/>
    <mergeCell ref="E441:G441"/>
    <mergeCell ref="E451:F451"/>
    <mergeCell ref="C453:D453"/>
    <mergeCell ref="E453:H453"/>
    <mergeCell ref="E507:F507"/>
    <mergeCell ref="C509:D509"/>
    <mergeCell ref="E509:H509"/>
    <mergeCell ref="C510:D510"/>
    <mergeCell ref="E510:H510"/>
    <mergeCell ref="C454:D454"/>
    <mergeCell ref="E454:H454"/>
    <mergeCell ref="A491:H491"/>
    <mergeCell ref="A492:H492"/>
    <mergeCell ref="A497:B499"/>
  </mergeCells>
  <pageMargins left="0.5" right="0" top="0.25" bottom="0" header="0.5" footer="0"/>
  <pageSetup paperSize="5" orientation="portrait" verticalDpi="30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2" transitionEvaluation="1" transitionEntry="1">
    <outlinePr summaryBelow="0"/>
  </sheetPr>
  <dimension ref="A1:ER467"/>
  <sheetViews>
    <sheetView showGridLines="0" showOutlineSymbols="0" topLeftCell="A22" workbookViewId="0">
      <pane xSplit="18525" topLeftCell="ET1"/>
      <selection activeCell="F34" sqref="F34:H34"/>
      <selection pane="topRight" activeCell="ET1" sqref="ET1"/>
    </sheetView>
  </sheetViews>
  <sheetFormatPr defaultColWidth="12.5703125" defaultRowHeight="15.75" outlineLevelRow="1" outlineLevelCol="2"/>
  <cols>
    <col min="1" max="1" width="1.85546875" style="1266" customWidth="1"/>
    <col min="2" max="2" width="28.7109375" style="1266" customWidth="1"/>
    <col min="3" max="3" width="12.7109375" style="1266" customWidth="1"/>
    <col min="4" max="4" width="11.42578125" style="1266" customWidth="1"/>
    <col min="5" max="5" width="10.5703125" style="1266" customWidth="1"/>
    <col min="6" max="6" width="12.5703125" style="1266" customWidth="1"/>
    <col min="7" max="7" width="10.85546875" style="1266" customWidth="1"/>
    <col min="8" max="8" width="11.57031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7" spans="1:15" s="3051" customFormat="1" ht="12.75">
      <c r="B7" s="3086"/>
      <c r="D7" s="3085"/>
      <c r="E7" s="3085"/>
      <c r="F7" s="3085"/>
      <c r="G7" s="3085"/>
      <c r="H7" s="3085"/>
    </row>
    <row r="8" spans="1:15" s="796" customFormat="1" ht="14.25" customHeight="1">
      <c r="A8" s="848" t="s">
        <v>1665</v>
      </c>
      <c r="C8" s="2865"/>
      <c r="D8" s="554"/>
      <c r="E8" s="554"/>
      <c r="F8" s="554"/>
      <c r="G8" s="554"/>
      <c r="H8" s="554"/>
    </row>
    <row r="9" spans="1:15" s="796" customFormat="1" ht="14.25" customHeight="1">
      <c r="B9" s="3116" t="s">
        <v>1675</v>
      </c>
      <c r="C9" s="2865"/>
      <c r="D9" s="554"/>
      <c r="E9" s="554"/>
      <c r="F9" s="554"/>
      <c r="G9" s="554"/>
      <c r="H9" s="554"/>
    </row>
    <row r="10" spans="1:15" s="1267" customFormat="1" ht="12" customHeight="1">
      <c r="A10" s="3080"/>
      <c r="B10" s="3080"/>
      <c r="C10" s="1303"/>
      <c r="D10" s="1302"/>
      <c r="E10" s="1304"/>
      <c r="F10" s="1301"/>
      <c r="G10" s="1260"/>
      <c r="H10" s="1304"/>
      <c r="I10" s="3089"/>
      <c r="J10" s="3089"/>
      <c r="K10" s="3089"/>
      <c r="L10" s="3089"/>
      <c r="M10" s="3089"/>
      <c r="N10" s="3089"/>
      <c r="O10" s="3089"/>
    </row>
    <row r="11" spans="1:15" s="1267" customFormat="1" ht="12.75">
      <c r="A11" s="1280" t="s">
        <v>143</v>
      </c>
      <c r="B11" s="1279"/>
      <c r="C11" s="1320" t="s">
        <v>92</v>
      </c>
      <c r="D11" s="1319" t="s">
        <v>91</v>
      </c>
      <c r="E11" s="1318" t="s">
        <v>93</v>
      </c>
      <c r="F11" s="1317"/>
      <c r="G11" s="1316"/>
      <c r="H11" s="1315" t="s">
        <v>87</v>
      </c>
      <c r="I11" s="3089"/>
      <c r="J11" s="3089"/>
      <c r="K11" s="3089"/>
      <c r="L11" s="3089"/>
      <c r="M11" s="3089"/>
      <c r="N11" s="3089"/>
      <c r="O11" s="3089"/>
    </row>
    <row r="12" spans="1:15" s="1267" customFormat="1" ht="13.5">
      <c r="A12" s="1278"/>
      <c r="B12" s="1276"/>
      <c r="C12" s="1313" t="s">
        <v>86</v>
      </c>
      <c r="D12" s="1312" t="s">
        <v>228</v>
      </c>
      <c r="E12" s="2735" t="s">
        <v>1663</v>
      </c>
      <c r="F12" s="1312" t="s">
        <v>1662</v>
      </c>
      <c r="G12" s="1312" t="s">
        <v>88</v>
      </c>
      <c r="H12" s="1312" t="s">
        <v>227</v>
      </c>
      <c r="I12" s="3089"/>
      <c r="J12" s="3089"/>
      <c r="K12" s="3089"/>
      <c r="L12" s="3089"/>
      <c r="M12" s="3089"/>
      <c r="N12" s="3089"/>
      <c r="O12" s="3089"/>
    </row>
    <row r="13" spans="1:15" s="1267" customFormat="1" ht="12.75">
      <c r="A13" s="1275"/>
      <c r="B13" s="1274"/>
      <c r="C13" s="1310"/>
      <c r="D13" s="1308" t="s">
        <v>84</v>
      </c>
      <c r="E13" s="2850" t="s">
        <v>84</v>
      </c>
      <c r="F13" s="1308" t="s">
        <v>142</v>
      </c>
      <c r="G13" s="1309"/>
      <c r="H13" s="1308" t="s">
        <v>83</v>
      </c>
      <c r="I13" s="3089"/>
      <c r="J13" s="3089"/>
      <c r="K13" s="3089"/>
      <c r="L13" s="3089"/>
      <c r="M13" s="3089"/>
      <c r="N13" s="3089"/>
      <c r="O13" s="3089"/>
    </row>
    <row r="14" spans="1:15" s="1267" customFormat="1" ht="15" customHeight="1">
      <c r="A14" s="3111" t="s">
        <v>1661</v>
      </c>
      <c r="B14" s="3141"/>
      <c r="C14" s="1310"/>
      <c r="D14" s="1308"/>
      <c r="E14" s="1308"/>
      <c r="F14" s="1308"/>
      <c r="G14" s="1309"/>
      <c r="H14" s="1308"/>
      <c r="I14" s="3089"/>
      <c r="J14" s="3089"/>
      <c r="K14" s="3089"/>
      <c r="L14" s="3089"/>
      <c r="M14" s="3089"/>
      <c r="N14" s="3089"/>
      <c r="O14" s="3089"/>
    </row>
    <row r="15" spans="1:15" s="1267" customFormat="1" ht="15" customHeight="1">
      <c r="A15" s="3111" t="s">
        <v>46</v>
      </c>
      <c r="B15" s="3140"/>
      <c r="C15" s="1299"/>
      <c r="D15" s="580">
        <f>SUM(D16:D28)</f>
        <v>3501374.0700000003</v>
      </c>
      <c r="E15" s="580">
        <f>SUM(E16:E28)</f>
        <v>1685593.15</v>
      </c>
      <c r="F15" s="580">
        <f>SUM(F16:F28)</f>
        <v>2274256.85</v>
      </c>
      <c r="G15" s="580">
        <f>SUM(G16:G28)</f>
        <v>3959850</v>
      </c>
      <c r="H15" s="580">
        <f>SUM(H16:H28)</f>
        <v>3850000</v>
      </c>
      <c r="I15" s="3089"/>
      <c r="J15" s="3089"/>
      <c r="K15" s="3089"/>
      <c r="L15" s="3089"/>
      <c r="M15" s="3089"/>
      <c r="N15" s="3089"/>
      <c r="O15" s="3089"/>
    </row>
    <row r="16" spans="1:15" s="363" customFormat="1" ht="20.100000000000001" customHeight="1">
      <c r="A16" s="3102" t="s">
        <v>238</v>
      </c>
      <c r="B16" s="2762"/>
      <c r="C16" s="1614" t="s">
        <v>131</v>
      </c>
      <c r="D16" s="2718">
        <v>273558.53000000003</v>
      </c>
      <c r="E16" s="941">
        <v>129792.51</v>
      </c>
      <c r="F16" s="2728">
        <f>SUM(G16-E16)</f>
        <v>239327.49</v>
      </c>
      <c r="G16" s="941">
        <v>369120</v>
      </c>
      <c r="H16" s="941">
        <v>364270</v>
      </c>
      <c r="I16" s="3121"/>
      <c r="J16" s="3121"/>
      <c r="K16" s="3121"/>
      <c r="L16" s="3121"/>
      <c r="M16" s="3121"/>
      <c r="N16" s="3121"/>
      <c r="O16" s="3121"/>
    </row>
    <row r="17" spans="1:15" s="363" customFormat="1" ht="20.100000000000001" customHeight="1">
      <c r="A17" s="3102" t="s">
        <v>1670</v>
      </c>
      <c r="B17" s="2762"/>
      <c r="C17" s="1614" t="s">
        <v>1669</v>
      </c>
      <c r="D17" s="2718">
        <v>3076055.54</v>
      </c>
      <c r="E17" s="941">
        <v>1555800.64</v>
      </c>
      <c r="F17" s="2728">
        <f>SUM(G17-E17)</f>
        <v>1714799.36</v>
      </c>
      <c r="G17" s="941">
        <f>H17</f>
        <v>3270600</v>
      </c>
      <c r="H17" s="941">
        <v>3270600</v>
      </c>
      <c r="I17" s="3121"/>
      <c r="J17" s="3121"/>
      <c r="K17" s="3121"/>
      <c r="L17" s="3121"/>
      <c r="M17" s="3121"/>
      <c r="N17" s="3121"/>
      <c r="O17" s="3121"/>
    </row>
    <row r="18" spans="1:15" s="363" customFormat="1" ht="20.100000000000001" customHeight="1">
      <c r="A18" s="3102" t="s">
        <v>1674</v>
      </c>
      <c r="B18" s="2762"/>
      <c r="C18" s="1614"/>
      <c r="D18" s="2718"/>
      <c r="E18" s="941"/>
      <c r="F18" s="2728"/>
      <c r="G18" s="941"/>
      <c r="H18" s="941"/>
      <c r="I18" s="3121"/>
      <c r="J18" s="3121"/>
      <c r="K18" s="3121"/>
      <c r="L18" s="3121"/>
      <c r="M18" s="3121"/>
      <c r="N18" s="3121"/>
      <c r="O18" s="3121"/>
    </row>
    <row r="19" spans="1:15" s="363" customFormat="1" ht="20.100000000000001" customHeight="1">
      <c r="A19" s="3102" t="s">
        <v>1673</v>
      </c>
      <c r="B19" s="2762"/>
      <c r="C19" s="1614" t="s">
        <v>1672</v>
      </c>
      <c r="D19" s="2718">
        <v>1760</v>
      </c>
      <c r="E19" s="941">
        <v>0</v>
      </c>
      <c r="F19" s="2728">
        <f>G19-E19</f>
        <v>160130</v>
      </c>
      <c r="G19" s="941">
        <v>160130</v>
      </c>
      <c r="H19" s="941">
        <v>160130</v>
      </c>
      <c r="I19" s="3121"/>
      <c r="J19" s="3121"/>
      <c r="K19" s="3121"/>
      <c r="L19" s="3121"/>
      <c r="M19" s="3121"/>
      <c r="N19" s="3121"/>
      <c r="O19" s="3121"/>
    </row>
    <row r="20" spans="1:15" s="363" customFormat="1" ht="20.100000000000001" customHeight="1">
      <c r="A20" s="2769" t="s">
        <v>1657</v>
      </c>
      <c r="B20" s="2776"/>
      <c r="C20" s="1614" t="s">
        <v>1656</v>
      </c>
      <c r="D20" s="2718">
        <v>150000</v>
      </c>
      <c r="E20" s="941">
        <v>0</v>
      </c>
      <c r="F20" s="2728">
        <f>G20-E20</f>
        <v>150000</v>
      </c>
      <c r="G20" s="941">
        <v>150000</v>
      </c>
      <c r="H20" s="941">
        <v>50000</v>
      </c>
      <c r="I20" s="3121"/>
      <c r="J20" s="3121"/>
      <c r="K20" s="3121"/>
      <c r="L20" s="3121"/>
      <c r="M20" s="3121"/>
      <c r="N20" s="3121"/>
      <c r="O20" s="3121"/>
    </row>
    <row r="21" spans="1:15" s="363" customFormat="1" ht="20.100000000000001" customHeight="1">
      <c r="A21" s="3102" t="s">
        <v>10</v>
      </c>
      <c r="B21" s="2762"/>
      <c r="C21" s="194" t="s">
        <v>9</v>
      </c>
      <c r="D21" s="2718">
        <v>0</v>
      </c>
      <c r="E21" s="941">
        <v>0</v>
      </c>
      <c r="F21" s="2728">
        <f>SUM(G21-E21)</f>
        <v>10000</v>
      </c>
      <c r="G21" s="941">
        <v>10000</v>
      </c>
      <c r="H21" s="941">
        <v>5000</v>
      </c>
      <c r="I21" s="3121"/>
      <c r="J21" s="3121"/>
      <c r="K21" s="3121"/>
      <c r="L21" s="3121"/>
      <c r="M21" s="3121"/>
      <c r="N21" s="3121"/>
      <c r="O21" s="3121"/>
    </row>
    <row r="22" spans="1:15" s="363" customFormat="1" ht="20.100000000000001" customHeight="1">
      <c r="A22" s="3102"/>
      <c r="B22" s="2762"/>
      <c r="C22" s="1614"/>
      <c r="D22" s="2718"/>
      <c r="E22" s="941"/>
      <c r="F22" s="2728"/>
      <c r="G22" s="941"/>
      <c r="H22" s="941"/>
      <c r="I22" s="3121"/>
      <c r="J22" s="3121"/>
      <c r="K22" s="3121"/>
      <c r="L22" s="3121"/>
      <c r="M22" s="3121"/>
      <c r="N22" s="3121"/>
      <c r="O22" s="3121"/>
    </row>
    <row r="23" spans="1:15" s="363" customFormat="1" ht="20.100000000000001" customHeight="1">
      <c r="A23" s="3102"/>
      <c r="B23" s="2762"/>
      <c r="C23" s="1614"/>
      <c r="D23" s="2718"/>
      <c r="E23" s="941"/>
      <c r="F23" s="2728"/>
      <c r="G23" s="941"/>
      <c r="H23" s="941"/>
      <c r="I23" s="3121"/>
      <c r="J23" s="3121"/>
      <c r="K23" s="3121"/>
      <c r="L23" s="3121"/>
      <c r="M23" s="3121"/>
      <c r="N23" s="3121"/>
      <c r="O23" s="3121"/>
    </row>
    <row r="24" spans="1:15" s="363" customFormat="1" ht="20.100000000000001" customHeight="1">
      <c r="A24" s="3102"/>
      <c r="B24" s="2762"/>
      <c r="C24" s="1614"/>
      <c r="D24" s="2718"/>
      <c r="E24" s="941"/>
      <c r="F24" s="2728"/>
      <c r="G24" s="941"/>
      <c r="H24" s="941"/>
      <c r="I24" s="3121"/>
      <c r="J24" s="3121"/>
      <c r="K24" s="3121"/>
      <c r="L24" s="3121"/>
      <c r="M24" s="3121"/>
      <c r="N24" s="3121"/>
      <c r="O24" s="3121"/>
    </row>
    <row r="25" spans="1:15" s="363" customFormat="1" ht="20.100000000000001" customHeight="1">
      <c r="A25" s="3102"/>
      <c r="B25" s="2762"/>
      <c r="C25" s="1614"/>
      <c r="D25" s="2718"/>
      <c r="E25" s="941"/>
      <c r="F25" s="2728"/>
      <c r="G25" s="941"/>
      <c r="H25" s="941"/>
      <c r="I25" s="3121"/>
      <c r="J25" s="3121"/>
      <c r="K25" s="3121"/>
      <c r="L25" s="3121"/>
      <c r="M25" s="3121"/>
      <c r="N25" s="3121"/>
      <c r="O25" s="3121"/>
    </row>
    <row r="26" spans="1:15" s="363" customFormat="1" ht="20.100000000000001" customHeight="1">
      <c r="A26" s="3102"/>
      <c r="B26" s="2762"/>
      <c r="C26" s="1614"/>
      <c r="D26" s="2718"/>
      <c r="E26" s="941"/>
      <c r="F26" s="2728"/>
      <c r="G26" s="941"/>
      <c r="H26" s="941"/>
      <c r="I26" s="3121"/>
      <c r="J26" s="3121"/>
      <c r="K26" s="3121"/>
      <c r="L26" s="3121"/>
      <c r="M26" s="3121"/>
      <c r="N26" s="3121"/>
      <c r="O26" s="3121"/>
    </row>
    <row r="27" spans="1:15" s="363" customFormat="1" ht="20.100000000000001" customHeight="1">
      <c r="A27" s="2777"/>
      <c r="B27" s="3139"/>
      <c r="C27" s="1614"/>
      <c r="D27" s="2718"/>
      <c r="E27" s="941"/>
      <c r="F27" s="2728"/>
      <c r="G27" s="941"/>
      <c r="H27" s="941"/>
      <c r="I27" s="3121"/>
      <c r="J27" s="3121"/>
      <c r="K27" s="3121"/>
      <c r="L27" s="3121"/>
      <c r="M27" s="3121"/>
      <c r="N27" s="3121"/>
      <c r="O27" s="3121"/>
    </row>
    <row r="28" spans="1:15" s="363" customFormat="1" ht="20.100000000000001" customHeight="1">
      <c r="A28" s="3099"/>
      <c r="B28" s="3098"/>
      <c r="C28" s="3097"/>
      <c r="D28" s="2718"/>
      <c r="E28" s="2715"/>
      <c r="F28" s="2728"/>
      <c r="G28" s="2715"/>
      <c r="H28" s="2715"/>
      <c r="I28" s="3121"/>
      <c r="J28" s="3121"/>
      <c r="K28" s="3121"/>
      <c r="L28" s="3121"/>
      <c r="M28" s="3121"/>
      <c r="N28" s="3121"/>
      <c r="O28" s="3121"/>
    </row>
    <row r="29" spans="1:15" s="363" customFormat="1" ht="20.100000000000001" customHeight="1" thickBot="1">
      <c r="A29" s="599" t="s">
        <v>8</v>
      </c>
      <c r="B29" s="3096"/>
      <c r="C29" s="3095"/>
      <c r="D29" s="599">
        <f>SUM(D16:D22)</f>
        <v>3501374.0700000003</v>
      </c>
      <c r="E29" s="599">
        <f>SUM(E16:E22)</f>
        <v>1685593.15</v>
      </c>
      <c r="F29" s="599">
        <f>SUM(F16:F22)</f>
        <v>2274256.85</v>
      </c>
      <c r="G29" s="599">
        <f>SUM(G16:G22)</f>
        <v>3959850</v>
      </c>
      <c r="H29" s="599">
        <f>SUM(H16:H22)</f>
        <v>3850000</v>
      </c>
      <c r="I29" s="3121"/>
      <c r="J29" s="3121"/>
      <c r="K29" s="3121"/>
      <c r="L29" s="3121"/>
      <c r="M29" s="3121"/>
      <c r="N29" s="3121"/>
      <c r="O29" s="3121"/>
    </row>
    <row r="30" spans="1:15" s="819" customFormat="1" ht="19.5" customHeight="1" outlineLevel="1" thickTop="1">
      <c r="A30" s="554" t="s">
        <v>1655</v>
      </c>
      <c r="B30" s="796"/>
      <c r="C30" s="554" t="s">
        <v>1654</v>
      </c>
      <c r="D30" s="796"/>
      <c r="F30" s="658" t="s">
        <v>1653</v>
      </c>
      <c r="G30" s="554"/>
      <c r="H30" s="796"/>
    </row>
    <row r="31" spans="1:15" s="819" customFormat="1" ht="15.95" customHeight="1" outlineLevel="1">
      <c r="A31" s="554"/>
      <c r="B31" s="796"/>
      <c r="C31" s="554"/>
      <c r="D31" s="796"/>
      <c r="E31" s="3094"/>
      <c r="F31" s="3094"/>
      <c r="G31" s="554"/>
      <c r="H31" s="796"/>
    </row>
    <row r="32" spans="1:15" s="819" customFormat="1" ht="10.5" customHeight="1" outlineLevel="1">
      <c r="A32" s="796"/>
      <c r="B32" s="554"/>
      <c r="C32" s="3093"/>
      <c r="D32" s="554"/>
      <c r="E32" s="554"/>
      <c r="F32" s="554"/>
      <c r="G32" s="554"/>
      <c r="H32" s="796"/>
    </row>
    <row r="33" spans="1:15" s="819" customFormat="1" ht="15.95" customHeight="1" outlineLevel="1">
      <c r="A33" s="3741" t="s">
        <v>1959</v>
      </c>
      <c r="B33" s="3092"/>
      <c r="C33" s="3740" t="s">
        <v>1906</v>
      </c>
      <c r="D33" s="2711"/>
      <c r="E33" s="2711"/>
      <c r="F33" s="3742" t="s">
        <v>1876</v>
      </c>
      <c r="G33" s="594"/>
      <c r="H33" s="594"/>
    </row>
    <row r="34" spans="1:15" s="819" customFormat="1" ht="15.75" customHeight="1" outlineLevel="1">
      <c r="A34" s="3091"/>
      <c r="B34" s="1268" t="s">
        <v>1652</v>
      </c>
      <c r="C34" s="2708" t="s">
        <v>100</v>
      </c>
      <c r="D34" s="2708"/>
      <c r="E34" s="2708"/>
      <c r="F34" s="2797" t="s">
        <v>0</v>
      </c>
      <c r="G34" s="2797"/>
      <c r="H34" s="2797"/>
    </row>
    <row r="35" spans="1:15" s="819" customFormat="1" ht="12" customHeight="1" outlineLevel="1">
      <c r="A35" s="3090"/>
      <c r="B35" s="3090"/>
      <c r="C35" s="2708"/>
      <c r="D35" s="2708"/>
      <c r="E35" s="2708"/>
      <c r="F35" s="2705"/>
      <c r="G35" s="2705"/>
      <c r="H35" s="2705"/>
    </row>
    <row r="36" spans="1:15" s="1267" customFormat="1">
      <c r="A36" s="1266"/>
      <c r="B36" s="1220"/>
      <c r="C36" s="1285"/>
      <c r="D36" s="1220"/>
      <c r="E36" s="1220"/>
      <c r="F36" s="1220"/>
      <c r="G36" s="1220"/>
      <c r="H36" s="1266"/>
      <c r="I36" s="3089"/>
      <c r="J36" s="3089"/>
      <c r="K36" s="3089"/>
      <c r="L36" s="3089"/>
      <c r="M36" s="3089"/>
      <c r="N36" s="3089"/>
      <c r="O36" s="3089"/>
    </row>
    <row r="37" spans="1:15" s="1267" customFormat="1" ht="12.75">
      <c r="B37" s="1268"/>
      <c r="D37" s="1284"/>
      <c r="E37" s="1284"/>
      <c r="F37" s="1284"/>
      <c r="G37" s="1284"/>
      <c r="H37" s="1284"/>
      <c r="I37" s="3089"/>
      <c r="J37" s="3089"/>
      <c r="K37" s="3089"/>
      <c r="L37" s="3089"/>
      <c r="M37" s="3089"/>
      <c r="N37" s="3089"/>
      <c r="O37" s="3089"/>
    </row>
    <row r="38" spans="1:15" s="1267" customFormat="1" ht="12.75">
      <c r="B38" s="1268"/>
      <c r="D38" s="1284"/>
      <c r="E38" s="1284"/>
      <c r="F38" s="1284"/>
      <c r="G38" s="1284"/>
      <c r="H38" s="1284"/>
      <c r="I38" s="3089"/>
      <c r="J38" s="3089"/>
      <c r="K38" s="3089"/>
      <c r="L38" s="3089"/>
      <c r="M38" s="3089"/>
      <c r="N38" s="3089"/>
      <c r="O38" s="3089"/>
    </row>
    <row r="39" spans="1:15" s="1267" customFormat="1" ht="12.75">
      <c r="B39" s="1268"/>
      <c r="D39" s="1284"/>
      <c r="E39" s="1284"/>
      <c r="F39" s="1284"/>
      <c r="G39" s="1284"/>
      <c r="H39" s="1284"/>
      <c r="I39" s="3089"/>
      <c r="J39" s="3089"/>
      <c r="K39" s="3089"/>
      <c r="L39" s="3089"/>
      <c r="M39" s="3089"/>
      <c r="N39" s="3089"/>
      <c r="O39" s="3089"/>
    </row>
    <row r="40" spans="1:15" s="1267" customFormat="1" ht="12.75">
      <c r="B40" s="1268"/>
      <c r="D40" s="1284"/>
      <c r="E40" s="1284"/>
      <c r="F40" s="1284"/>
      <c r="G40" s="1284"/>
      <c r="H40" s="1284"/>
      <c r="I40" s="3089"/>
      <c r="J40" s="3089"/>
      <c r="K40" s="3089"/>
      <c r="L40" s="3089"/>
      <c r="M40" s="3089"/>
      <c r="N40" s="3089"/>
      <c r="O40" s="3089"/>
    </row>
    <row r="41" spans="1:15" s="1267" customFormat="1" ht="12.75">
      <c r="B41" s="1268"/>
      <c r="D41" s="1284"/>
      <c r="E41" s="1284"/>
      <c r="F41" s="1284"/>
      <c r="G41" s="1284"/>
      <c r="H41" s="1284"/>
      <c r="I41" s="3089"/>
      <c r="J41" s="3089"/>
      <c r="K41" s="3089"/>
      <c r="L41" s="3089"/>
      <c r="M41" s="3089"/>
      <c r="N41" s="3089"/>
      <c r="O41" s="3089"/>
    </row>
    <row r="42" spans="1:15" s="1267" customFormat="1" ht="12.75">
      <c r="B42" s="1268"/>
      <c r="D42" s="1284"/>
      <c r="E42" s="1284"/>
      <c r="F42" s="1284"/>
      <c r="G42" s="1284"/>
      <c r="H42" s="1284"/>
      <c r="I42" s="3089"/>
      <c r="J42" s="3089"/>
      <c r="K42" s="3089"/>
      <c r="L42" s="3089"/>
      <c r="M42" s="3089"/>
      <c r="N42" s="3089"/>
      <c r="O42" s="3089"/>
    </row>
    <row r="43" spans="1:15" s="1267" customFormat="1" ht="12.75">
      <c r="B43" s="1268"/>
      <c r="D43" s="1284"/>
      <c r="E43" s="1284"/>
      <c r="F43" s="1284"/>
      <c r="G43" s="1284"/>
      <c r="H43" s="1284"/>
      <c r="I43" s="3089"/>
      <c r="J43" s="3089"/>
      <c r="K43" s="3089"/>
      <c r="L43" s="3089"/>
      <c r="M43" s="3089"/>
      <c r="N43" s="3089"/>
      <c r="O43" s="3089"/>
    </row>
    <row r="44" spans="1:15" s="1267" customFormat="1" ht="12.75">
      <c r="B44" s="1268"/>
      <c r="D44" s="1284"/>
      <c r="E44" s="1284"/>
      <c r="F44" s="1284"/>
      <c r="G44" s="1284"/>
      <c r="H44" s="1284"/>
      <c r="I44" s="3089"/>
      <c r="J44" s="3089"/>
      <c r="K44" s="3089"/>
      <c r="L44" s="3089"/>
      <c r="M44" s="3089"/>
      <c r="N44" s="3089"/>
      <c r="O44" s="3089"/>
    </row>
    <row r="45" spans="1:15" s="1267" customFormat="1" ht="12.75">
      <c r="B45" s="1268"/>
      <c r="D45" s="1284"/>
      <c r="E45" s="1284"/>
      <c r="F45" s="1284"/>
      <c r="G45" s="1284"/>
      <c r="H45" s="1284"/>
      <c r="I45" s="3089"/>
      <c r="J45" s="3089"/>
      <c r="K45" s="3089"/>
      <c r="L45" s="3089"/>
      <c r="M45" s="3089"/>
      <c r="N45" s="3089"/>
      <c r="O45" s="3089"/>
    </row>
    <row r="46" spans="1:15" s="1267" customFormat="1" ht="12.75">
      <c r="B46" s="1268"/>
      <c r="D46" s="1284"/>
      <c r="E46" s="1284"/>
      <c r="F46" s="1284"/>
      <c r="G46" s="1284"/>
      <c r="H46" s="1284"/>
      <c r="I46" s="3089"/>
      <c r="J46" s="3089"/>
      <c r="K46" s="3089"/>
      <c r="L46" s="3089"/>
      <c r="M46" s="3089"/>
      <c r="N46" s="3089"/>
      <c r="O46" s="3089"/>
    </row>
    <row r="47" spans="1:15" s="1267" customFormat="1" ht="12.75">
      <c r="B47" s="1268"/>
      <c r="D47" s="1284"/>
      <c r="E47" s="1284"/>
      <c r="F47" s="1284"/>
      <c r="G47" s="1284"/>
      <c r="H47" s="1284"/>
      <c r="I47" s="3089"/>
      <c r="J47" s="3089"/>
      <c r="K47" s="3089"/>
      <c r="L47" s="3089"/>
      <c r="M47" s="3089"/>
      <c r="N47" s="3089"/>
      <c r="O47" s="3089"/>
    </row>
    <row r="48" spans="1:15" s="1267" customFormat="1" ht="12.75">
      <c r="B48" s="1268"/>
      <c r="D48" s="1284"/>
      <c r="E48" s="1284"/>
      <c r="F48" s="1284"/>
      <c r="G48" s="1284"/>
      <c r="H48" s="1284"/>
      <c r="I48" s="3089"/>
      <c r="J48" s="3089"/>
      <c r="K48" s="3089"/>
      <c r="L48" s="3089"/>
      <c r="M48" s="3089"/>
      <c r="N48" s="3089"/>
      <c r="O48" s="3089"/>
    </row>
    <row r="49" spans="1:15" s="1267" customFormat="1" ht="12.75">
      <c r="A49" s="1283"/>
      <c r="B49" s="3054"/>
      <c r="C49" s="1283"/>
      <c r="D49" s="3075"/>
      <c r="E49" s="3075"/>
      <c r="F49" s="3075"/>
      <c r="G49" s="3075"/>
      <c r="H49" s="3075"/>
      <c r="I49" s="3051"/>
      <c r="J49" s="3089"/>
      <c r="K49" s="3089"/>
      <c r="L49" s="3089"/>
      <c r="M49" s="3089"/>
      <c r="N49" s="3089"/>
      <c r="O49" s="3089"/>
    </row>
    <row r="50" spans="1:15" s="1267" customFormat="1" ht="12.75">
      <c r="A50" s="3055"/>
      <c r="B50" s="3055"/>
      <c r="C50" s="3055"/>
      <c r="D50" s="3055"/>
      <c r="E50" s="3055"/>
      <c r="F50" s="3055"/>
      <c r="G50" s="3055"/>
      <c r="H50" s="3055"/>
      <c r="I50" s="3051"/>
      <c r="J50" s="3089"/>
      <c r="K50" s="3089"/>
      <c r="L50" s="3089"/>
      <c r="M50" s="3089"/>
      <c r="N50" s="3089"/>
      <c r="O50" s="3089"/>
    </row>
    <row r="51" spans="1:15">
      <c r="A51" s="3059"/>
      <c r="B51" s="3059"/>
      <c r="C51" s="3059"/>
      <c r="D51" s="3059"/>
      <c r="E51" s="3059"/>
      <c r="F51" s="3059"/>
      <c r="G51" s="3059"/>
      <c r="H51" s="3059"/>
      <c r="I51" s="3050"/>
    </row>
    <row r="52" spans="1:15">
      <c r="A52" s="1273"/>
      <c r="B52" s="1273"/>
      <c r="C52" s="1273"/>
      <c r="D52" s="1273"/>
      <c r="E52" s="1273"/>
      <c r="F52" s="1273"/>
      <c r="G52" s="1273"/>
      <c r="H52" s="1273"/>
      <c r="I52" s="3050"/>
    </row>
    <row r="53" spans="1:15">
      <c r="A53" s="1273"/>
      <c r="B53" s="1273"/>
      <c r="C53" s="1273"/>
      <c r="D53" s="1273"/>
      <c r="E53" s="1273"/>
      <c r="F53" s="1273"/>
      <c r="G53" s="1273"/>
      <c r="H53" s="1273"/>
      <c r="I53" s="3050"/>
    </row>
    <row r="54" spans="1:15" s="1267" customFormat="1">
      <c r="A54" s="3077"/>
      <c r="B54" s="3076"/>
      <c r="C54" s="1273"/>
      <c r="D54" s="3075"/>
      <c r="E54" s="3075"/>
      <c r="F54" s="3075"/>
      <c r="G54" s="3075"/>
      <c r="H54" s="3075"/>
      <c r="I54" s="3051"/>
      <c r="J54" s="3089"/>
      <c r="K54" s="3089"/>
      <c r="L54" s="3089"/>
      <c r="M54" s="3089"/>
      <c r="N54" s="3089"/>
      <c r="O54" s="3089"/>
    </row>
    <row r="55" spans="1:15" s="1267" customFormat="1" ht="12.75">
      <c r="A55" s="1221"/>
      <c r="B55" s="1221"/>
      <c r="C55" s="1303"/>
      <c r="D55" s="1302"/>
      <c r="E55" s="1304"/>
      <c r="F55" s="1301"/>
      <c r="G55" s="3074"/>
      <c r="H55" s="1304"/>
      <c r="I55" s="3051"/>
      <c r="J55" s="3089"/>
      <c r="K55" s="3089"/>
      <c r="L55" s="3089"/>
      <c r="M55" s="3089"/>
      <c r="N55" s="3089"/>
      <c r="O55" s="3089"/>
    </row>
    <row r="56" spans="1:15" s="1267" customFormat="1" ht="23.25">
      <c r="A56" s="3084"/>
      <c r="B56" s="3080"/>
      <c r="C56" s="1303"/>
      <c r="D56" s="1302"/>
      <c r="E56" s="1304"/>
      <c r="F56" s="1301"/>
      <c r="G56" s="3071"/>
      <c r="H56" s="1304"/>
      <c r="I56" s="3051"/>
      <c r="J56" s="3089"/>
      <c r="K56" s="3089"/>
      <c r="L56" s="3089"/>
      <c r="M56" s="3089"/>
      <c r="N56" s="3089"/>
      <c r="O56" s="3089"/>
    </row>
    <row r="57" spans="1:15" s="1267" customFormat="1" ht="12.75">
      <c r="A57" s="1277"/>
      <c r="B57" s="1277"/>
      <c r="C57" s="3068"/>
      <c r="D57" s="3070"/>
      <c r="E57" s="3069"/>
      <c r="F57" s="3069"/>
      <c r="G57" s="3069"/>
      <c r="H57" s="1314"/>
      <c r="I57" s="3051"/>
      <c r="J57" s="3089"/>
      <c r="K57" s="3089"/>
      <c r="L57" s="3089"/>
      <c r="M57" s="3089"/>
      <c r="N57" s="3089"/>
      <c r="O57" s="3089"/>
    </row>
    <row r="58" spans="1:15" s="1267" customFormat="1" ht="12.75">
      <c r="A58" s="1277"/>
      <c r="B58" s="1277"/>
      <c r="C58" s="3068"/>
      <c r="D58" s="1311"/>
      <c r="E58" s="1311"/>
      <c r="F58" s="1311"/>
      <c r="G58" s="1311"/>
      <c r="H58" s="1311"/>
      <c r="I58" s="3051"/>
      <c r="J58" s="3089"/>
      <c r="K58" s="3089"/>
      <c r="L58" s="3089"/>
      <c r="M58" s="3089"/>
      <c r="N58" s="3089"/>
      <c r="O58" s="3089"/>
    </row>
    <row r="59" spans="1:15" s="1267" customFormat="1" ht="12.75">
      <c r="A59" s="1277"/>
      <c r="B59" s="1277"/>
      <c r="C59" s="1314"/>
      <c r="D59" s="3066"/>
      <c r="E59" s="3066"/>
      <c r="F59" s="3066"/>
      <c r="G59" s="3067"/>
      <c r="H59" s="3066"/>
      <c r="I59" s="3051"/>
      <c r="J59" s="3089"/>
      <c r="K59" s="3089"/>
      <c r="L59" s="3089"/>
      <c r="M59" s="3089"/>
      <c r="N59" s="3089"/>
      <c r="O59" s="3089"/>
    </row>
    <row r="60" spans="1:15" s="1267" customFormat="1" ht="12.75">
      <c r="A60" s="1298"/>
      <c r="B60" s="3065"/>
      <c r="C60" s="3064"/>
      <c r="D60" s="3063"/>
      <c r="E60" s="3063"/>
      <c r="F60" s="3063"/>
      <c r="G60" s="3063"/>
      <c r="H60" s="3063"/>
      <c r="I60" s="3051"/>
      <c r="J60" s="3089"/>
      <c r="K60" s="3089"/>
      <c r="L60" s="3089"/>
      <c r="M60" s="3089"/>
      <c r="N60" s="3089"/>
      <c r="O60" s="3089"/>
    </row>
    <row r="61" spans="1:15" s="1267" customFormat="1" ht="12.75">
      <c r="A61" s="1292"/>
      <c r="B61" s="1292"/>
      <c r="C61" s="1294"/>
      <c r="D61" s="3062"/>
      <c r="E61" s="3062"/>
      <c r="F61" s="1301"/>
      <c r="G61" s="3062"/>
      <c r="H61" s="3062"/>
      <c r="I61" s="3051"/>
      <c r="J61" s="3089"/>
      <c r="K61" s="3089"/>
      <c r="L61" s="3089"/>
      <c r="M61" s="3089"/>
      <c r="N61" s="3089"/>
      <c r="O61" s="3089"/>
    </row>
    <row r="62" spans="1:15" s="1267" customFormat="1" ht="12.75">
      <c r="A62" s="1292"/>
      <c r="B62" s="1292"/>
      <c r="C62" s="1294"/>
      <c r="D62" s="3062"/>
      <c r="E62" s="3062"/>
      <c r="F62" s="1301"/>
      <c r="G62" s="3062"/>
      <c r="H62" s="3062"/>
      <c r="I62" s="3051"/>
      <c r="J62" s="3089"/>
      <c r="K62" s="3089"/>
      <c r="L62" s="3089"/>
      <c r="M62" s="3089"/>
      <c r="N62" s="3089"/>
      <c r="O62" s="3089"/>
    </row>
    <row r="63" spans="1:15" s="1267" customFormat="1" ht="12.75">
      <c r="A63" s="1296"/>
      <c r="B63" s="1221"/>
      <c r="C63" s="1294"/>
      <c r="D63" s="1302"/>
      <c r="E63" s="1300"/>
      <c r="F63" s="1301"/>
      <c r="G63" s="1300"/>
      <c r="H63" s="1300"/>
      <c r="I63" s="3051"/>
      <c r="J63" s="3089"/>
      <c r="K63" s="3089"/>
      <c r="L63" s="3089"/>
      <c r="M63" s="3089"/>
      <c r="N63" s="3089"/>
      <c r="O63" s="3089"/>
    </row>
    <row r="64" spans="1:15" s="1267" customFormat="1" ht="12.75">
      <c r="A64" s="1292"/>
      <c r="B64" s="1292"/>
      <c r="C64" s="1294"/>
      <c r="D64" s="1302"/>
      <c r="E64" s="1300"/>
      <c r="F64" s="1301"/>
      <c r="G64" s="1300"/>
      <c r="H64" s="1300"/>
      <c r="I64" s="3051"/>
      <c r="J64" s="3089"/>
      <c r="K64" s="3089"/>
      <c r="L64" s="3089"/>
      <c r="M64" s="3089"/>
      <c r="N64" s="3089"/>
      <c r="O64" s="3089"/>
    </row>
    <row r="65" spans="1:15" s="1267" customFormat="1" ht="12.75">
      <c r="A65" s="3082"/>
      <c r="B65" s="3083"/>
      <c r="C65" s="1294"/>
      <c r="D65" s="1302"/>
      <c r="E65" s="1300"/>
      <c r="F65" s="1301"/>
      <c r="G65" s="1300"/>
      <c r="H65" s="1300"/>
      <c r="I65" s="3051"/>
      <c r="J65" s="3089"/>
      <c r="K65" s="3089"/>
      <c r="L65" s="3089"/>
      <c r="M65" s="3089"/>
      <c r="N65" s="3089"/>
      <c r="O65" s="3089"/>
    </row>
    <row r="66" spans="1:15" s="1267" customFormat="1" ht="12.75">
      <c r="A66" s="1292"/>
      <c r="B66" s="1292"/>
      <c r="C66" s="1303"/>
      <c r="D66" s="1302"/>
      <c r="E66" s="1300"/>
      <c r="F66" s="1301"/>
      <c r="G66" s="1300"/>
      <c r="H66" s="1300"/>
      <c r="I66" s="3051"/>
      <c r="J66" s="3089"/>
      <c r="K66" s="3089"/>
      <c r="L66" s="3089"/>
      <c r="M66" s="3089"/>
      <c r="N66" s="3089"/>
      <c r="O66" s="3089"/>
    </row>
    <row r="67" spans="1:15" s="1267" customFormat="1" ht="12.75">
      <c r="A67" s="3082"/>
      <c r="B67" s="3081"/>
      <c r="C67" s="1294"/>
      <c r="D67" s="1302"/>
      <c r="E67" s="1300"/>
      <c r="F67" s="1301"/>
      <c r="G67" s="1300"/>
      <c r="H67" s="1300"/>
      <c r="I67" s="3051"/>
      <c r="J67" s="3089"/>
      <c r="K67" s="3089"/>
      <c r="L67" s="3089"/>
      <c r="M67" s="3089"/>
      <c r="N67" s="3089"/>
      <c r="O67" s="3089"/>
    </row>
    <row r="68" spans="1:15" s="1267" customFormat="1" ht="12.75">
      <c r="A68" s="1296"/>
      <c r="B68" s="1221"/>
      <c r="C68" s="1294"/>
      <c r="D68" s="1302"/>
      <c r="E68" s="1300"/>
      <c r="F68" s="1301"/>
      <c r="G68" s="1300"/>
      <c r="H68" s="1300"/>
      <c r="I68" s="3051"/>
      <c r="J68" s="3089"/>
      <c r="K68" s="3089"/>
      <c r="L68" s="3089"/>
      <c r="M68" s="3089"/>
      <c r="N68" s="3089"/>
      <c r="O68" s="3089"/>
    </row>
    <row r="69" spans="1:15" s="1267" customFormat="1" ht="12.75">
      <c r="A69" s="1296"/>
      <c r="B69" s="1221"/>
      <c r="C69" s="1303"/>
      <c r="D69" s="1302"/>
      <c r="E69" s="1300"/>
      <c r="F69" s="1301"/>
      <c r="G69" s="1300"/>
      <c r="H69" s="1300"/>
      <c r="I69" s="3051"/>
      <c r="J69" s="3089"/>
      <c r="K69" s="3089"/>
      <c r="L69" s="3089"/>
      <c r="M69" s="3089"/>
      <c r="N69" s="3089"/>
      <c r="O69" s="3089"/>
    </row>
    <row r="70" spans="1:15" s="1267" customFormat="1" ht="12.75">
      <c r="A70" s="1296"/>
      <c r="B70" s="1221"/>
      <c r="C70" s="1294"/>
      <c r="D70" s="1302"/>
      <c r="E70" s="1300"/>
      <c r="F70" s="1301"/>
      <c r="G70" s="1300"/>
      <c r="H70" s="1300"/>
      <c r="I70" s="3051"/>
      <c r="J70" s="3089"/>
      <c r="K70" s="3089"/>
      <c r="L70" s="3089"/>
      <c r="M70" s="3089"/>
      <c r="N70" s="3089"/>
      <c r="O70" s="3089"/>
    </row>
    <row r="71" spans="1:15" s="1267" customFormat="1" ht="12.75">
      <c r="A71" s="1296"/>
      <c r="B71" s="1221"/>
      <c r="C71" s="1297"/>
      <c r="D71" s="1302"/>
      <c r="E71" s="1300"/>
      <c r="F71" s="1301"/>
      <c r="G71" s="1300"/>
      <c r="H71" s="1300"/>
      <c r="I71" s="3051"/>
      <c r="J71" s="3089"/>
      <c r="K71" s="3089"/>
      <c r="L71" s="3089"/>
      <c r="M71" s="3089"/>
      <c r="N71" s="3089"/>
      <c r="O71" s="3089"/>
    </row>
    <row r="72" spans="1:15" s="1267" customFormat="1" ht="12.75">
      <c r="A72" s="1296"/>
      <c r="B72" s="1221"/>
      <c r="C72" s="1297"/>
      <c r="D72" s="1302"/>
      <c r="E72" s="1300"/>
      <c r="F72" s="1301"/>
      <c r="G72" s="1300"/>
      <c r="H72" s="1300"/>
      <c r="I72" s="3051"/>
      <c r="J72" s="3089"/>
      <c r="K72" s="3089"/>
      <c r="L72" s="3089"/>
      <c r="M72" s="3089"/>
      <c r="N72" s="3089"/>
      <c r="O72" s="3089"/>
    </row>
    <row r="73" spans="1:15" s="1267" customFormat="1" ht="12.75">
      <c r="A73" s="1288"/>
      <c r="B73" s="1288"/>
      <c r="C73" s="1287"/>
      <c r="D73" s="1286"/>
      <c r="E73" s="1286"/>
      <c r="F73" s="1286"/>
      <c r="G73" s="1286"/>
      <c r="H73" s="1286"/>
      <c r="I73" s="3051"/>
      <c r="J73" s="3089"/>
      <c r="K73" s="3089"/>
      <c r="L73" s="3089"/>
      <c r="M73" s="3089"/>
      <c r="N73" s="3089"/>
      <c r="O73" s="3089"/>
    </row>
    <row r="74" spans="1:15" s="1267" customFormat="1" ht="12.75">
      <c r="A74" s="1288"/>
      <c r="B74" s="1288"/>
      <c r="C74" s="1287"/>
      <c r="D74" s="1286"/>
      <c r="E74" s="1286"/>
      <c r="F74" s="1286"/>
      <c r="G74" s="1286"/>
      <c r="H74" s="1286"/>
      <c r="I74" s="3051"/>
      <c r="J74" s="3089"/>
      <c r="K74" s="3089"/>
      <c r="L74" s="3089"/>
      <c r="M74" s="3089"/>
      <c r="N74" s="3089"/>
      <c r="O74" s="3089"/>
    </row>
    <row r="75" spans="1:15" s="1267" customFormat="1">
      <c r="A75" s="1221"/>
      <c r="B75" s="1273"/>
      <c r="C75" s="3058"/>
      <c r="D75" s="1273"/>
      <c r="E75" s="3059"/>
      <c r="F75" s="3059"/>
      <c r="G75" s="1221"/>
      <c r="H75" s="1273"/>
      <c r="I75" s="3051"/>
      <c r="J75" s="3089"/>
      <c r="K75" s="3089"/>
      <c r="L75" s="3089"/>
      <c r="M75" s="3089"/>
      <c r="N75" s="3089"/>
      <c r="O75" s="3089"/>
    </row>
    <row r="76" spans="1:15" s="1267" customFormat="1">
      <c r="A76" s="1273"/>
      <c r="B76" s="1221"/>
      <c r="C76" s="3058"/>
      <c r="D76" s="1221"/>
      <c r="E76" s="1221"/>
      <c r="F76" s="1221"/>
      <c r="G76" s="1221"/>
      <c r="H76" s="1273"/>
      <c r="I76" s="3051"/>
      <c r="J76" s="3089"/>
      <c r="K76" s="3089"/>
      <c r="L76" s="3089"/>
      <c r="M76" s="3089"/>
      <c r="N76" s="3089"/>
      <c r="O76" s="3089"/>
    </row>
    <row r="77" spans="1:15" s="1267" customFormat="1" ht="12.75">
      <c r="A77" s="3057"/>
      <c r="B77" s="1221"/>
      <c r="C77" s="3056"/>
      <c r="D77" s="3056"/>
      <c r="E77" s="3055"/>
      <c r="F77" s="3055"/>
      <c r="G77" s="3055"/>
      <c r="H77" s="3055"/>
      <c r="I77" s="3051"/>
      <c r="J77" s="3089"/>
      <c r="K77" s="3089"/>
      <c r="L77" s="3089"/>
      <c r="M77" s="3089"/>
      <c r="N77" s="3089"/>
      <c r="O77" s="3089"/>
    </row>
    <row r="78" spans="1:15" s="1267" customFormat="1" ht="12.75">
      <c r="A78" s="1283"/>
      <c r="B78" s="3054"/>
      <c r="C78" s="3053"/>
      <c r="D78" s="3053"/>
      <c r="E78" s="3052"/>
      <c r="F78" s="3052"/>
      <c r="G78" s="3052"/>
      <c r="H78" s="3052"/>
      <c r="I78" s="3051"/>
      <c r="J78" s="3089"/>
      <c r="K78" s="3089"/>
      <c r="L78" s="3089"/>
      <c r="M78" s="3089"/>
      <c r="N78" s="3089"/>
      <c r="O78" s="3089"/>
    </row>
    <row r="79" spans="1:15" s="1267" customFormat="1" ht="12.75">
      <c r="A79" s="1283"/>
      <c r="B79" s="3054"/>
      <c r="C79" s="1283"/>
      <c r="D79" s="3075"/>
      <c r="E79" s="3075"/>
      <c r="F79" s="3075"/>
      <c r="G79" s="3075"/>
      <c r="H79" s="3075"/>
      <c r="I79" s="3051"/>
      <c r="J79" s="3089"/>
      <c r="K79" s="3089"/>
      <c r="L79" s="3089"/>
      <c r="M79" s="3089"/>
      <c r="N79" s="3089"/>
      <c r="O79" s="3089"/>
    </row>
    <row r="80" spans="1:15" s="1267" customFormat="1" ht="12.75">
      <c r="A80" s="1283"/>
      <c r="B80" s="3054"/>
      <c r="C80" s="1283"/>
      <c r="D80" s="3075"/>
      <c r="E80" s="3075"/>
      <c r="F80" s="3075"/>
      <c r="G80" s="3075"/>
      <c r="H80" s="3075"/>
      <c r="I80" s="3051"/>
      <c r="J80" s="3089"/>
      <c r="K80" s="3089"/>
      <c r="L80" s="3089"/>
      <c r="M80" s="3089"/>
      <c r="N80" s="3089"/>
      <c r="O80" s="3089"/>
    </row>
    <row r="81" spans="1:15" s="1267" customFormat="1" ht="12.75">
      <c r="A81" s="1283"/>
      <c r="B81" s="3054"/>
      <c r="C81" s="1283"/>
      <c r="D81" s="3075"/>
      <c r="E81" s="3075"/>
      <c r="F81" s="3075"/>
      <c r="G81" s="3075"/>
      <c r="H81" s="3075"/>
      <c r="I81" s="3051"/>
      <c r="J81" s="3089"/>
      <c r="K81" s="3089"/>
      <c r="L81" s="3089"/>
      <c r="M81" s="3089"/>
      <c r="N81" s="3089"/>
      <c r="O81" s="3089"/>
    </row>
    <row r="82" spans="1:15" s="1267" customFormat="1" ht="12.75">
      <c r="A82" s="1283"/>
      <c r="B82" s="3054"/>
      <c r="C82" s="1283"/>
      <c r="D82" s="3075"/>
      <c r="E82" s="3075"/>
      <c r="F82" s="3075"/>
      <c r="G82" s="3075"/>
      <c r="H82" s="3075"/>
      <c r="I82" s="3051"/>
      <c r="J82" s="3089"/>
      <c r="K82" s="3089"/>
      <c r="L82" s="3089"/>
      <c r="M82" s="3089"/>
      <c r="N82" s="3089"/>
      <c r="O82" s="3089"/>
    </row>
    <row r="83" spans="1:15" s="1267" customFormat="1" ht="12.75">
      <c r="A83" s="1283"/>
      <c r="B83" s="3054"/>
      <c r="C83" s="1283"/>
      <c r="D83" s="3075"/>
      <c r="E83" s="3075"/>
      <c r="F83" s="3075"/>
      <c r="G83" s="3075"/>
      <c r="H83" s="3075"/>
      <c r="I83" s="3051"/>
      <c r="J83" s="3089"/>
      <c r="K83" s="3089"/>
      <c r="L83" s="3089"/>
      <c r="M83" s="3089"/>
      <c r="N83" s="3089"/>
      <c r="O83" s="3089"/>
    </row>
    <row r="84" spans="1:15" s="1267" customFormat="1" ht="12.75">
      <c r="A84" s="1283"/>
      <c r="B84" s="3054"/>
      <c r="C84" s="1283"/>
      <c r="D84" s="3075"/>
      <c r="E84" s="3075"/>
      <c r="F84" s="3075"/>
      <c r="G84" s="3075"/>
      <c r="H84" s="3075"/>
      <c r="I84" s="3051"/>
      <c r="J84" s="3089"/>
      <c r="K84" s="3089"/>
      <c r="L84" s="3089"/>
      <c r="M84" s="3089"/>
      <c r="N84" s="3089"/>
      <c r="O84" s="3089"/>
    </row>
    <row r="85" spans="1:15" s="1267" customFormat="1" ht="12.75">
      <c r="A85" s="1283"/>
      <c r="B85" s="3054"/>
      <c r="C85" s="1283"/>
      <c r="D85" s="3075"/>
      <c r="E85" s="3075"/>
      <c r="F85" s="3075"/>
      <c r="G85" s="3075"/>
      <c r="H85" s="3075"/>
      <c r="I85" s="3051"/>
      <c r="J85" s="3089"/>
      <c r="K85" s="3089"/>
      <c r="L85" s="3089"/>
      <c r="M85" s="3089"/>
      <c r="N85" s="3089"/>
      <c r="O85" s="3089"/>
    </row>
    <row r="86" spans="1:15" s="1267" customFormat="1" ht="12.75">
      <c r="A86" s="1283"/>
      <c r="B86" s="3054"/>
      <c r="C86" s="1283"/>
      <c r="D86" s="3075"/>
      <c r="E86" s="3075"/>
      <c r="F86" s="3075"/>
      <c r="G86" s="3075"/>
      <c r="H86" s="3075"/>
      <c r="I86" s="3051"/>
      <c r="J86" s="3089"/>
      <c r="K86" s="3089"/>
      <c r="L86" s="3089"/>
      <c r="M86" s="3089"/>
      <c r="N86" s="3089"/>
      <c r="O86" s="3089"/>
    </row>
    <row r="87" spans="1:15" s="1267" customFormat="1" ht="12.75">
      <c r="A87" s="1283"/>
      <c r="B87" s="3054"/>
      <c r="C87" s="1283"/>
      <c r="D87" s="3075"/>
      <c r="E87" s="3075"/>
      <c r="F87" s="3075"/>
      <c r="G87" s="3075"/>
      <c r="H87" s="3075"/>
      <c r="I87" s="3051"/>
      <c r="J87" s="3089"/>
      <c r="K87" s="3089"/>
      <c r="L87" s="3089"/>
      <c r="M87" s="3089"/>
      <c r="N87" s="3089"/>
      <c r="O87" s="3089"/>
    </row>
    <row r="88" spans="1:15" s="1267" customFormat="1" ht="12.75">
      <c r="A88" s="1283"/>
      <c r="B88" s="3054"/>
      <c r="C88" s="1283"/>
      <c r="D88" s="3075"/>
      <c r="E88" s="3075"/>
      <c r="F88" s="3075"/>
      <c r="G88" s="3075"/>
      <c r="H88" s="3075"/>
      <c r="I88" s="3051"/>
      <c r="J88" s="3089"/>
      <c r="K88" s="3089"/>
      <c r="L88" s="3089"/>
      <c r="M88" s="3089"/>
      <c r="N88" s="3089"/>
      <c r="O88" s="3089"/>
    </row>
    <row r="89" spans="1:15" s="1267" customFormat="1" ht="12.75">
      <c r="A89" s="1283"/>
      <c r="B89" s="3054"/>
      <c r="C89" s="1283"/>
      <c r="D89" s="3075"/>
      <c r="E89" s="3075"/>
      <c r="F89" s="3075"/>
      <c r="G89" s="3075"/>
      <c r="H89" s="3075"/>
      <c r="I89" s="3051"/>
      <c r="J89" s="3089"/>
      <c r="K89" s="3089"/>
      <c r="L89" s="3089"/>
      <c r="M89" s="3089"/>
      <c r="N89" s="3089"/>
      <c r="O89" s="3089"/>
    </row>
    <row r="90" spans="1:15" s="1267" customFormat="1" ht="12.75">
      <c r="A90" s="1283"/>
      <c r="B90" s="3054"/>
      <c r="C90" s="1283"/>
      <c r="D90" s="3075"/>
      <c r="E90" s="3075"/>
      <c r="F90" s="3075"/>
      <c r="G90" s="3075"/>
      <c r="H90" s="3075"/>
      <c r="I90" s="3051"/>
      <c r="J90" s="3089"/>
      <c r="K90" s="3089"/>
      <c r="L90" s="3089"/>
      <c r="M90" s="3089"/>
      <c r="N90" s="3089"/>
      <c r="O90" s="3089"/>
    </row>
    <row r="91" spans="1:15" s="1267" customFormat="1" ht="12.75">
      <c r="A91" s="1283"/>
      <c r="B91" s="3054"/>
      <c r="C91" s="1283"/>
      <c r="D91" s="3075"/>
      <c r="E91" s="3075"/>
      <c r="F91" s="3075"/>
      <c r="G91" s="3075"/>
      <c r="H91" s="3075"/>
      <c r="I91" s="3051"/>
      <c r="J91" s="3089"/>
      <c r="K91" s="3089"/>
      <c r="L91" s="3089"/>
      <c r="M91" s="3089"/>
      <c r="N91" s="3089"/>
      <c r="O91" s="3089"/>
    </row>
    <row r="92" spans="1:15">
      <c r="A92" s="3055"/>
      <c r="B92" s="3055"/>
      <c r="C92" s="3055"/>
      <c r="D92" s="3055"/>
      <c r="E92" s="3055"/>
      <c r="F92" s="3055"/>
      <c r="G92" s="3055"/>
      <c r="H92" s="3055"/>
      <c r="I92" s="3050"/>
    </row>
    <row r="93" spans="1:15">
      <c r="A93" s="3059"/>
      <c r="B93" s="3059"/>
      <c r="C93" s="3059"/>
      <c r="D93" s="3059"/>
      <c r="E93" s="3059"/>
      <c r="F93" s="3059"/>
      <c r="G93" s="3059"/>
      <c r="H93" s="3059"/>
      <c r="I93" s="3050"/>
    </row>
    <row r="94" spans="1:15">
      <c r="A94" s="3055"/>
      <c r="B94" s="3055"/>
      <c r="C94" s="3055"/>
      <c r="D94" s="3055"/>
      <c r="E94" s="3055"/>
      <c r="F94" s="3055"/>
      <c r="G94" s="3055"/>
      <c r="H94" s="3055"/>
      <c r="I94" s="3050"/>
    </row>
    <row r="95" spans="1:15">
      <c r="A95" s="3059"/>
      <c r="B95" s="3059"/>
      <c r="C95" s="3059"/>
      <c r="D95" s="3059"/>
      <c r="E95" s="3059"/>
      <c r="F95" s="3059"/>
      <c r="G95" s="3059"/>
      <c r="H95" s="3059"/>
      <c r="I95" s="3050"/>
    </row>
    <row r="96" spans="1:15">
      <c r="A96" s="1273"/>
      <c r="B96" s="1273"/>
      <c r="C96" s="1273"/>
      <c r="D96" s="1273"/>
      <c r="E96" s="1273"/>
      <c r="F96" s="1273"/>
      <c r="G96" s="1273"/>
      <c r="H96" s="1273"/>
      <c r="I96" s="3050"/>
    </row>
    <row r="97" spans="1:15" s="1267" customFormat="1">
      <c r="A97" s="3077"/>
      <c r="B97" s="3076"/>
      <c r="C97" s="1273"/>
      <c r="D97" s="3075"/>
      <c r="E97" s="3075"/>
      <c r="F97" s="3075"/>
      <c r="G97" s="3075"/>
      <c r="H97" s="3075"/>
      <c r="I97" s="3051"/>
      <c r="J97" s="3089"/>
      <c r="K97" s="3089"/>
      <c r="L97" s="3089"/>
      <c r="M97" s="3089"/>
      <c r="N97" s="3089"/>
      <c r="O97" s="3089"/>
    </row>
    <row r="98" spans="1:15" s="1267" customFormat="1" ht="12.75">
      <c r="A98" s="1221"/>
      <c r="B98" s="1221"/>
      <c r="C98" s="1303"/>
      <c r="D98" s="1302"/>
      <c r="E98" s="1304"/>
      <c r="F98" s="1301"/>
      <c r="G98" s="3074"/>
      <c r="H98" s="1304"/>
      <c r="I98" s="3051"/>
      <c r="J98" s="3089"/>
      <c r="K98" s="3089"/>
      <c r="L98" s="3089"/>
      <c r="M98" s="3089"/>
      <c r="N98" s="3089"/>
      <c r="O98" s="3089"/>
    </row>
    <row r="99" spans="1:15" s="1267" customFormat="1" ht="23.25">
      <c r="A99" s="3080"/>
      <c r="B99" s="3080"/>
      <c r="C99" s="1303"/>
      <c r="D99" s="1302"/>
      <c r="E99" s="1304"/>
      <c r="F99" s="1301"/>
      <c r="G99" s="3071"/>
      <c r="H99" s="1304"/>
      <c r="I99" s="3051"/>
      <c r="J99" s="3089"/>
      <c r="K99" s="3089"/>
      <c r="L99" s="3089"/>
      <c r="M99" s="3089"/>
      <c r="N99" s="3089"/>
      <c r="O99" s="3089"/>
    </row>
    <row r="100" spans="1:15" s="1267" customFormat="1" ht="12.75">
      <c r="A100" s="1277"/>
      <c r="B100" s="1277"/>
      <c r="C100" s="3068"/>
      <c r="D100" s="3070"/>
      <c r="E100" s="3069"/>
      <c r="F100" s="3069"/>
      <c r="G100" s="3069"/>
      <c r="H100" s="1314"/>
      <c r="I100" s="3051"/>
      <c r="J100" s="3089"/>
      <c r="K100" s="3089"/>
      <c r="L100" s="3089"/>
      <c r="M100" s="3089"/>
      <c r="N100" s="3089"/>
      <c r="O100" s="3089"/>
    </row>
    <row r="101" spans="1:15" s="1267" customFormat="1" ht="12.75">
      <c r="A101" s="1277"/>
      <c r="B101" s="1277"/>
      <c r="C101" s="3068"/>
      <c r="D101" s="1311"/>
      <c r="E101" s="1311"/>
      <c r="F101" s="1311"/>
      <c r="G101" s="1311"/>
      <c r="H101" s="1311"/>
      <c r="I101" s="3051"/>
      <c r="J101" s="3089"/>
      <c r="K101" s="3089"/>
      <c r="L101" s="3089"/>
      <c r="M101" s="3089"/>
      <c r="N101" s="3089"/>
      <c r="O101" s="3089"/>
    </row>
    <row r="102" spans="1:15" s="1267" customFormat="1" ht="12.75">
      <c r="A102" s="1277"/>
      <c r="B102" s="1277"/>
      <c r="C102" s="1314"/>
      <c r="D102" s="3066"/>
      <c r="E102" s="3066"/>
      <c r="F102" s="3066"/>
      <c r="G102" s="3067"/>
      <c r="H102" s="3066"/>
      <c r="I102" s="3051"/>
      <c r="J102" s="3089"/>
      <c r="K102" s="3089"/>
      <c r="L102" s="3089"/>
      <c r="M102" s="3089"/>
      <c r="N102" s="3089"/>
      <c r="O102" s="3089"/>
    </row>
    <row r="103" spans="1:15" s="1267" customFormat="1" ht="12.75">
      <c r="A103" s="1298"/>
      <c r="B103" s="3065"/>
      <c r="C103" s="3064"/>
      <c r="D103" s="3063"/>
      <c r="E103" s="3063"/>
      <c r="F103" s="3063"/>
      <c r="G103" s="3063"/>
      <c r="H103" s="3063"/>
      <c r="I103" s="3051"/>
      <c r="J103" s="3089"/>
      <c r="K103" s="3089"/>
      <c r="L103" s="3089"/>
      <c r="M103" s="3089"/>
      <c r="N103" s="3089"/>
      <c r="O103" s="3089"/>
    </row>
    <row r="104" spans="1:15" s="1267" customFormat="1" ht="12.75">
      <c r="A104" s="1292"/>
      <c r="B104" s="1292"/>
      <c r="C104" s="1294"/>
      <c r="D104" s="3062"/>
      <c r="E104" s="3062"/>
      <c r="F104" s="1301"/>
      <c r="G104" s="3062"/>
      <c r="H104" s="3062"/>
      <c r="I104" s="3051"/>
      <c r="J104" s="3089"/>
      <c r="K104" s="3089"/>
      <c r="L104" s="3089"/>
      <c r="M104" s="3089"/>
      <c r="N104" s="3089"/>
      <c r="O104" s="3089"/>
    </row>
    <row r="105" spans="1:15" s="1267" customFormat="1" ht="12.75">
      <c r="A105" s="1292"/>
      <c r="B105" s="1292"/>
      <c r="C105" s="1294"/>
      <c r="D105" s="3062"/>
      <c r="E105" s="3062"/>
      <c r="F105" s="1301"/>
      <c r="G105" s="3062"/>
      <c r="H105" s="3062"/>
      <c r="I105" s="3051"/>
      <c r="J105" s="3089"/>
      <c r="K105" s="3089"/>
      <c r="L105" s="3089"/>
      <c r="M105" s="3089"/>
      <c r="N105" s="3089"/>
      <c r="O105" s="3089"/>
    </row>
    <row r="106" spans="1:15" s="1267" customFormat="1" ht="12.75">
      <c r="A106" s="1296"/>
      <c r="B106" s="1221"/>
      <c r="C106" s="1294"/>
      <c r="D106" s="1302"/>
      <c r="E106" s="1300"/>
      <c r="F106" s="1301"/>
      <c r="G106" s="1300"/>
      <c r="H106" s="1300"/>
      <c r="I106" s="3051"/>
      <c r="J106" s="3089"/>
      <c r="K106" s="3089"/>
      <c r="L106" s="3089"/>
      <c r="M106" s="3089"/>
      <c r="N106" s="3089"/>
      <c r="O106" s="3089"/>
    </row>
    <row r="107" spans="1:15" s="1267" customFormat="1" ht="12.75">
      <c r="A107" s="1292"/>
      <c r="B107" s="1292"/>
      <c r="C107" s="1294"/>
      <c r="D107" s="1302"/>
      <c r="E107" s="1300"/>
      <c r="F107" s="1301"/>
      <c r="G107" s="1300"/>
      <c r="H107" s="1300"/>
      <c r="I107" s="3051"/>
      <c r="J107" s="3089"/>
      <c r="K107" s="3089"/>
      <c r="L107" s="3089"/>
      <c r="M107" s="3089"/>
      <c r="N107" s="3089"/>
      <c r="O107" s="3089"/>
    </row>
    <row r="108" spans="1:15" s="1267" customFormat="1" ht="12.75">
      <c r="A108" s="1296"/>
      <c r="B108" s="1221"/>
      <c r="C108" s="1303"/>
      <c r="D108" s="1302"/>
      <c r="E108" s="1300"/>
      <c r="F108" s="1301"/>
      <c r="G108" s="1300"/>
      <c r="H108" s="1300"/>
      <c r="I108" s="3051"/>
      <c r="J108" s="3089"/>
      <c r="K108" s="3089"/>
      <c r="L108" s="3089"/>
      <c r="M108" s="3089"/>
      <c r="N108" s="3089"/>
      <c r="O108" s="3089"/>
    </row>
    <row r="109" spans="1:15" s="1267" customFormat="1" ht="12.75">
      <c r="A109" s="1292"/>
      <c r="B109" s="1292"/>
      <c r="C109" s="1303"/>
      <c r="D109" s="1302"/>
      <c r="E109" s="1300"/>
      <c r="F109" s="1301"/>
      <c r="G109" s="1300"/>
      <c r="H109" s="1300"/>
      <c r="I109" s="3051"/>
      <c r="J109" s="3089"/>
      <c r="K109" s="3089"/>
      <c r="L109" s="3089"/>
      <c r="M109" s="3089"/>
      <c r="N109" s="3089"/>
      <c r="O109" s="3089"/>
    </row>
    <row r="110" spans="1:15" s="1267" customFormat="1" ht="12.75">
      <c r="A110" s="1296"/>
      <c r="B110" s="1221"/>
      <c r="C110" s="1294"/>
      <c r="D110" s="1302"/>
      <c r="E110" s="1300"/>
      <c r="F110" s="1301"/>
      <c r="G110" s="1300"/>
      <c r="H110" s="1300"/>
      <c r="I110" s="3051"/>
      <c r="J110" s="3089"/>
      <c r="K110" s="3089"/>
      <c r="L110" s="3089"/>
      <c r="M110" s="3089"/>
      <c r="N110" s="3089"/>
      <c r="O110" s="3089"/>
    </row>
    <row r="111" spans="1:15" s="1267" customFormat="1" ht="12.75">
      <c r="A111" s="3061"/>
      <c r="B111" s="1296"/>
      <c r="C111" s="1294"/>
      <c r="D111" s="1302"/>
      <c r="E111" s="1300"/>
      <c r="F111" s="1301"/>
      <c r="G111" s="1300"/>
      <c r="H111" s="1300"/>
      <c r="I111" s="3051"/>
      <c r="J111" s="3089"/>
      <c r="K111" s="3089"/>
      <c r="L111" s="3089"/>
      <c r="M111" s="3089"/>
      <c r="N111" s="3089"/>
      <c r="O111" s="3089"/>
    </row>
    <row r="112" spans="1:15" s="1267" customFormat="1" ht="12.75">
      <c r="A112" s="1295"/>
      <c r="B112" s="1295"/>
      <c r="C112" s="1303"/>
      <c r="D112" s="1302"/>
      <c r="E112" s="3060"/>
      <c r="F112" s="1301"/>
      <c r="G112" s="3060"/>
      <c r="H112" s="3060"/>
      <c r="I112" s="3051"/>
      <c r="J112" s="3089"/>
      <c r="K112" s="3089"/>
      <c r="L112" s="3089"/>
      <c r="M112" s="3089"/>
      <c r="N112" s="3089"/>
      <c r="O112" s="3089"/>
    </row>
    <row r="113" spans="1:15" s="1267" customFormat="1" ht="12.75">
      <c r="A113" s="1288"/>
      <c r="B113" s="1288"/>
      <c r="C113" s="1287"/>
      <c r="D113" s="1286"/>
      <c r="E113" s="1286"/>
      <c r="F113" s="1286"/>
      <c r="G113" s="1286"/>
      <c r="H113" s="1286"/>
      <c r="I113" s="3051"/>
      <c r="J113" s="3089"/>
      <c r="K113" s="3089"/>
      <c r="L113" s="3089"/>
      <c r="M113" s="3089"/>
      <c r="N113" s="3089"/>
      <c r="O113" s="3089"/>
    </row>
    <row r="114" spans="1:15" s="1267" customFormat="1" ht="12.75">
      <c r="A114" s="1288"/>
      <c r="B114" s="1288"/>
      <c r="C114" s="1287"/>
      <c r="D114" s="1286"/>
      <c r="E114" s="1286"/>
      <c r="F114" s="1286"/>
      <c r="G114" s="1286"/>
      <c r="H114" s="1286"/>
      <c r="I114" s="3051"/>
      <c r="J114" s="3089"/>
      <c r="K114" s="3089"/>
      <c r="L114" s="3089"/>
      <c r="M114" s="3089"/>
      <c r="N114" s="3089"/>
      <c r="O114" s="3089"/>
    </row>
    <row r="115" spans="1:15" s="1267" customFormat="1">
      <c r="A115" s="1221"/>
      <c r="B115" s="1273"/>
      <c r="C115" s="3058"/>
      <c r="D115" s="1273"/>
      <c r="E115" s="3059"/>
      <c r="F115" s="3059"/>
      <c r="G115" s="1221"/>
      <c r="H115" s="1273"/>
      <c r="I115" s="3051"/>
      <c r="J115" s="3089"/>
      <c r="K115" s="3089"/>
      <c r="L115" s="3089"/>
      <c r="M115" s="3089"/>
      <c r="N115" s="3089"/>
      <c r="O115" s="3089"/>
    </row>
    <row r="116" spans="1:15" s="1267" customFormat="1">
      <c r="A116" s="1273"/>
      <c r="B116" s="1221"/>
      <c r="C116" s="3058"/>
      <c r="D116" s="1221"/>
      <c r="E116" s="1221"/>
      <c r="F116" s="1221"/>
      <c r="G116" s="1221"/>
      <c r="H116" s="1273"/>
      <c r="I116" s="3051"/>
      <c r="J116" s="3089"/>
      <c r="K116" s="3089"/>
      <c r="L116" s="3089"/>
      <c r="M116" s="3089"/>
      <c r="N116" s="3089"/>
      <c r="O116" s="3089"/>
    </row>
    <row r="117" spans="1:15" s="1267" customFormat="1" ht="12.75">
      <c r="A117" s="3057"/>
      <c r="B117" s="1221"/>
      <c r="C117" s="3056"/>
      <c r="D117" s="3056"/>
      <c r="E117" s="3055"/>
      <c r="F117" s="3055"/>
      <c r="G117" s="3055"/>
      <c r="H117" s="3055"/>
      <c r="I117" s="3051"/>
      <c r="J117" s="3089"/>
      <c r="K117" s="3089"/>
      <c r="L117" s="3089"/>
      <c r="M117" s="3089"/>
      <c r="N117" s="3089"/>
      <c r="O117" s="3089"/>
    </row>
    <row r="118" spans="1:15" s="1267" customFormat="1" ht="12.75">
      <c r="A118" s="1283"/>
      <c r="B118" s="3054"/>
      <c r="C118" s="3053"/>
      <c r="D118" s="3053"/>
      <c r="E118" s="3052"/>
      <c r="F118" s="3052"/>
      <c r="G118" s="3052"/>
      <c r="H118" s="3052"/>
      <c r="I118" s="3051"/>
      <c r="J118" s="3089"/>
      <c r="K118" s="3089"/>
      <c r="L118" s="3089"/>
      <c r="M118" s="3089"/>
      <c r="N118" s="3089"/>
      <c r="O118" s="3089"/>
    </row>
    <row r="119" spans="1:15" s="1267" customFormat="1" ht="12.75">
      <c r="A119" s="1283"/>
      <c r="B119" s="3054"/>
      <c r="C119" s="1283"/>
      <c r="D119" s="3075"/>
      <c r="E119" s="3075"/>
      <c r="F119" s="3075"/>
      <c r="G119" s="3075"/>
      <c r="H119" s="3075"/>
      <c r="I119" s="3051"/>
      <c r="J119" s="3089"/>
      <c r="K119" s="3089"/>
      <c r="L119" s="3089"/>
      <c r="M119" s="3089"/>
      <c r="N119" s="3089"/>
      <c r="O119" s="3089"/>
    </row>
    <row r="120" spans="1:15" s="1267" customFormat="1" ht="12.75">
      <c r="A120" s="1283"/>
      <c r="B120" s="3054"/>
      <c r="C120" s="1283"/>
      <c r="D120" s="3075"/>
      <c r="E120" s="3075"/>
      <c r="F120" s="3075"/>
      <c r="G120" s="3075"/>
      <c r="H120" s="3075"/>
      <c r="I120" s="3051"/>
      <c r="J120" s="3089"/>
      <c r="K120" s="3089"/>
      <c r="L120" s="3089"/>
      <c r="M120" s="3089"/>
      <c r="N120" s="3089"/>
      <c r="O120" s="3089"/>
    </row>
    <row r="121" spans="1:15" s="1267" customFormat="1" ht="12.75">
      <c r="A121" s="1283"/>
      <c r="B121" s="3054"/>
      <c r="C121" s="1283"/>
      <c r="D121" s="3075"/>
      <c r="E121" s="3075"/>
      <c r="F121" s="3075"/>
      <c r="G121" s="3075"/>
      <c r="H121" s="3075"/>
      <c r="I121" s="3051"/>
      <c r="J121" s="3089"/>
      <c r="K121" s="3089"/>
      <c r="L121" s="3089"/>
      <c r="M121" s="3089"/>
      <c r="N121" s="3089"/>
      <c r="O121" s="3089"/>
    </row>
    <row r="122" spans="1:15" s="1267" customFormat="1" ht="12.75">
      <c r="A122" s="1283"/>
      <c r="B122" s="3054"/>
      <c r="C122" s="1283"/>
      <c r="D122" s="3075"/>
      <c r="E122" s="3075"/>
      <c r="F122" s="3075"/>
      <c r="G122" s="3075"/>
      <c r="H122" s="3075"/>
      <c r="I122" s="3051"/>
      <c r="J122" s="3089"/>
      <c r="K122" s="3089"/>
      <c r="L122" s="3089"/>
      <c r="M122" s="3089"/>
      <c r="N122" s="3089"/>
      <c r="O122" s="3089"/>
    </row>
    <row r="123" spans="1:15" s="1267" customFormat="1" ht="12.75">
      <c r="A123" s="1283"/>
      <c r="B123" s="3054"/>
      <c r="C123" s="1283"/>
      <c r="D123" s="3075"/>
      <c r="E123" s="3075"/>
      <c r="F123" s="3075"/>
      <c r="G123" s="3075"/>
      <c r="H123" s="3075"/>
      <c r="I123" s="3051"/>
      <c r="J123" s="3089"/>
      <c r="K123" s="3089"/>
      <c r="L123" s="3089"/>
      <c r="M123" s="3089"/>
      <c r="N123" s="3089"/>
      <c r="O123" s="3089"/>
    </row>
    <row r="124" spans="1:15" s="1267" customFormat="1" ht="12.75">
      <c r="A124" s="1283"/>
      <c r="B124" s="3054"/>
      <c r="C124" s="1283"/>
      <c r="D124" s="3075"/>
      <c r="E124" s="3075"/>
      <c r="F124" s="3075"/>
      <c r="G124" s="3075"/>
      <c r="H124" s="3075"/>
      <c r="I124" s="3051"/>
      <c r="J124" s="3089"/>
      <c r="K124" s="3089"/>
      <c r="L124" s="3089"/>
      <c r="M124" s="3089"/>
      <c r="N124" s="3089"/>
      <c r="O124" s="3089"/>
    </row>
    <row r="125" spans="1:15" s="1267" customFormat="1" ht="12.75">
      <c r="A125" s="1283"/>
      <c r="B125" s="3054"/>
      <c r="C125" s="1283"/>
      <c r="D125" s="3075"/>
      <c r="E125" s="3075"/>
      <c r="F125" s="3075"/>
      <c r="G125" s="3075"/>
      <c r="H125" s="3075"/>
      <c r="I125" s="3051"/>
      <c r="J125" s="3089"/>
      <c r="K125" s="3089"/>
      <c r="L125" s="3089"/>
      <c r="M125" s="3089"/>
      <c r="N125" s="3089"/>
      <c r="O125" s="3089"/>
    </row>
    <row r="126" spans="1:15" s="1267" customFormat="1" ht="12.75">
      <c r="A126" s="1283"/>
      <c r="B126" s="3054"/>
      <c r="C126" s="1283"/>
      <c r="D126" s="3075"/>
      <c r="E126" s="3075"/>
      <c r="F126" s="3075"/>
      <c r="G126" s="3075"/>
      <c r="H126" s="3075"/>
      <c r="I126" s="3051"/>
      <c r="J126" s="3089"/>
      <c r="K126" s="3089"/>
      <c r="L126" s="3089"/>
      <c r="M126" s="3089"/>
      <c r="N126" s="3089"/>
      <c r="O126" s="3089"/>
    </row>
    <row r="127" spans="1:15" s="1267" customFormat="1" ht="12.75">
      <c r="A127" s="1283"/>
      <c r="B127" s="3054"/>
      <c r="C127" s="1283"/>
      <c r="D127" s="3075"/>
      <c r="E127" s="3075"/>
      <c r="F127" s="3075"/>
      <c r="G127" s="3075"/>
      <c r="H127" s="3075"/>
      <c r="I127" s="3051"/>
      <c r="J127" s="3089"/>
      <c r="K127" s="3089"/>
      <c r="L127" s="3089"/>
      <c r="M127" s="3089"/>
      <c r="N127" s="3089"/>
      <c r="O127" s="3089"/>
    </row>
    <row r="128" spans="1:15" s="1267" customFormat="1" ht="12.75">
      <c r="A128" s="1283"/>
      <c r="B128" s="3054"/>
      <c r="C128" s="1283"/>
      <c r="D128" s="3075"/>
      <c r="E128" s="3075"/>
      <c r="F128" s="3075"/>
      <c r="G128" s="3075"/>
      <c r="H128" s="3075"/>
      <c r="I128" s="3051"/>
      <c r="J128" s="3089"/>
      <c r="K128" s="3089"/>
      <c r="L128" s="3089"/>
      <c r="M128" s="3089"/>
      <c r="N128" s="3089"/>
      <c r="O128" s="3089"/>
    </row>
    <row r="129" spans="1:15" s="1267" customFormat="1" ht="12.75">
      <c r="A129" s="1283"/>
      <c r="B129" s="3054"/>
      <c r="C129" s="1283"/>
      <c r="D129" s="3075"/>
      <c r="E129" s="3075"/>
      <c r="F129" s="3075"/>
      <c r="G129" s="3075"/>
      <c r="H129" s="3075"/>
      <c r="I129" s="3051"/>
      <c r="J129" s="3089"/>
      <c r="K129" s="3089"/>
      <c r="L129" s="3089"/>
      <c r="M129" s="3089"/>
      <c r="N129" s="3089"/>
      <c r="O129" s="3089"/>
    </row>
    <row r="130" spans="1:15" s="1267" customFormat="1" ht="12.75">
      <c r="A130" s="1283"/>
      <c r="B130" s="3054"/>
      <c r="C130" s="1283"/>
      <c r="D130" s="3075"/>
      <c r="E130" s="3075"/>
      <c r="F130" s="3075"/>
      <c r="G130" s="3075"/>
      <c r="H130" s="3075"/>
      <c r="I130" s="3051"/>
      <c r="J130" s="3089"/>
      <c r="K130" s="3089"/>
      <c r="L130" s="3089"/>
      <c r="M130" s="3089"/>
      <c r="N130" s="3089"/>
      <c r="O130" s="3089"/>
    </row>
    <row r="131" spans="1:15" s="1267" customFormat="1" ht="12.75">
      <c r="A131" s="1283"/>
      <c r="B131" s="3054"/>
      <c r="C131" s="1283"/>
      <c r="D131" s="3075"/>
      <c r="E131" s="3075"/>
      <c r="F131" s="3075"/>
      <c r="G131" s="3075"/>
      <c r="H131" s="3075"/>
      <c r="I131" s="3051"/>
      <c r="J131" s="3089"/>
      <c r="K131" s="3089"/>
      <c r="L131" s="3089"/>
      <c r="M131" s="3089"/>
      <c r="N131" s="3089"/>
      <c r="O131" s="3089"/>
    </row>
    <row r="132" spans="1:15" s="1267" customFormat="1" ht="12.75">
      <c r="A132" s="1283"/>
      <c r="B132" s="3054"/>
      <c r="C132" s="1283"/>
      <c r="D132" s="3075"/>
      <c r="E132" s="3075"/>
      <c r="F132" s="3075"/>
      <c r="G132" s="3075"/>
      <c r="H132" s="3075"/>
      <c r="I132" s="3051"/>
      <c r="J132" s="3089"/>
      <c r="K132" s="3089"/>
      <c r="L132" s="3089"/>
      <c r="M132" s="3089"/>
      <c r="N132" s="3089"/>
      <c r="O132" s="3089"/>
    </row>
    <row r="133" spans="1:15" s="1267" customFormat="1" ht="12.75">
      <c r="A133" s="1283"/>
      <c r="B133" s="3054"/>
      <c r="C133" s="1283"/>
      <c r="D133" s="3075"/>
      <c r="E133" s="3075"/>
      <c r="F133" s="3075"/>
      <c r="G133" s="3075"/>
      <c r="H133" s="3075"/>
      <c r="I133" s="3051"/>
      <c r="J133" s="3089"/>
      <c r="K133" s="3089"/>
      <c r="L133" s="3089"/>
      <c r="M133" s="3089"/>
      <c r="N133" s="3089"/>
      <c r="O133" s="3089"/>
    </row>
    <row r="134" spans="1:15" s="1267" customFormat="1" ht="12.75">
      <c r="A134" s="1283"/>
      <c r="B134" s="3054"/>
      <c r="C134" s="1283"/>
      <c r="D134" s="3075"/>
      <c r="E134" s="3075"/>
      <c r="F134" s="3075"/>
      <c r="G134" s="3075"/>
      <c r="H134" s="3075"/>
      <c r="I134" s="3051"/>
      <c r="J134" s="3089"/>
      <c r="K134" s="3089"/>
      <c r="L134" s="3089"/>
      <c r="M134" s="3089"/>
      <c r="N134" s="3089"/>
      <c r="O134" s="3089"/>
    </row>
    <row r="135" spans="1:15" s="1267" customFormat="1" ht="12.75">
      <c r="A135" s="3055"/>
      <c r="B135" s="3055"/>
      <c r="C135" s="3055"/>
      <c r="D135" s="3055"/>
      <c r="E135" s="3055"/>
      <c r="F135" s="3055"/>
      <c r="G135" s="3055"/>
      <c r="H135" s="3055"/>
      <c r="I135" s="3051"/>
      <c r="J135" s="3089"/>
      <c r="K135" s="3089"/>
      <c r="L135" s="3089"/>
      <c r="M135" s="3089"/>
      <c r="N135" s="3089"/>
      <c r="O135" s="3089"/>
    </row>
    <row r="136" spans="1:15">
      <c r="A136" s="3059"/>
      <c r="B136" s="3059"/>
      <c r="C136" s="3059"/>
      <c r="D136" s="3059"/>
      <c r="E136" s="3059"/>
      <c r="F136" s="3059"/>
      <c r="G136" s="3059"/>
      <c r="H136" s="3059"/>
      <c r="I136" s="3050"/>
    </row>
    <row r="137" spans="1:15">
      <c r="A137" s="3055"/>
      <c r="B137" s="3055"/>
      <c r="C137" s="3055"/>
      <c r="D137" s="3055"/>
      <c r="E137" s="3055"/>
      <c r="F137" s="3055"/>
      <c r="G137" s="3055"/>
      <c r="H137" s="3055"/>
      <c r="I137" s="3050"/>
    </row>
    <row r="138" spans="1:15">
      <c r="A138" s="3059"/>
      <c r="B138" s="3059"/>
      <c r="C138" s="3059"/>
      <c r="D138" s="3059"/>
      <c r="E138" s="3059"/>
      <c r="F138" s="3059"/>
      <c r="G138" s="3059"/>
      <c r="H138" s="3059"/>
      <c r="I138" s="3050"/>
    </row>
    <row r="139" spans="1:15">
      <c r="A139" s="1273"/>
      <c r="B139" s="1273"/>
      <c r="C139" s="1273"/>
      <c r="D139" s="1273"/>
      <c r="E139" s="1273"/>
      <c r="F139" s="1273"/>
      <c r="G139" s="1273"/>
      <c r="H139" s="1273"/>
      <c r="I139" s="3050"/>
    </row>
    <row r="140" spans="1:15" s="1267" customFormat="1">
      <c r="A140" s="3077"/>
      <c r="B140" s="3076"/>
      <c r="C140" s="1273"/>
      <c r="D140" s="3075"/>
      <c r="E140" s="3075"/>
      <c r="F140" s="3075"/>
      <c r="G140" s="3075"/>
      <c r="H140" s="3075"/>
      <c r="I140" s="3051"/>
      <c r="J140" s="3089"/>
      <c r="K140" s="3089"/>
      <c r="L140" s="3089"/>
      <c r="M140" s="3089"/>
      <c r="N140" s="3089"/>
      <c r="O140" s="3089"/>
    </row>
    <row r="141" spans="1:15" s="1267" customFormat="1" ht="12.75">
      <c r="A141" s="1221"/>
      <c r="B141" s="1221"/>
      <c r="C141" s="1303"/>
      <c r="D141" s="1302"/>
      <c r="E141" s="1304"/>
      <c r="F141" s="1301"/>
      <c r="G141" s="3074"/>
      <c r="H141" s="1304"/>
      <c r="I141" s="3051"/>
      <c r="J141" s="3089"/>
      <c r="K141" s="3089"/>
      <c r="L141" s="3089"/>
      <c r="M141" s="3089"/>
      <c r="N141" s="3089"/>
      <c r="O141" s="3089"/>
    </row>
    <row r="142" spans="1:15" s="1267" customFormat="1" ht="23.25">
      <c r="A142" s="3073"/>
      <c r="B142" s="3073"/>
      <c r="C142" s="1303"/>
      <c r="D142" s="1302"/>
      <c r="E142" s="1304"/>
      <c r="F142" s="1301"/>
      <c r="G142" s="3071"/>
      <c r="H142" s="1304"/>
      <c r="I142" s="3051"/>
      <c r="J142" s="3089"/>
      <c r="K142" s="3089"/>
      <c r="L142" s="3089"/>
      <c r="M142" s="3089"/>
      <c r="N142" s="3089"/>
      <c r="O142" s="3089"/>
    </row>
    <row r="143" spans="1:15" s="1267" customFormat="1" ht="12.75">
      <c r="A143" s="1277"/>
      <c r="B143" s="1277"/>
      <c r="C143" s="3068"/>
      <c r="D143" s="3070"/>
      <c r="E143" s="3069"/>
      <c r="F143" s="3069"/>
      <c r="G143" s="3069"/>
      <c r="H143" s="1314"/>
      <c r="I143" s="3051"/>
      <c r="J143" s="3089"/>
      <c r="K143" s="3089"/>
      <c r="L143" s="3089"/>
      <c r="M143" s="3089"/>
      <c r="N143" s="3089"/>
      <c r="O143" s="3089"/>
    </row>
    <row r="144" spans="1:15" s="1267" customFormat="1" ht="12.75">
      <c r="A144" s="1277"/>
      <c r="B144" s="1277"/>
      <c r="C144" s="3068"/>
      <c r="D144" s="1311"/>
      <c r="E144" s="1311"/>
      <c r="F144" s="1311"/>
      <c r="G144" s="1311"/>
      <c r="H144" s="1311"/>
      <c r="I144" s="3051"/>
      <c r="J144" s="3089"/>
      <c r="K144" s="3089"/>
      <c r="L144" s="3089"/>
      <c r="M144" s="3089"/>
      <c r="N144" s="3089"/>
      <c r="O144" s="3089"/>
    </row>
    <row r="145" spans="1:15" s="1267" customFormat="1" ht="12.75">
      <c r="A145" s="1277"/>
      <c r="B145" s="1277"/>
      <c r="C145" s="1314"/>
      <c r="D145" s="3066"/>
      <c r="E145" s="3066"/>
      <c r="F145" s="3066"/>
      <c r="G145" s="3067"/>
      <c r="H145" s="3066"/>
      <c r="I145" s="3051"/>
      <c r="J145" s="3089"/>
      <c r="K145" s="3089"/>
      <c r="L145" s="3089"/>
      <c r="M145" s="3089"/>
      <c r="N145" s="3089"/>
      <c r="O145" s="3089"/>
    </row>
    <row r="146" spans="1:15" s="1267" customFormat="1" ht="12.75">
      <c r="A146" s="1298"/>
      <c r="B146" s="3065"/>
      <c r="C146" s="3064"/>
      <c r="D146" s="3063"/>
      <c r="E146" s="3063"/>
      <c r="F146" s="3063"/>
      <c r="G146" s="3063"/>
      <c r="H146" s="3063"/>
      <c r="I146" s="3051"/>
      <c r="J146" s="3089"/>
      <c r="K146" s="3089"/>
      <c r="L146" s="3089"/>
      <c r="M146" s="3089"/>
      <c r="N146" s="3089"/>
      <c r="O146" s="3089"/>
    </row>
    <row r="147" spans="1:15" s="1267" customFormat="1" ht="12.75">
      <c r="A147" s="1296"/>
      <c r="B147" s="1221"/>
      <c r="C147" s="1294"/>
      <c r="D147" s="3062"/>
      <c r="E147" s="3062"/>
      <c r="F147" s="1301"/>
      <c r="G147" s="3062"/>
      <c r="H147" s="3062"/>
      <c r="I147" s="3051"/>
      <c r="J147" s="3089"/>
      <c r="K147" s="3089"/>
      <c r="L147" s="3089"/>
      <c r="M147" s="3089"/>
      <c r="N147" s="3089"/>
      <c r="O147" s="3089"/>
    </row>
    <row r="148" spans="1:15" s="1267" customFormat="1" ht="12.75">
      <c r="A148" s="1292"/>
      <c r="B148" s="1292"/>
      <c r="C148" s="1294"/>
      <c r="D148" s="3062"/>
      <c r="E148" s="3062"/>
      <c r="F148" s="1301"/>
      <c r="G148" s="3062"/>
      <c r="H148" s="3062"/>
      <c r="I148" s="3051"/>
      <c r="J148" s="3089"/>
      <c r="K148" s="3089"/>
      <c r="L148" s="3089"/>
      <c r="M148" s="3089"/>
      <c r="N148" s="3089"/>
      <c r="O148" s="3089"/>
    </row>
    <row r="149" spans="1:15" s="1267" customFormat="1" ht="12.75">
      <c r="A149" s="1296"/>
      <c r="B149" s="1221"/>
      <c r="C149" s="1303"/>
      <c r="D149" s="1302"/>
      <c r="E149" s="1300"/>
      <c r="F149" s="1301"/>
      <c r="G149" s="1300"/>
      <c r="H149" s="1300"/>
      <c r="I149" s="3051"/>
      <c r="J149" s="3089"/>
      <c r="K149" s="3089"/>
      <c r="L149" s="3089"/>
      <c r="M149" s="3089"/>
      <c r="N149" s="3089"/>
      <c r="O149" s="3089"/>
    </row>
    <row r="150" spans="1:15" s="1267" customFormat="1" ht="12.75">
      <c r="A150" s="1292"/>
      <c r="B150" s="1292"/>
      <c r="C150" s="1294"/>
      <c r="D150" s="1302"/>
      <c r="E150" s="1300"/>
      <c r="F150" s="1301"/>
      <c r="G150" s="1300"/>
      <c r="H150" s="1300"/>
      <c r="I150" s="3051"/>
      <c r="J150" s="3089"/>
      <c r="K150" s="3089"/>
      <c r="L150" s="3089"/>
      <c r="M150" s="3089"/>
      <c r="N150" s="3089"/>
      <c r="O150" s="3089"/>
    </row>
    <row r="151" spans="1:15" s="1267" customFormat="1" ht="12.75">
      <c r="A151" s="1292"/>
      <c r="B151" s="1292"/>
      <c r="C151" s="1303"/>
      <c r="D151" s="1302"/>
      <c r="E151" s="1300"/>
      <c r="F151" s="1301"/>
      <c r="G151" s="1300"/>
      <c r="H151" s="1300"/>
      <c r="I151" s="3051"/>
      <c r="J151" s="3089"/>
      <c r="K151" s="3089"/>
      <c r="L151" s="3089"/>
      <c r="M151" s="3089"/>
      <c r="N151" s="3089"/>
      <c r="O151" s="3089"/>
    </row>
    <row r="152" spans="1:15" s="1267" customFormat="1" ht="12.75">
      <c r="A152" s="1292"/>
      <c r="B152" s="1292"/>
      <c r="C152" s="1303"/>
      <c r="D152" s="1302"/>
      <c r="E152" s="1300"/>
      <c r="F152" s="1301"/>
      <c r="G152" s="1300"/>
      <c r="H152" s="1300"/>
      <c r="I152" s="3051"/>
      <c r="J152" s="3089"/>
      <c r="K152" s="3089"/>
      <c r="L152" s="3089"/>
      <c r="M152" s="3089"/>
      <c r="N152" s="3089"/>
      <c r="O152" s="3089"/>
    </row>
    <row r="153" spans="1:15" s="1267" customFormat="1" ht="12.75">
      <c r="A153" s="1296"/>
      <c r="B153" s="1221"/>
      <c r="C153" s="1294"/>
      <c r="D153" s="1302"/>
      <c r="E153" s="1300"/>
      <c r="F153" s="1301"/>
      <c r="G153" s="1300"/>
      <c r="H153" s="1300"/>
      <c r="I153" s="3051"/>
      <c r="J153" s="3089"/>
      <c r="K153" s="3089"/>
      <c r="L153" s="3089"/>
      <c r="M153" s="3089"/>
      <c r="N153" s="3089"/>
      <c r="O153" s="3089"/>
    </row>
    <row r="154" spans="1:15" s="1267" customFormat="1" ht="12.75">
      <c r="A154" s="1296"/>
      <c r="B154" s="1221"/>
      <c r="C154" s="1294"/>
      <c r="D154" s="1302"/>
      <c r="E154" s="1300"/>
      <c r="F154" s="1301"/>
      <c r="G154" s="1300"/>
      <c r="H154" s="1300"/>
      <c r="I154" s="3051"/>
      <c r="J154" s="3089"/>
      <c r="K154" s="3089"/>
      <c r="L154" s="3089"/>
      <c r="M154" s="3089"/>
      <c r="N154" s="3089"/>
      <c r="O154" s="3089"/>
    </row>
    <row r="155" spans="1:15" s="1267" customFormat="1" ht="12.75">
      <c r="A155" s="3061"/>
      <c r="B155" s="1296"/>
      <c r="C155" s="1294"/>
      <c r="D155" s="1302"/>
      <c r="E155" s="1300"/>
      <c r="F155" s="1301"/>
      <c r="G155" s="1300"/>
      <c r="H155" s="1300"/>
      <c r="I155" s="3051"/>
      <c r="J155" s="3089"/>
      <c r="K155" s="3089"/>
      <c r="L155" s="3089"/>
      <c r="M155" s="3089"/>
      <c r="N155" s="3089"/>
      <c r="O155" s="3089"/>
    </row>
    <row r="156" spans="1:15" s="1267" customFormat="1" ht="12.75">
      <c r="A156" s="1295"/>
      <c r="B156" s="1295"/>
      <c r="C156" s="1303"/>
      <c r="D156" s="1302"/>
      <c r="E156" s="3060"/>
      <c r="F156" s="1301"/>
      <c r="G156" s="3060"/>
      <c r="H156" s="3060"/>
      <c r="I156" s="3051"/>
      <c r="J156" s="3089"/>
      <c r="K156" s="3089"/>
      <c r="L156" s="3089"/>
      <c r="M156" s="3089"/>
      <c r="N156" s="3089"/>
      <c r="O156" s="3089"/>
    </row>
    <row r="157" spans="1:15" s="1267" customFormat="1" ht="12.75">
      <c r="A157" s="1288"/>
      <c r="B157" s="1288"/>
      <c r="C157" s="1287"/>
      <c r="D157" s="1286"/>
      <c r="E157" s="1286"/>
      <c r="F157" s="1286"/>
      <c r="G157" s="1286"/>
      <c r="H157" s="1286"/>
      <c r="I157" s="3051"/>
      <c r="J157" s="3089"/>
      <c r="K157" s="3089"/>
      <c r="L157" s="3089"/>
      <c r="M157" s="3089"/>
      <c r="N157" s="3089"/>
      <c r="O157" s="3089"/>
    </row>
    <row r="158" spans="1:15" s="1267" customFormat="1" ht="12.75">
      <c r="A158" s="1288"/>
      <c r="B158" s="1288"/>
      <c r="C158" s="1287"/>
      <c r="D158" s="1286"/>
      <c r="E158" s="1286"/>
      <c r="F158" s="1286"/>
      <c r="G158" s="1286"/>
      <c r="H158" s="1286"/>
      <c r="I158" s="3051"/>
      <c r="J158" s="3089"/>
      <c r="K158" s="3089"/>
      <c r="L158" s="3089"/>
      <c r="M158" s="3089"/>
      <c r="N158" s="3089"/>
      <c r="O158" s="3089"/>
    </row>
    <row r="159" spans="1:15" s="1267" customFormat="1">
      <c r="A159" s="1221"/>
      <c r="B159" s="1273"/>
      <c r="C159" s="3058"/>
      <c r="D159" s="1273"/>
      <c r="E159" s="3059"/>
      <c r="F159" s="3059"/>
      <c r="G159" s="1221"/>
      <c r="H159" s="1273"/>
      <c r="I159" s="3051"/>
      <c r="J159" s="3089"/>
      <c r="K159" s="3089"/>
      <c r="L159" s="3089"/>
      <c r="M159" s="3089"/>
      <c r="N159" s="3089"/>
      <c r="O159" s="3089"/>
    </row>
    <row r="160" spans="1:15" s="1267" customFormat="1">
      <c r="A160" s="1273"/>
      <c r="B160" s="1221"/>
      <c r="C160" s="3058"/>
      <c r="D160" s="1221"/>
      <c r="E160" s="1221"/>
      <c r="F160" s="1221"/>
      <c r="G160" s="1221"/>
      <c r="H160" s="1273"/>
      <c r="I160" s="3051"/>
      <c r="J160" s="3089"/>
      <c r="K160" s="3089"/>
      <c r="L160" s="3089"/>
      <c r="M160" s="3089"/>
      <c r="N160" s="3089"/>
      <c r="O160" s="3089"/>
    </row>
    <row r="161" spans="1:15" s="1267" customFormat="1" ht="12.75">
      <c r="A161" s="3057"/>
      <c r="B161" s="1221"/>
      <c r="C161" s="3056"/>
      <c r="D161" s="3056"/>
      <c r="E161" s="3055"/>
      <c r="F161" s="3055"/>
      <c r="G161" s="3055"/>
      <c r="H161" s="3055"/>
      <c r="I161" s="3051"/>
      <c r="J161" s="3089"/>
      <c r="K161" s="3089"/>
      <c r="L161" s="3089"/>
      <c r="M161" s="3089"/>
      <c r="N161" s="3089"/>
      <c r="O161" s="3089"/>
    </row>
    <row r="162" spans="1:15" s="1267" customFormat="1" ht="12.75">
      <c r="A162" s="1283"/>
      <c r="B162" s="3054"/>
      <c r="C162" s="3053"/>
      <c r="D162" s="3053"/>
      <c r="E162" s="3052"/>
      <c r="F162" s="3052"/>
      <c r="G162" s="3052"/>
      <c r="H162" s="3052"/>
      <c r="I162" s="3051"/>
      <c r="J162" s="3089"/>
      <c r="K162" s="3089"/>
      <c r="L162" s="3089"/>
      <c r="M162" s="3089"/>
      <c r="N162" s="3089"/>
      <c r="O162" s="3089"/>
    </row>
    <row r="163" spans="1:15" s="1267" customFormat="1" ht="12.75">
      <c r="A163" s="1283"/>
      <c r="B163" s="3054"/>
      <c r="C163" s="1283"/>
      <c r="D163" s="3075"/>
      <c r="E163" s="3075"/>
      <c r="F163" s="3075"/>
      <c r="G163" s="3075"/>
      <c r="H163" s="3075"/>
      <c r="I163" s="3051"/>
      <c r="J163" s="3089"/>
      <c r="K163" s="3089"/>
      <c r="L163" s="3089"/>
      <c r="M163" s="3089"/>
      <c r="N163" s="3089"/>
      <c r="O163" s="3089"/>
    </row>
    <row r="164" spans="1:15" s="1267" customFormat="1" ht="12.75">
      <c r="A164" s="1283"/>
      <c r="B164" s="3054"/>
      <c r="C164" s="1283"/>
      <c r="D164" s="3075"/>
      <c r="E164" s="3075"/>
      <c r="F164" s="3075"/>
      <c r="G164" s="3075"/>
      <c r="H164" s="3075"/>
      <c r="I164" s="3051"/>
      <c r="J164" s="3089"/>
      <c r="K164" s="3089"/>
      <c r="L164" s="3089"/>
      <c r="M164" s="3089"/>
      <c r="N164" s="3089"/>
      <c r="O164" s="3089"/>
    </row>
    <row r="165" spans="1:15" s="1267" customFormat="1" ht="12.75">
      <c r="A165" s="1283"/>
      <c r="B165" s="3054"/>
      <c r="C165" s="1283"/>
      <c r="D165" s="3075"/>
      <c r="E165" s="3075"/>
      <c r="F165" s="3075"/>
      <c r="G165" s="3075"/>
      <c r="H165" s="3075"/>
      <c r="I165" s="3051"/>
      <c r="J165" s="3089"/>
      <c r="K165" s="3089"/>
      <c r="L165" s="3089"/>
      <c r="M165" s="3089"/>
      <c r="N165" s="3089"/>
      <c r="O165" s="3089"/>
    </row>
    <row r="166" spans="1:15" s="1267" customFormat="1" ht="12.75">
      <c r="A166" s="1283"/>
      <c r="B166" s="3054"/>
      <c r="C166" s="1283"/>
      <c r="D166" s="3075"/>
      <c r="E166" s="3075"/>
      <c r="F166" s="3075"/>
      <c r="G166" s="3075"/>
      <c r="H166" s="3075"/>
      <c r="I166" s="3051"/>
      <c r="J166" s="3089"/>
      <c r="K166" s="3089"/>
      <c r="L166" s="3089"/>
      <c r="M166" s="3089"/>
      <c r="N166" s="3089"/>
      <c r="O166" s="3089"/>
    </row>
    <row r="167" spans="1:15" s="1267" customFormat="1" ht="12.75">
      <c r="A167" s="1283"/>
      <c r="B167" s="3054"/>
      <c r="C167" s="1283"/>
      <c r="D167" s="3075"/>
      <c r="E167" s="3075"/>
      <c r="F167" s="3075"/>
      <c r="G167" s="3075"/>
      <c r="H167" s="3075"/>
      <c r="I167" s="3051"/>
      <c r="J167" s="3089"/>
      <c r="K167" s="3089"/>
      <c r="L167" s="3089"/>
      <c r="M167" s="3089"/>
      <c r="N167" s="3089"/>
      <c r="O167" s="3089"/>
    </row>
    <row r="168" spans="1:15" s="1267" customFormat="1" ht="12.75">
      <c r="A168" s="1283"/>
      <c r="B168" s="3054"/>
      <c r="C168" s="1283"/>
      <c r="D168" s="3075"/>
      <c r="E168" s="3075"/>
      <c r="F168" s="3075"/>
      <c r="G168" s="3075"/>
      <c r="H168" s="3075"/>
      <c r="I168" s="3051"/>
      <c r="J168" s="3089"/>
      <c r="K168" s="3089"/>
      <c r="L168" s="3089"/>
      <c r="M168" s="3089"/>
      <c r="N168" s="3089"/>
      <c r="O168" s="3089"/>
    </row>
    <row r="169" spans="1:15" s="1267" customFormat="1" ht="12.75">
      <c r="A169" s="1283"/>
      <c r="B169" s="3054"/>
      <c r="C169" s="1283"/>
      <c r="D169" s="3075"/>
      <c r="E169" s="3075"/>
      <c r="F169" s="3075"/>
      <c r="G169" s="3075"/>
      <c r="H169" s="3075"/>
      <c r="I169" s="3051"/>
      <c r="J169" s="3089"/>
      <c r="K169" s="3089"/>
      <c r="L169" s="3089"/>
      <c r="M169" s="3089"/>
      <c r="N169" s="3089"/>
      <c r="O169" s="3089"/>
    </row>
    <row r="170" spans="1:15" s="1267" customFormat="1" ht="12.75">
      <c r="A170" s="1283"/>
      <c r="B170" s="3054"/>
      <c r="C170" s="1283"/>
      <c r="D170" s="3075"/>
      <c r="E170" s="3075"/>
      <c r="F170" s="3075"/>
      <c r="G170" s="3075"/>
      <c r="H170" s="3075"/>
      <c r="I170" s="3051"/>
      <c r="J170" s="3089"/>
      <c r="K170" s="3089"/>
      <c r="L170" s="3089"/>
      <c r="M170" s="3089"/>
      <c r="N170" s="3089"/>
      <c r="O170" s="3089"/>
    </row>
    <row r="171" spans="1:15" s="1267" customFormat="1" ht="12.75">
      <c r="A171" s="1283"/>
      <c r="B171" s="3054"/>
      <c r="C171" s="1283"/>
      <c r="D171" s="3075"/>
      <c r="E171" s="3075"/>
      <c r="F171" s="3075"/>
      <c r="G171" s="3075"/>
      <c r="H171" s="3075"/>
      <c r="I171" s="3051"/>
      <c r="J171" s="3089"/>
      <c r="K171" s="3089"/>
      <c r="L171" s="3089"/>
      <c r="M171" s="3089"/>
      <c r="N171" s="3089"/>
      <c r="O171" s="3089"/>
    </row>
    <row r="172" spans="1:15" s="1267" customFormat="1" ht="12.75">
      <c r="A172" s="1283"/>
      <c r="B172" s="3054"/>
      <c r="C172" s="1283"/>
      <c r="D172" s="3075"/>
      <c r="E172" s="3075"/>
      <c r="F172" s="3075"/>
      <c r="G172" s="3075"/>
      <c r="H172" s="3075"/>
      <c r="I172" s="3051"/>
      <c r="J172" s="3089"/>
      <c r="K172" s="3089"/>
      <c r="L172" s="3089"/>
      <c r="M172" s="3089"/>
      <c r="N172" s="3089"/>
      <c r="O172" s="3089"/>
    </row>
    <row r="173" spans="1:15" s="1267" customFormat="1" ht="12.75">
      <c r="A173" s="1283"/>
      <c r="B173" s="3054"/>
      <c r="C173" s="1283"/>
      <c r="D173" s="3075"/>
      <c r="E173" s="3075"/>
      <c r="F173" s="3075"/>
      <c r="G173" s="3075"/>
      <c r="H173" s="3075"/>
      <c r="I173" s="3051"/>
      <c r="J173" s="3089"/>
      <c r="K173" s="3089"/>
      <c r="L173" s="3089"/>
      <c r="M173" s="3089"/>
      <c r="N173" s="3089"/>
      <c r="O173" s="3089"/>
    </row>
    <row r="174" spans="1:15" s="1267" customFormat="1" ht="12.75">
      <c r="A174" s="1283"/>
      <c r="B174" s="3054"/>
      <c r="C174" s="1283"/>
      <c r="D174" s="3075"/>
      <c r="E174" s="3075"/>
      <c r="F174" s="3075"/>
      <c r="G174" s="3075"/>
      <c r="H174" s="3075"/>
      <c r="I174" s="3051"/>
      <c r="J174" s="3089"/>
      <c r="K174" s="3089"/>
      <c r="L174" s="3089"/>
      <c r="M174" s="3089"/>
      <c r="N174" s="3089"/>
      <c r="O174" s="3089"/>
    </row>
    <row r="175" spans="1:15" s="1267" customFormat="1" ht="12.75">
      <c r="A175" s="1283"/>
      <c r="B175" s="3054"/>
      <c r="C175" s="1283"/>
      <c r="D175" s="3075"/>
      <c r="E175" s="3075"/>
      <c r="F175" s="3075"/>
      <c r="G175" s="3075"/>
      <c r="H175" s="3075"/>
      <c r="I175" s="3051"/>
      <c r="J175" s="3089"/>
      <c r="K175" s="3089"/>
      <c r="L175" s="3089"/>
      <c r="M175" s="3089"/>
      <c r="N175" s="3089"/>
      <c r="O175" s="3089"/>
    </row>
    <row r="176" spans="1:15" s="1267" customFormat="1" ht="12.75">
      <c r="A176" s="1283"/>
      <c r="B176" s="3054"/>
      <c r="C176" s="1283"/>
      <c r="D176" s="3075"/>
      <c r="E176" s="3075"/>
      <c r="F176" s="3075"/>
      <c r="G176" s="3075"/>
      <c r="H176" s="3075"/>
      <c r="I176" s="3051"/>
      <c r="J176" s="3089"/>
      <c r="K176" s="3089"/>
      <c r="L176" s="3089"/>
      <c r="M176" s="3089"/>
      <c r="N176" s="3089"/>
      <c r="O176" s="3089"/>
    </row>
    <row r="177" spans="1:15" s="1267" customFormat="1" ht="12.75">
      <c r="A177" s="1283"/>
      <c r="B177" s="3054"/>
      <c r="C177" s="1283"/>
      <c r="D177" s="3075"/>
      <c r="E177" s="3075"/>
      <c r="F177" s="3075"/>
      <c r="G177" s="3075"/>
      <c r="H177" s="3075"/>
      <c r="I177" s="3051"/>
      <c r="J177" s="3089"/>
      <c r="K177" s="3089"/>
      <c r="L177" s="3089"/>
      <c r="M177" s="3089"/>
      <c r="N177" s="3089"/>
      <c r="O177" s="3089"/>
    </row>
    <row r="178" spans="1:15" s="1267" customFormat="1" ht="12.75">
      <c r="A178" s="1283"/>
      <c r="B178" s="3054"/>
      <c r="C178" s="1283"/>
      <c r="D178" s="3075"/>
      <c r="E178" s="3075"/>
      <c r="F178" s="3075"/>
      <c r="G178" s="3075"/>
      <c r="H178" s="3075"/>
      <c r="I178" s="3051"/>
      <c r="J178" s="3089"/>
      <c r="K178" s="3089"/>
      <c r="L178" s="3089"/>
      <c r="M178" s="3089"/>
      <c r="N178" s="3089"/>
      <c r="O178" s="3089"/>
    </row>
    <row r="179" spans="1:15" s="1267" customFormat="1" ht="12.75">
      <c r="A179" s="1283"/>
      <c r="B179" s="3054"/>
      <c r="C179" s="1283"/>
      <c r="D179" s="3075"/>
      <c r="E179" s="3075"/>
      <c r="F179" s="3075"/>
      <c r="G179" s="3075"/>
      <c r="H179" s="3075"/>
      <c r="I179" s="3051"/>
      <c r="J179" s="3089"/>
      <c r="K179" s="3089"/>
      <c r="L179" s="3089"/>
      <c r="M179" s="3089"/>
      <c r="N179" s="3089"/>
      <c r="O179" s="3089"/>
    </row>
    <row r="180" spans="1:15">
      <c r="A180" s="1273"/>
      <c r="B180" s="1273"/>
      <c r="C180" s="1273"/>
      <c r="D180" s="1273"/>
      <c r="E180" s="1273"/>
      <c r="F180" s="1273"/>
      <c r="G180" s="1273"/>
      <c r="H180" s="1273"/>
      <c r="I180" s="3050"/>
    </row>
    <row r="181" spans="1:15">
      <c r="A181" s="3055"/>
      <c r="B181" s="3055"/>
      <c r="C181" s="3055"/>
      <c r="D181" s="3055"/>
      <c r="E181" s="3055"/>
      <c r="F181" s="3055"/>
      <c r="G181" s="3055"/>
      <c r="H181" s="3055"/>
      <c r="I181" s="3050"/>
    </row>
    <row r="182" spans="1:15">
      <c r="A182" s="3059"/>
      <c r="B182" s="3059"/>
      <c r="C182" s="3059"/>
      <c r="D182" s="3059"/>
      <c r="E182" s="3059"/>
      <c r="F182" s="3059"/>
      <c r="G182" s="3059"/>
      <c r="H182" s="3059"/>
      <c r="I182" s="3050"/>
    </row>
    <row r="183" spans="1:15">
      <c r="A183" s="1273"/>
      <c r="B183" s="1273"/>
      <c r="C183" s="1273"/>
      <c r="D183" s="1273"/>
      <c r="E183" s="1273"/>
      <c r="F183" s="1273"/>
      <c r="G183" s="1273"/>
      <c r="H183" s="1273"/>
      <c r="I183" s="3050"/>
    </row>
    <row r="184" spans="1:15" s="1267" customFormat="1">
      <c r="A184" s="3077"/>
      <c r="B184" s="3076"/>
      <c r="C184" s="1273"/>
      <c r="D184" s="3075"/>
      <c r="E184" s="3075"/>
      <c r="F184" s="3075"/>
      <c r="G184" s="3075"/>
      <c r="H184" s="3075"/>
      <c r="I184" s="3051"/>
      <c r="J184" s="3089"/>
      <c r="K184" s="3089"/>
      <c r="L184" s="3089"/>
      <c r="M184" s="3089"/>
      <c r="N184" s="3089"/>
      <c r="O184" s="3089"/>
    </row>
    <row r="185" spans="1:15" s="1267" customFormat="1" ht="12.75">
      <c r="A185" s="1221"/>
      <c r="B185" s="1221"/>
      <c r="C185" s="1303"/>
      <c r="D185" s="1302"/>
      <c r="E185" s="1304"/>
      <c r="F185" s="1301"/>
      <c r="G185" s="3074"/>
      <c r="H185" s="1304"/>
      <c r="I185" s="3051"/>
      <c r="J185" s="3089"/>
      <c r="K185" s="3089"/>
      <c r="L185" s="3089"/>
      <c r="M185" s="3089"/>
      <c r="N185" s="3089"/>
      <c r="O185" s="3089"/>
    </row>
    <row r="186" spans="1:15" s="1267" customFormat="1" ht="23.25">
      <c r="A186" s="3073"/>
      <c r="B186" s="3073"/>
      <c r="C186" s="3072"/>
      <c r="D186" s="3079"/>
      <c r="E186" s="1304"/>
      <c r="F186" s="1301"/>
      <c r="G186" s="3071"/>
      <c r="H186" s="1304"/>
      <c r="I186" s="3051"/>
      <c r="J186" s="3089"/>
      <c r="K186" s="3089"/>
      <c r="L186" s="3089"/>
      <c r="M186" s="3089"/>
      <c r="N186" s="3089"/>
      <c r="O186" s="3089"/>
    </row>
    <row r="187" spans="1:15" s="1267" customFormat="1" ht="12.75">
      <c r="A187" s="1277"/>
      <c r="B187" s="1277"/>
      <c r="C187" s="3068"/>
      <c r="D187" s="3070"/>
      <c r="E187" s="3069"/>
      <c r="F187" s="3069"/>
      <c r="G187" s="3069"/>
      <c r="H187" s="1314"/>
      <c r="I187" s="3051"/>
      <c r="J187" s="3089"/>
      <c r="K187" s="3089"/>
      <c r="L187" s="3089"/>
      <c r="M187" s="3089"/>
      <c r="N187" s="3089"/>
      <c r="O187" s="3089"/>
    </row>
    <row r="188" spans="1:15" s="1267" customFormat="1" ht="12.75">
      <c r="A188" s="1277"/>
      <c r="B188" s="1277"/>
      <c r="C188" s="3068"/>
      <c r="D188" s="1311"/>
      <c r="E188" s="1311"/>
      <c r="F188" s="1311"/>
      <c r="G188" s="1311"/>
      <c r="H188" s="1311"/>
      <c r="I188" s="3051"/>
      <c r="J188" s="3089"/>
      <c r="K188" s="3089"/>
      <c r="L188" s="3089"/>
      <c r="M188" s="3089"/>
      <c r="N188" s="3089"/>
      <c r="O188" s="3089"/>
    </row>
    <row r="189" spans="1:15" s="1267" customFormat="1" ht="12.75">
      <c r="A189" s="1277"/>
      <c r="B189" s="1277"/>
      <c r="C189" s="1314"/>
      <c r="D189" s="3066"/>
      <c r="E189" s="3066"/>
      <c r="F189" s="3066"/>
      <c r="G189" s="3067"/>
      <c r="H189" s="3066"/>
      <c r="I189" s="3051"/>
      <c r="J189" s="3089"/>
      <c r="K189" s="3089"/>
      <c r="L189" s="3089"/>
      <c r="M189" s="3089"/>
      <c r="N189" s="3089"/>
      <c r="O189" s="3089"/>
    </row>
    <row r="190" spans="1:15" s="1267" customFormat="1" ht="12.75">
      <c r="A190" s="1298"/>
      <c r="B190" s="3065"/>
      <c r="C190" s="3064"/>
      <c r="D190" s="3063"/>
      <c r="E190" s="3063"/>
      <c r="F190" s="3063"/>
      <c r="G190" s="3063"/>
      <c r="H190" s="3063"/>
      <c r="I190" s="3051"/>
      <c r="J190" s="3089"/>
      <c r="K190" s="3089"/>
      <c r="L190" s="3089"/>
      <c r="M190" s="3089"/>
      <c r="N190" s="3089"/>
      <c r="O190" s="3089"/>
    </row>
    <row r="191" spans="1:15" s="1267" customFormat="1" ht="12.75">
      <c r="A191" s="1296"/>
      <c r="B191" s="1221"/>
      <c r="C191" s="1303"/>
      <c r="D191" s="3062"/>
      <c r="E191" s="3062"/>
      <c r="F191" s="1301"/>
      <c r="G191" s="3062"/>
      <c r="H191" s="3062"/>
      <c r="I191" s="3051"/>
      <c r="J191" s="3089"/>
      <c r="K191" s="3089"/>
      <c r="L191" s="3089"/>
      <c r="M191" s="3089"/>
      <c r="N191" s="3089"/>
      <c r="O191" s="3089"/>
    </row>
    <row r="192" spans="1:15" s="1267" customFormat="1" ht="12.75">
      <c r="A192" s="1292"/>
      <c r="B192" s="1292"/>
      <c r="C192" s="1294"/>
      <c r="D192" s="3062"/>
      <c r="E192" s="3062"/>
      <c r="F192" s="1301"/>
      <c r="G192" s="3062"/>
      <c r="H192" s="3062"/>
      <c r="I192" s="3051"/>
      <c r="J192" s="3089"/>
      <c r="K192" s="3089"/>
      <c r="L192" s="3089"/>
      <c r="M192" s="3089"/>
      <c r="N192" s="3089"/>
      <c r="O192" s="3089"/>
    </row>
    <row r="193" spans="1:15" s="1267" customFormat="1" ht="12.75">
      <c r="A193" s="1296"/>
      <c r="B193" s="1221"/>
      <c r="C193" s="1294"/>
      <c r="D193" s="1302"/>
      <c r="E193" s="1300"/>
      <c r="F193" s="1301"/>
      <c r="G193" s="1300"/>
      <c r="H193" s="1300"/>
      <c r="I193" s="3051"/>
      <c r="J193" s="3089"/>
      <c r="K193" s="3089"/>
      <c r="L193" s="3089"/>
      <c r="M193" s="3089"/>
      <c r="N193" s="3089"/>
      <c r="O193" s="3089"/>
    </row>
    <row r="194" spans="1:15" s="1267" customFormat="1" ht="12.75">
      <c r="A194" s="1292"/>
      <c r="B194" s="1292"/>
      <c r="C194" s="1294"/>
      <c r="D194" s="1302"/>
      <c r="E194" s="1300"/>
      <c r="F194" s="1301"/>
      <c r="G194" s="1300"/>
      <c r="H194" s="1300"/>
      <c r="I194" s="3051"/>
      <c r="J194" s="3089"/>
      <c r="K194" s="3089"/>
      <c r="L194" s="3089"/>
      <c r="M194" s="3089"/>
      <c r="N194" s="3089"/>
      <c r="O194" s="3089"/>
    </row>
    <row r="195" spans="1:15" s="1267" customFormat="1" ht="12.75">
      <c r="A195" s="1295"/>
      <c r="B195" s="1295"/>
      <c r="C195" s="1303"/>
      <c r="D195" s="1302"/>
      <c r="E195" s="3060"/>
      <c r="F195" s="1301"/>
      <c r="G195" s="3060"/>
      <c r="H195" s="3060"/>
      <c r="I195" s="3051"/>
      <c r="J195" s="3089"/>
      <c r="K195" s="3089"/>
      <c r="L195" s="3089"/>
      <c r="M195" s="3089"/>
      <c r="N195" s="3089"/>
      <c r="O195" s="3089"/>
    </row>
    <row r="196" spans="1:15" s="1267" customFormat="1" ht="12.75">
      <c r="A196" s="1288"/>
      <c r="B196" s="1288"/>
      <c r="C196" s="1287"/>
      <c r="D196" s="1286"/>
      <c r="E196" s="1286"/>
      <c r="F196" s="1286"/>
      <c r="G196" s="1286"/>
      <c r="H196" s="1286"/>
      <c r="I196" s="3051"/>
      <c r="J196" s="3089"/>
      <c r="K196" s="3089"/>
      <c r="L196" s="3089"/>
      <c r="M196" s="3089"/>
      <c r="N196" s="3089"/>
      <c r="O196" s="3089"/>
    </row>
    <row r="197" spans="1:15" s="1267" customFormat="1" ht="12.75">
      <c r="A197" s="1288"/>
      <c r="B197" s="1288"/>
      <c r="C197" s="1287"/>
      <c r="D197" s="1286"/>
      <c r="E197" s="1286"/>
      <c r="F197" s="1286"/>
      <c r="G197" s="1286"/>
      <c r="H197" s="1286"/>
      <c r="I197" s="3051"/>
      <c r="J197" s="3089"/>
      <c r="K197" s="3089"/>
      <c r="L197" s="3089"/>
      <c r="M197" s="3089"/>
      <c r="N197" s="3089"/>
      <c r="O197" s="3089"/>
    </row>
    <row r="198" spans="1:15" s="1267" customFormat="1">
      <c r="A198" s="1221"/>
      <c r="B198" s="1273"/>
      <c r="C198" s="3058"/>
      <c r="D198" s="1273"/>
      <c r="E198" s="3059"/>
      <c r="F198" s="3059"/>
      <c r="G198" s="1221"/>
      <c r="H198" s="1273"/>
      <c r="I198" s="3051"/>
      <c r="J198" s="3089"/>
      <c r="K198" s="3089"/>
      <c r="L198" s="3089"/>
      <c r="M198" s="3089"/>
      <c r="N198" s="3089"/>
      <c r="O198" s="3089"/>
    </row>
    <row r="199" spans="1:15" s="1267" customFormat="1">
      <c r="A199" s="1273"/>
      <c r="B199" s="1221"/>
      <c r="C199" s="3058"/>
      <c r="D199" s="1221"/>
      <c r="E199" s="1221"/>
      <c r="F199" s="1221"/>
      <c r="G199" s="1221"/>
      <c r="H199" s="1273"/>
      <c r="I199" s="3051"/>
      <c r="J199" s="3089"/>
      <c r="K199" s="3089"/>
      <c r="L199" s="3089"/>
      <c r="M199" s="3089"/>
      <c r="N199" s="3089"/>
      <c r="O199" s="3089"/>
    </row>
    <row r="200" spans="1:15" s="1267" customFormat="1" ht="12.75">
      <c r="A200" s="3057"/>
      <c r="B200" s="1221"/>
      <c r="C200" s="3056"/>
      <c r="D200" s="3056"/>
      <c r="E200" s="3055"/>
      <c r="F200" s="3055"/>
      <c r="G200" s="3055"/>
      <c r="H200" s="3055"/>
      <c r="I200" s="3051"/>
      <c r="J200" s="3089"/>
      <c r="K200" s="3089"/>
      <c r="L200" s="3089"/>
      <c r="M200" s="3089"/>
      <c r="N200" s="3089"/>
      <c r="O200" s="3089"/>
    </row>
    <row r="201" spans="1:15" s="1267" customFormat="1" ht="12.75">
      <c r="A201" s="1283"/>
      <c r="B201" s="3054"/>
      <c r="C201" s="3053"/>
      <c r="D201" s="3053"/>
      <c r="E201" s="3052"/>
      <c r="F201" s="3052"/>
      <c r="G201" s="3052"/>
      <c r="H201" s="3052"/>
      <c r="I201" s="3051"/>
      <c r="J201" s="3089"/>
      <c r="K201" s="3089"/>
      <c r="L201" s="3089"/>
      <c r="M201" s="3089"/>
      <c r="N201" s="3089"/>
      <c r="O201" s="3089"/>
    </row>
    <row r="202" spans="1:15" s="1267" customFormat="1" ht="12.75">
      <c r="A202" s="1283"/>
      <c r="B202" s="3054"/>
      <c r="C202" s="1283"/>
      <c r="D202" s="3075"/>
      <c r="E202" s="3075"/>
      <c r="F202" s="3075"/>
      <c r="G202" s="3075"/>
      <c r="H202" s="3075"/>
      <c r="I202" s="3051"/>
      <c r="J202" s="3089"/>
      <c r="K202" s="3089"/>
      <c r="L202" s="3089"/>
      <c r="M202" s="3089"/>
      <c r="N202" s="3089"/>
      <c r="O202" s="3089"/>
    </row>
    <row r="203" spans="1:15" s="1267" customFormat="1" ht="12.75">
      <c r="A203" s="1283"/>
      <c r="B203" s="3054"/>
      <c r="C203" s="1283"/>
      <c r="D203" s="3075"/>
      <c r="E203" s="3075"/>
      <c r="F203" s="3075"/>
      <c r="G203" s="3075"/>
      <c r="H203" s="3075"/>
      <c r="I203" s="3051"/>
      <c r="J203" s="3089"/>
      <c r="K203" s="3089"/>
      <c r="L203" s="3089"/>
      <c r="M203" s="3089"/>
      <c r="N203" s="3089"/>
      <c r="O203" s="3089"/>
    </row>
    <row r="204" spans="1:15" s="1267" customFormat="1" ht="12.75">
      <c r="A204" s="1283"/>
      <c r="B204" s="3054"/>
      <c r="C204" s="1283"/>
      <c r="D204" s="3075"/>
      <c r="E204" s="3075"/>
      <c r="F204" s="3075"/>
      <c r="G204" s="3075"/>
      <c r="H204" s="3075"/>
      <c r="I204" s="3051"/>
      <c r="J204" s="3089"/>
      <c r="K204" s="3089"/>
      <c r="L204" s="3089"/>
      <c r="M204" s="3089"/>
      <c r="N204" s="3089"/>
      <c r="O204" s="3089"/>
    </row>
    <row r="205" spans="1:15" s="1267" customFormat="1" ht="12.75">
      <c r="A205" s="1283"/>
      <c r="B205" s="3054"/>
      <c r="C205" s="1283"/>
      <c r="D205" s="3075"/>
      <c r="E205" s="3075"/>
      <c r="F205" s="3075"/>
      <c r="G205" s="3075"/>
      <c r="H205" s="3075"/>
      <c r="I205" s="3051"/>
      <c r="J205" s="3089"/>
      <c r="K205" s="3089"/>
      <c r="L205" s="3089"/>
      <c r="M205" s="3089"/>
      <c r="N205" s="3089"/>
      <c r="O205" s="3089"/>
    </row>
    <row r="206" spans="1:15" s="1267" customFormat="1" ht="12.75">
      <c r="A206" s="1283"/>
      <c r="B206" s="3054"/>
      <c r="C206" s="1283"/>
      <c r="D206" s="3075"/>
      <c r="E206" s="3075"/>
      <c r="F206" s="3075"/>
      <c r="G206" s="3075"/>
      <c r="H206" s="3075"/>
      <c r="I206" s="3051"/>
      <c r="J206" s="3089"/>
      <c r="K206" s="3089"/>
      <c r="L206" s="3089"/>
      <c r="M206" s="3089"/>
      <c r="N206" s="3089"/>
      <c r="O206" s="3089"/>
    </row>
    <row r="207" spans="1:15" s="1267" customFormat="1" ht="12.75">
      <c r="A207" s="1283"/>
      <c r="B207" s="3054"/>
      <c r="C207" s="1283"/>
      <c r="D207" s="3075"/>
      <c r="E207" s="3075"/>
      <c r="F207" s="3075"/>
      <c r="G207" s="3075"/>
      <c r="H207" s="3075"/>
      <c r="I207" s="3051"/>
      <c r="J207" s="3089"/>
      <c r="K207" s="3089"/>
      <c r="L207" s="3089"/>
      <c r="M207" s="3089"/>
      <c r="N207" s="3089"/>
      <c r="O207" s="3089"/>
    </row>
    <row r="208" spans="1:15" s="1267" customFormat="1" ht="12.75">
      <c r="A208" s="1283"/>
      <c r="B208" s="3054"/>
      <c r="C208" s="1283"/>
      <c r="D208" s="3075"/>
      <c r="E208" s="3075"/>
      <c r="F208" s="3075"/>
      <c r="G208" s="3075"/>
      <c r="H208" s="3075"/>
      <c r="I208" s="3051"/>
      <c r="J208" s="3089"/>
      <c r="K208" s="3089"/>
      <c r="L208" s="3089"/>
      <c r="M208" s="3089"/>
      <c r="N208" s="3089"/>
      <c r="O208" s="3089"/>
    </row>
    <row r="209" spans="1:15" s="1267" customFormat="1" ht="12.75">
      <c r="A209" s="1283"/>
      <c r="B209" s="3054"/>
      <c r="C209" s="1283"/>
      <c r="D209" s="3075"/>
      <c r="E209" s="3075"/>
      <c r="F209" s="3075"/>
      <c r="G209" s="3075"/>
      <c r="H209" s="3075"/>
      <c r="I209" s="3051"/>
      <c r="J209" s="3089"/>
      <c r="K209" s="3089"/>
      <c r="L209" s="3089"/>
      <c r="M209" s="3089"/>
      <c r="N209" s="3089"/>
      <c r="O209" s="3089"/>
    </row>
    <row r="210" spans="1:15" s="1267" customFormat="1" ht="12.75">
      <c r="A210" s="1283"/>
      <c r="B210" s="3054"/>
      <c r="C210" s="1283"/>
      <c r="D210" s="3075"/>
      <c r="E210" s="3075"/>
      <c r="F210" s="3075"/>
      <c r="G210" s="3075"/>
      <c r="H210" s="3075"/>
      <c r="I210" s="3051"/>
      <c r="J210" s="3089"/>
      <c r="K210" s="3089"/>
      <c r="L210" s="3089"/>
      <c r="M210" s="3089"/>
      <c r="N210" s="3089"/>
      <c r="O210" s="3089"/>
    </row>
    <row r="211" spans="1:15" s="1267" customFormat="1" ht="12.75">
      <c r="A211" s="1283"/>
      <c r="B211" s="3054"/>
      <c r="C211" s="1283"/>
      <c r="D211" s="3075"/>
      <c r="E211" s="3075"/>
      <c r="F211" s="3075"/>
      <c r="G211" s="3075"/>
      <c r="H211" s="3075"/>
      <c r="I211" s="3051"/>
      <c r="J211" s="3089"/>
      <c r="K211" s="3089"/>
      <c r="L211" s="3089"/>
      <c r="M211" s="3089"/>
      <c r="N211" s="3089"/>
      <c r="O211" s="3089"/>
    </row>
    <row r="212" spans="1:15" s="1267" customFormat="1" ht="12.75">
      <c r="A212" s="1283"/>
      <c r="B212" s="3054"/>
      <c r="C212" s="1283"/>
      <c r="D212" s="3075"/>
      <c r="E212" s="3075"/>
      <c r="F212" s="3075"/>
      <c r="G212" s="3075"/>
      <c r="H212" s="3075"/>
      <c r="I212" s="3051"/>
      <c r="J212" s="3089"/>
      <c r="K212" s="3089"/>
      <c r="L212" s="3089"/>
      <c r="M212" s="3089"/>
      <c r="N212" s="3089"/>
      <c r="O212" s="3089"/>
    </row>
    <row r="213" spans="1:15" s="1267" customFormat="1" ht="12.75">
      <c r="A213" s="1283"/>
      <c r="B213" s="3054"/>
      <c r="C213" s="1283"/>
      <c r="D213" s="3075"/>
      <c r="E213" s="3075"/>
      <c r="F213" s="3075"/>
      <c r="G213" s="3075"/>
      <c r="H213" s="3075"/>
      <c r="I213" s="3051"/>
      <c r="J213" s="3089"/>
      <c r="K213" s="3089"/>
      <c r="L213" s="3089"/>
      <c r="M213" s="3089"/>
      <c r="N213" s="3089"/>
      <c r="O213" s="3089"/>
    </row>
    <row r="214" spans="1:15" s="1267" customFormat="1" ht="12.75">
      <c r="A214" s="1283"/>
      <c r="B214" s="3054"/>
      <c r="C214" s="1283"/>
      <c r="D214" s="3075"/>
      <c r="E214" s="3075"/>
      <c r="F214" s="3075"/>
      <c r="G214" s="3075"/>
      <c r="H214" s="3075"/>
      <c r="I214" s="3051"/>
      <c r="J214" s="3089"/>
      <c r="K214" s="3089"/>
      <c r="L214" s="3089"/>
      <c r="M214" s="3089"/>
      <c r="N214" s="3089"/>
      <c r="O214" s="3089"/>
    </row>
    <row r="215" spans="1:15" s="1267" customFormat="1" ht="12.75">
      <c r="A215" s="1283"/>
      <c r="B215" s="3054"/>
      <c r="C215" s="1283"/>
      <c r="D215" s="3075"/>
      <c r="E215" s="3075"/>
      <c r="F215" s="3075"/>
      <c r="G215" s="3075"/>
      <c r="H215" s="3075"/>
      <c r="I215" s="3051"/>
      <c r="J215" s="3089"/>
      <c r="K215" s="3089"/>
      <c r="L215" s="3089"/>
      <c r="M215" s="3089"/>
      <c r="N215" s="3089"/>
      <c r="O215" s="3089"/>
    </row>
    <row r="216" spans="1:15" s="1267" customFormat="1" ht="12.75">
      <c r="A216" s="1283"/>
      <c r="B216" s="3054"/>
      <c r="C216" s="1283"/>
      <c r="D216" s="3075"/>
      <c r="E216" s="3075"/>
      <c r="F216" s="3075"/>
      <c r="G216" s="3075"/>
      <c r="H216" s="3075"/>
      <c r="I216" s="3051"/>
      <c r="J216" s="3089"/>
      <c r="K216" s="3089"/>
      <c r="L216" s="3089"/>
      <c r="M216" s="3089"/>
      <c r="N216" s="3089"/>
      <c r="O216" s="3089"/>
    </row>
    <row r="217" spans="1:15" s="1267" customFormat="1" ht="12.75">
      <c r="A217" s="1283"/>
      <c r="B217" s="3054"/>
      <c r="C217" s="1283"/>
      <c r="D217" s="3075"/>
      <c r="E217" s="3075"/>
      <c r="F217" s="3075"/>
      <c r="G217" s="3075"/>
      <c r="H217" s="3075"/>
      <c r="I217" s="3051"/>
      <c r="J217" s="3089"/>
      <c r="K217" s="3089"/>
      <c r="L217" s="3089"/>
      <c r="M217" s="3089"/>
      <c r="N217" s="3089"/>
      <c r="O217" s="3089"/>
    </row>
    <row r="218" spans="1:15" s="1267" customFormat="1" ht="12.75">
      <c r="A218" s="1283"/>
      <c r="B218" s="3054"/>
      <c r="C218" s="1283"/>
      <c r="D218" s="3075"/>
      <c r="E218" s="3075"/>
      <c r="F218" s="3075"/>
      <c r="G218" s="3075"/>
      <c r="H218" s="3075"/>
      <c r="I218" s="3051"/>
      <c r="J218" s="3089"/>
      <c r="K218" s="3089"/>
      <c r="L218" s="3089"/>
      <c r="M218" s="3089"/>
      <c r="N218" s="3089"/>
      <c r="O218" s="3089"/>
    </row>
    <row r="219" spans="1:15" s="1267" customFormat="1" ht="12.75">
      <c r="A219" s="1283"/>
      <c r="B219" s="3054"/>
      <c r="C219" s="1283"/>
      <c r="D219" s="3075"/>
      <c r="E219" s="3075"/>
      <c r="F219" s="3075"/>
      <c r="G219" s="3075"/>
      <c r="H219" s="3075"/>
      <c r="I219" s="3051"/>
      <c r="J219" s="3089"/>
      <c r="K219" s="3089"/>
      <c r="L219" s="3089"/>
      <c r="M219" s="3089"/>
      <c r="N219" s="3089"/>
      <c r="O219" s="3089"/>
    </row>
    <row r="220" spans="1:15" s="1267" customFormat="1" ht="12.75">
      <c r="A220" s="1283"/>
      <c r="B220" s="3054"/>
      <c r="C220" s="1283"/>
      <c r="D220" s="3075"/>
      <c r="E220" s="3075"/>
      <c r="F220" s="3075"/>
      <c r="G220" s="3075"/>
      <c r="H220" s="3075"/>
      <c r="I220" s="3051"/>
      <c r="J220" s="3089"/>
      <c r="K220" s="3089"/>
      <c r="L220" s="3089"/>
      <c r="M220" s="3089"/>
      <c r="N220" s="3089"/>
      <c r="O220" s="3089"/>
    </row>
    <row r="221" spans="1:15">
      <c r="A221" s="3055"/>
      <c r="B221" s="3055"/>
      <c r="C221" s="3055"/>
      <c r="D221" s="3055"/>
      <c r="E221" s="3055"/>
      <c r="F221" s="3055"/>
      <c r="G221" s="3055"/>
      <c r="H221" s="3055"/>
      <c r="I221" s="3050"/>
    </row>
    <row r="222" spans="1:15">
      <c r="A222" s="3059"/>
      <c r="B222" s="3059"/>
      <c r="C222" s="3059"/>
      <c r="D222" s="3059"/>
      <c r="E222" s="3059"/>
      <c r="F222" s="3059"/>
      <c r="G222" s="3059"/>
      <c r="H222" s="3059"/>
      <c r="I222" s="3050"/>
    </row>
    <row r="223" spans="1:15">
      <c r="A223" s="1273"/>
      <c r="B223" s="1273"/>
      <c r="C223" s="1273"/>
      <c r="D223" s="1273"/>
      <c r="E223" s="1273"/>
      <c r="F223" s="1273"/>
      <c r="G223" s="1273"/>
      <c r="H223" s="1273"/>
      <c r="I223" s="3050"/>
    </row>
    <row r="224" spans="1:15">
      <c r="A224" s="1273"/>
      <c r="B224" s="1273"/>
      <c r="C224" s="1273"/>
      <c r="D224" s="1273"/>
      <c r="E224" s="1273"/>
      <c r="F224" s="1273"/>
      <c r="G224" s="1273"/>
      <c r="H224" s="1273"/>
      <c r="I224" s="3050"/>
    </row>
    <row r="225" spans="1:15" s="1267" customFormat="1">
      <c r="A225" s="3077"/>
      <c r="B225" s="3076"/>
      <c r="C225" s="1273"/>
      <c r="D225" s="3075"/>
      <c r="E225" s="3075"/>
      <c r="F225" s="3075"/>
      <c r="G225" s="3075"/>
      <c r="H225" s="3075"/>
      <c r="I225" s="3051"/>
      <c r="J225" s="3089"/>
      <c r="K225" s="3089"/>
      <c r="L225" s="3089"/>
      <c r="M225" s="3089"/>
      <c r="N225" s="3089"/>
      <c r="O225" s="3089"/>
    </row>
    <row r="226" spans="1:15" s="1267" customFormat="1" ht="12.75">
      <c r="A226" s="1221"/>
      <c r="B226" s="1221"/>
      <c r="C226" s="1303"/>
      <c r="D226" s="1302"/>
      <c r="E226" s="1304"/>
      <c r="F226" s="1301"/>
      <c r="G226" s="3074"/>
      <c r="H226" s="1304"/>
      <c r="I226" s="3051"/>
      <c r="J226" s="3089"/>
      <c r="K226" s="3089"/>
      <c r="L226" s="3089"/>
      <c r="M226" s="3089"/>
      <c r="N226" s="3089"/>
      <c r="O226" s="3089"/>
    </row>
    <row r="227" spans="1:15" s="1267" customFormat="1" ht="23.25">
      <c r="A227" s="3073"/>
      <c r="B227" s="3073"/>
      <c r="C227" s="3072"/>
      <c r="D227" s="1302"/>
      <c r="E227" s="1304"/>
      <c r="F227" s="1301"/>
      <c r="G227" s="3071"/>
      <c r="H227" s="1304"/>
      <c r="I227" s="3051"/>
      <c r="J227" s="3089"/>
      <c r="K227" s="3089"/>
      <c r="L227" s="3089"/>
      <c r="M227" s="3089"/>
      <c r="N227" s="3089"/>
      <c r="O227" s="3089"/>
    </row>
    <row r="228" spans="1:15" s="1267" customFormat="1" ht="12.75">
      <c r="A228" s="1277"/>
      <c r="B228" s="1277"/>
      <c r="C228" s="3068"/>
      <c r="D228" s="3070"/>
      <c r="E228" s="3069"/>
      <c r="F228" s="3069"/>
      <c r="G228" s="3069"/>
      <c r="H228" s="1314"/>
      <c r="I228" s="3051"/>
      <c r="J228" s="3089"/>
      <c r="K228" s="3089"/>
      <c r="L228" s="3089"/>
      <c r="M228" s="3089"/>
      <c r="N228" s="3089"/>
      <c r="O228" s="3089"/>
    </row>
    <row r="229" spans="1:15" s="1267" customFormat="1" ht="12.75">
      <c r="A229" s="1277"/>
      <c r="B229" s="1277"/>
      <c r="C229" s="3068"/>
      <c r="D229" s="1311"/>
      <c r="E229" s="1311"/>
      <c r="F229" s="1311"/>
      <c r="G229" s="1311"/>
      <c r="H229" s="1311"/>
      <c r="I229" s="3051"/>
      <c r="J229" s="3089"/>
      <c r="K229" s="3089"/>
      <c r="L229" s="3089"/>
      <c r="M229" s="3089"/>
      <c r="N229" s="3089"/>
      <c r="O229" s="3089"/>
    </row>
    <row r="230" spans="1:15" s="1267" customFormat="1" ht="12.75">
      <c r="A230" s="1277"/>
      <c r="B230" s="1277"/>
      <c r="C230" s="1314"/>
      <c r="D230" s="3066"/>
      <c r="E230" s="3066"/>
      <c r="F230" s="3066"/>
      <c r="G230" s="3067"/>
      <c r="H230" s="3066"/>
      <c r="I230" s="3051"/>
      <c r="J230" s="3089"/>
      <c r="K230" s="3089"/>
      <c r="L230" s="3089"/>
      <c r="M230" s="3089"/>
      <c r="N230" s="3089"/>
      <c r="O230" s="3089"/>
    </row>
    <row r="231" spans="1:15" s="1267" customFormat="1" ht="12.75">
      <c r="A231" s="1298"/>
      <c r="B231" s="3065"/>
      <c r="C231" s="3064"/>
      <c r="D231" s="3063"/>
      <c r="E231" s="3063"/>
      <c r="F231" s="3063"/>
      <c r="G231" s="3063"/>
      <c r="H231" s="3063"/>
      <c r="I231" s="3051"/>
      <c r="J231" s="3089"/>
      <c r="K231" s="3089"/>
      <c r="L231" s="3089"/>
      <c r="M231" s="3089"/>
      <c r="N231" s="3089"/>
      <c r="O231" s="3089"/>
    </row>
    <row r="232" spans="1:15" s="1267" customFormat="1" ht="12.75">
      <c r="A232" s="1296"/>
      <c r="B232" s="1221"/>
      <c r="C232" s="1294"/>
      <c r="D232" s="3062"/>
      <c r="E232" s="3062"/>
      <c r="F232" s="1301"/>
      <c r="G232" s="3062"/>
      <c r="H232" s="3062"/>
      <c r="I232" s="3051"/>
      <c r="J232" s="3089"/>
      <c r="K232" s="3089"/>
      <c r="L232" s="3089"/>
      <c r="M232" s="3089"/>
      <c r="N232" s="3089"/>
      <c r="O232" s="3089"/>
    </row>
    <row r="233" spans="1:15" s="1267" customFormat="1" ht="12.75">
      <c r="A233" s="1292"/>
      <c r="B233" s="1292"/>
      <c r="C233" s="1294"/>
      <c r="D233" s="3062"/>
      <c r="E233" s="3062"/>
      <c r="F233" s="1301"/>
      <c r="G233" s="3062"/>
      <c r="H233" s="3062"/>
      <c r="I233" s="3051"/>
      <c r="J233" s="3089"/>
      <c r="K233" s="3089"/>
      <c r="L233" s="3089"/>
      <c r="M233" s="3089"/>
      <c r="N233" s="3089"/>
      <c r="O233" s="3089"/>
    </row>
    <row r="234" spans="1:15" s="1267" customFormat="1" ht="12.75">
      <c r="A234" s="1296"/>
      <c r="B234" s="1221"/>
      <c r="C234" s="1303"/>
      <c r="D234" s="1302"/>
      <c r="E234" s="1300"/>
      <c r="F234" s="1301"/>
      <c r="G234" s="1300"/>
      <c r="H234" s="1300"/>
      <c r="I234" s="3051"/>
      <c r="J234" s="3089"/>
      <c r="K234" s="3089"/>
      <c r="L234" s="3089"/>
      <c r="M234" s="3089"/>
      <c r="N234" s="3089"/>
      <c r="O234" s="3089"/>
    </row>
    <row r="235" spans="1:15" s="1267" customFormat="1" ht="12.75">
      <c r="A235" s="1292"/>
      <c r="B235" s="1292"/>
      <c r="C235" s="1294"/>
      <c r="D235" s="1302"/>
      <c r="E235" s="1300"/>
      <c r="F235" s="1301"/>
      <c r="G235" s="1300"/>
      <c r="H235" s="1300"/>
      <c r="I235" s="3051"/>
      <c r="J235" s="3089"/>
      <c r="K235" s="3089"/>
      <c r="L235" s="3089"/>
      <c r="M235" s="3089"/>
      <c r="N235" s="3089"/>
      <c r="O235" s="3089"/>
    </row>
    <row r="236" spans="1:15" s="1267" customFormat="1" ht="12.75">
      <c r="A236" s="1292"/>
      <c r="B236" s="1292"/>
      <c r="C236" s="1303"/>
      <c r="D236" s="1302"/>
      <c r="E236" s="1300"/>
      <c r="F236" s="1301"/>
      <c r="G236" s="1300"/>
      <c r="H236" s="1300"/>
      <c r="I236" s="3051"/>
      <c r="J236" s="3089"/>
      <c r="K236" s="3089"/>
      <c r="L236" s="3089"/>
      <c r="M236" s="3089"/>
      <c r="N236" s="3089"/>
      <c r="O236" s="3089"/>
    </row>
    <row r="237" spans="1:15" s="1267" customFormat="1" ht="12.75">
      <c r="A237" s="1292"/>
      <c r="B237" s="1292"/>
      <c r="C237" s="1303"/>
      <c r="D237" s="1302"/>
      <c r="E237" s="1300"/>
      <c r="F237" s="1301"/>
      <c r="G237" s="1300"/>
      <c r="H237" s="1300"/>
      <c r="I237" s="3051"/>
      <c r="J237" s="3089"/>
      <c r="K237" s="3089"/>
      <c r="L237" s="3089"/>
      <c r="M237" s="3089"/>
      <c r="N237" s="3089"/>
      <c r="O237" s="3089"/>
    </row>
    <row r="238" spans="1:15" s="1267" customFormat="1" ht="12.75">
      <c r="A238" s="1296"/>
      <c r="B238" s="1221"/>
      <c r="C238" s="1294"/>
      <c r="D238" s="1302"/>
      <c r="E238" s="1300"/>
      <c r="F238" s="1301"/>
      <c r="G238" s="1300"/>
      <c r="H238" s="1300"/>
      <c r="I238" s="3051"/>
      <c r="J238" s="3089"/>
      <c r="K238" s="3089"/>
      <c r="L238" s="3089"/>
      <c r="M238" s="3089"/>
      <c r="N238" s="3089"/>
      <c r="O238" s="3089"/>
    </row>
    <row r="239" spans="1:15" s="1267" customFormat="1" ht="12.75">
      <c r="A239" s="1296"/>
      <c r="B239" s="1221"/>
      <c r="C239" s="1294"/>
      <c r="D239" s="1302"/>
      <c r="E239" s="1300"/>
      <c r="F239" s="1301"/>
      <c r="G239" s="1300"/>
      <c r="H239" s="1300"/>
      <c r="I239" s="3051"/>
      <c r="J239" s="3089"/>
      <c r="K239" s="3089"/>
      <c r="L239" s="3089"/>
      <c r="M239" s="3089"/>
      <c r="N239" s="3089"/>
      <c r="O239" s="3089"/>
    </row>
    <row r="240" spans="1:15" s="1267" customFormat="1" ht="12.75">
      <c r="A240" s="3061"/>
      <c r="B240" s="1296"/>
      <c r="C240" s="1294"/>
      <c r="D240" s="1302"/>
      <c r="E240" s="1300"/>
      <c r="F240" s="1301"/>
      <c r="G240" s="1300"/>
      <c r="H240" s="1300"/>
      <c r="I240" s="3051"/>
      <c r="J240" s="3089"/>
      <c r="K240" s="3089"/>
      <c r="L240" s="3089"/>
      <c r="M240" s="3089"/>
      <c r="N240" s="3089"/>
      <c r="O240" s="3089"/>
    </row>
    <row r="241" spans="1:15" s="1267" customFormat="1" ht="12.75">
      <c r="A241" s="1295"/>
      <c r="B241" s="1295"/>
      <c r="C241" s="1303"/>
      <c r="D241" s="1302"/>
      <c r="E241" s="3060"/>
      <c r="F241" s="1301"/>
      <c r="G241" s="3060"/>
      <c r="H241" s="3060"/>
      <c r="I241" s="3051"/>
      <c r="J241" s="3089"/>
      <c r="K241" s="3089"/>
      <c r="L241" s="3089"/>
      <c r="M241" s="3089"/>
      <c r="N241" s="3089"/>
      <c r="O241" s="3089"/>
    </row>
    <row r="242" spans="1:15" s="1267" customFormat="1" ht="12.75">
      <c r="A242" s="1288"/>
      <c r="B242" s="1288"/>
      <c r="C242" s="1287"/>
      <c r="D242" s="1286"/>
      <c r="E242" s="1286"/>
      <c r="F242" s="1286"/>
      <c r="G242" s="1286"/>
      <c r="H242" s="1286"/>
      <c r="I242" s="3051"/>
      <c r="J242" s="3089"/>
      <c r="K242" s="3089"/>
      <c r="L242" s="3089"/>
      <c r="M242" s="3089"/>
      <c r="N242" s="3089"/>
      <c r="O242" s="3089"/>
    </row>
    <row r="243" spans="1:15" s="1267" customFormat="1" ht="12.75">
      <c r="A243" s="1288"/>
      <c r="B243" s="1288"/>
      <c r="C243" s="1287"/>
      <c r="D243" s="1286"/>
      <c r="E243" s="1286"/>
      <c r="F243" s="1286"/>
      <c r="G243" s="1286"/>
      <c r="H243" s="1286"/>
      <c r="I243" s="3051"/>
      <c r="J243" s="3089"/>
      <c r="K243" s="3089"/>
      <c r="L243" s="3089"/>
      <c r="M243" s="3089"/>
      <c r="N243" s="3089"/>
      <c r="O243" s="3089"/>
    </row>
    <row r="244" spans="1:15" s="1267" customFormat="1">
      <c r="A244" s="1221"/>
      <c r="B244" s="1273"/>
      <c r="C244" s="3058"/>
      <c r="D244" s="1273"/>
      <c r="E244" s="3059"/>
      <c r="F244" s="3059"/>
      <c r="G244" s="1221"/>
      <c r="H244" s="1273"/>
      <c r="I244" s="3051"/>
      <c r="J244" s="3089"/>
      <c r="K244" s="3089"/>
      <c r="L244" s="3089"/>
      <c r="M244" s="3089"/>
      <c r="N244" s="3089"/>
      <c r="O244" s="3089"/>
    </row>
    <row r="245" spans="1:15" s="1267" customFormat="1">
      <c r="A245" s="1273"/>
      <c r="B245" s="1221"/>
      <c r="C245" s="3058"/>
      <c r="D245" s="1221"/>
      <c r="E245" s="1221"/>
      <c r="F245" s="1221"/>
      <c r="G245" s="1221"/>
      <c r="H245" s="1273"/>
      <c r="I245" s="3051"/>
      <c r="J245" s="3089"/>
      <c r="K245" s="3089"/>
      <c r="L245" s="3089"/>
      <c r="M245" s="3089"/>
      <c r="N245" s="3089"/>
      <c r="O245" s="3089"/>
    </row>
    <row r="246" spans="1:15" s="1267" customFormat="1" ht="12.75">
      <c r="A246" s="3057"/>
      <c r="B246" s="1221"/>
      <c r="C246" s="3056"/>
      <c r="D246" s="3056"/>
      <c r="E246" s="3055"/>
      <c r="F246" s="3055"/>
      <c r="G246" s="3055"/>
      <c r="H246" s="3055"/>
      <c r="I246" s="3051"/>
      <c r="J246" s="3089"/>
      <c r="K246" s="3089"/>
      <c r="L246" s="3089"/>
      <c r="M246" s="3089"/>
      <c r="N246" s="3089"/>
      <c r="O246" s="3089"/>
    </row>
    <row r="247" spans="1:15" s="1267" customFormat="1" ht="12.75">
      <c r="A247" s="1283"/>
      <c r="B247" s="3054"/>
      <c r="C247" s="3053"/>
      <c r="D247" s="3053"/>
      <c r="E247" s="3052"/>
      <c r="F247" s="3052"/>
      <c r="G247" s="3052"/>
      <c r="H247" s="3052"/>
      <c r="I247" s="3051"/>
      <c r="J247" s="3089"/>
      <c r="K247" s="3089"/>
      <c r="L247" s="3089"/>
      <c r="M247" s="3089"/>
      <c r="N247" s="3089"/>
      <c r="O247" s="3089"/>
    </row>
    <row r="248" spans="1:15" s="1267" customFormat="1" ht="12.75">
      <c r="A248" s="1283"/>
      <c r="B248" s="3054"/>
      <c r="C248" s="1283"/>
      <c r="D248" s="3075"/>
      <c r="E248" s="3075"/>
      <c r="F248" s="3075"/>
      <c r="G248" s="3075"/>
      <c r="H248" s="3075"/>
      <c r="I248" s="3051"/>
      <c r="J248" s="3089"/>
      <c r="K248" s="3089"/>
      <c r="L248" s="3089"/>
      <c r="M248" s="3089"/>
      <c r="N248" s="3089"/>
      <c r="O248" s="3089"/>
    </row>
    <row r="249" spans="1:15" s="1267" customFormat="1" ht="12.75">
      <c r="A249" s="1283"/>
      <c r="B249" s="3054"/>
      <c r="C249" s="1283"/>
      <c r="D249" s="3075"/>
      <c r="E249" s="3075"/>
      <c r="F249" s="3075"/>
      <c r="G249" s="3075"/>
      <c r="H249" s="3075"/>
      <c r="I249" s="3051"/>
      <c r="J249" s="3089"/>
      <c r="K249" s="3089"/>
      <c r="L249" s="3089"/>
      <c r="M249" s="3089"/>
      <c r="N249" s="3089"/>
      <c r="O249" s="3089"/>
    </row>
    <row r="250" spans="1:15" s="1267" customFormat="1" ht="12.75">
      <c r="A250" s="1283"/>
      <c r="B250" s="3054"/>
      <c r="C250" s="1283"/>
      <c r="D250" s="3075"/>
      <c r="E250" s="3075"/>
      <c r="F250" s="3075"/>
      <c r="G250" s="3075"/>
      <c r="H250" s="3075"/>
      <c r="I250" s="3051"/>
      <c r="J250" s="3089"/>
      <c r="K250" s="3089"/>
      <c r="L250" s="3089"/>
      <c r="M250" s="3089"/>
      <c r="N250" s="3089"/>
      <c r="O250" s="3089"/>
    </row>
    <row r="251" spans="1:15" s="1267" customFormat="1" ht="12.75">
      <c r="A251" s="1283"/>
      <c r="B251" s="3054"/>
      <c r="C251" s="1283"/>
      <c r="D251" s="3075"/>
      <c r="E251" s="3075"/>
      <c r="F251" s="3075"/>
      <c r="G251" s="3075"/>
      <c r="H251" s="3075"/>
      <c r="I251" s="3051"/>
      <c r="J251" s="3089"/>
      <c r="K251" s="3089"/>
      <c r="L251" s="3089"/>
      <c r="M251" s="3089"/>
      <c r="N251" s="3089"/>
      <c r="O251" s="3089"/>
    </row>
    <row r="252" spans="1:15" s="1267" customFormat="1" ht="12.75">
      <c r="A252" s="1283"/>
      <c r="B252" s="3054"/>
      <c r="C252" s="1283"/>
      <c r="D252" s="3075"/>
      <c r="E252" s="3075"/>
      <c r="F252" s="3075"/>
      <c r="G252" s="3075"/>
      <c r="H252" s="3075"/>
      <c r="I252" s="3051"/>
      <c r="J252" s="3089"/>
      <c r="K252" s="3089"/>
      <c r="L252" s="3089"/>
      <c r="M252" s="3089"/>
      <c r="N252" s="3089"/>
      <c r="O252" s="3089"/>
    </row>
    <row r="253" spans="1:15" s="1267" customFormat="1" ht="12.75">
      <c r="A253" s="1283"/>
      <c r="B253" s="3054"/>
      <c r="C253" s="1283"/>
      <c r="D253" s="3075"/>
      <c r="E253" s="3075"/>
      <c r="F253" s="3075"/>
      <c r="G253" s="3075"/>
      <c r="H253" s="3075"/>
      <c r="I253" s="3051"/>
      <c r="J253" s="3089"/>
      <c r="K253" s="3089"/>
      <c r="L253" s="3089"/>
      <c r="M253" s="3089"/>
      <c r="N253" s="3089"/>
      <c r="O253" s="3089"/>
    </row>
    <row r="254" spans="1:15" s="1267" customFormat="1" ht="12.75">
      <c r="A254" s="1283"/>
      <c r="B254" s="3054"/>
      <c r="C254" s="1283"/>
      <c r="D254" s="3075"/>
      <c r="E254" s="3075"/>
      <c r="F254" s="3075"/>
      <c r="G254" s="3075"/>
      <c r="H254" s="3075"/>
      <c r="I254" s="3051"/>
      <c r="J254" s="3089"/>
      <c r="K254" s="3089"/>
      <c r="L254" s="3089"/>
      <c r="M254" s="3089"/>
      <c r="N254" s="3089"/>
      <c r="O254" s="3089"/>
    </row>
    <row r="255" spans="1:15" s="1267" customFormat="1" ht="12.75">
      <c r="A255" s="1283"/>
      <c r="B255" s="3054"/>
      <c r="C255" s="1283"/>
      <c r="D255" s="3075"/>
      <c r="E255" s="3075"/>
      <c r="F255" s="3075"/>
      <c r="G255" s="3075"/>
      <c r="H255" s="3075"/>
      <c r="I255" s="3051"/>
      <c r="J255" s="3089"/>
      <c r="K255" s="3089"/>
      <c r="L255" s="3089"/>
      <c r="M255" s="3089"/>
      <c r="N255" s="3089"/>
      <c r="O255" s="3089"/>
    </row>
    <row r="256" spans="1:15" s="1267" customFormat="1" ht="12.75">
      <c r="A256" s="1283"/>
      <c r="B256" s="3054"/>
      <c r="C256" s="1283"/>
      <c r="D256" s="3075"/>
      <c r="E256" s="3075"/>
      <c r="F256" s="3075"/>
      <c r="G256" s="3075"/>
      <c r="H256" s="3075"/>
      <c r="I256" s="3051"/>
      <c r="J256" s="3089"/>
      <c r="K256" s="3089"/>
      <c r="L256" s="3089"/>
      <c r="M256" s="3089"/>
      <c r="N256" s="3089"/>
      <c r="O256" s="3089"/>
    </row>
    <row r="257" spans="1:15" s="1267" customFormat="1" ht="12.75">
      <c r="A257" s="1283"/>
      <c r="B257" s="3054"/>
      <c r="C257" s="1283"/>
      <c r="D257" s="3075"/>
      <c r="E257" s="3075"/>
      <c r="F257" s="3075"/>
      <c r="G257" s="3075"/>
      <c r="H257" s="3075"/>
      <c r="I257" s="3051"/>
      <c r="J257" s="3089"/>
      <c r="K257" s="3089"/>
      <c r="L257" s="3089"/>
      <c r="M257" s="3089"/>
      <c r="N257" s="3089"/>
      <c r="O257" s="3089"/>
    </row>
    <row r="258" spans="1:15" s="1267" customFormat="1" ht="12.75">
      <c r="A258" s="1283"/>
      <c r="B258" s="3054"/>
      <c r="C258" s="1283"/>
      <c r="D258" s="3075"/>
      <c r="E258" s="3075"/>
      <c r="F258" s="3075"/>
      <c r="G258" s="3075"/>
      <c r="H258" s="3075"/>
      <c r="I258" s="3051"/>
      <c r="J258" s="3089"/>
      <c r="K258" s="3089"/>
      <c r="L258" s="3089"/>
      <c r="M258" s="3089"/>
      <c r="N258" s="3089"/>
      <c r="O258" s="3089"/>
    </row>
    <row r="259" spans="1:15" s="1267" customFormat="1" ht="12.75">
      <c r="A259" s="1283"/>
      <c r="B259" s="3054"/>
      <c r="C259" s="1283"/>
      <c r="D259" s="3075"/>
      <c r="E259" s="3075"/>
      <c r="F259" s="3075"/>
      <c r="G259" s="3075"/>
      <c r="H259" s="3075"/>
      <c r="I259" s="3051"/>
      <c r="J259" s="3089"/>
      <c r="K259" s="3089"/>
      <c r="L259" s="3089"/>
      <c r="M259" s="3089"/>
      <c r="N259" s="3089"/>
      <c r="O259" s="3089"/>
    </row>
    <row r="260" spans="1:15" s="1267" customFormat="1" ht="12.75">
      <c r="A260" s="1283"/>
      <c r="B260" s="3054"/>
      <c r="C260" s="1283"/>
      <c r="D260" s="3075"/>
      <c r="E260" s="3075"/>
      <c r="F260" s="3075"/>
      <c r="G260" s="3075"/>
      <c r="H260" s="3075"/>
      <c r="I260" s="3051"/>
      <c r="J260" s="3089"/>
      <c r="K260" s="3089"/>
      <c r="L260" s="3089"/>
      <c r="M260" s="3089"/>
      <c r="N260" s="3089"/>
      <c r="O260" s="3089"/>
    </row>
    <row r="261" spans="1:15">
      <c r="A261" s="1273"/>
      <c r="B261" s="1273"/>
      <c r="C261" s="1273"/>
      <c r="D261" s="1273"/>
      <c r="E261" s="1273"/>
      <c r="F261" s="1273"/>
      <c r="G261" s="1273"/>
      <c r="H261" s="1273"/>
      <c r="I261" s="3050"/>
    </row>
    <row r="262" spans="1:15">
      <c r="A262" s="3055"/>
      <c r="B262" s="3055"/>
      <c r="C262" s="3055"/>
      <c r="D262" s="3055"/>
      <c r="E262" s="3055"/>
      <c r="F262" s="3055"/>
      <c r="G262" s="3055"/>
      <c r="H262" s="3055"/>
      <c r="I262" s="3050"/>
    </row>
    <row r="263" spans="1:15">
      <c r="A263" s="3059"/>
      <c r="B263" s="3059"/>
      <c r="C263" s="3059"/>
      <c r="D263" s="3059"/>
      <c r="E263" s="3059"/>
      <c r="F263" s="3059"/>
      <c r="G263" s="3059"/>
      <c r="H263" s="3059"/>
      <c r="I263" s="3050"/>
    </row>
    <row r="264" spans="1:15">
      <c r="A264" s="1273"/>
      <c r="B264" s="1273"/>
      <c r="C264" s="1273"/>
      <c r="D264" s="1273"/>
      <c r="E264" s="1273"/>
      <c r="F264" s="1273"/>
      <c r="G264" s="1273"/>
      <c r="H264" s="1273"/>
      <c r="I264" s="3050"/>
    </row>
    <row r="265" spans="1:15">
      <c r="A265" s="1273"/>
      <c r="B265" s="1273"/>
      <c r="C265" s="1273"/>
      <c r="D265" s="1273"/>
      <c r="E265" s="1273"/>
      <c r="F265" s="1273"/>
      <c r="G265" s="1273"/>
      <c r="H265" s="1273"/>
      <c r="I265" s="3050"/>
    </row>
    <row r="266" spans="1:15" s="1267" customFormat="1">
      <c r="A266" s="3077"/>
      <c r="B266" s="3076"/>
      <c r="C266" s="1273"/>
      <c r="D266" s="3075"/>
      <c r="E266" s="3075"/>
      <c r="F266" s="3075"/>
      <c r="G266" s="3075"/>
      <c r="H266" s="3075"/>
      <c r="I266" s="3051"/>
      <c r="J266" s="3089"/>
      <c r="K266" s="3089"/>
      <c r="L266" s="3089"/>
      <c r="M266" s="3089"/>
      <c r="N266" s="3089"/>
      <c r="O266" s="3089"/>
    </row>
    <row r="267" spans="1:15" s="1267" customFormat="1" ht="12.75">
      <c r="A267" s="1221"/>
      <c r="B267" s="1221"/>
      <c r="C267" s="1303"/>
      <c r="D267" s="1302"/>
      <c r="E267" s="1304"/>
      <c r="F267" s="1301"/>
      <c r="G267" s="3074"/>
      <c r="H267" s="1304"/>
      <c r="I267" s="3051"/>
      <c r="J267" s="3089"/>
      <c r="K267" s="3089"/>
      <c r="L267" s="3089"/>
      <c r="M267" s="3089"/>
      <c r="N267" s="3089"/>
      <c r="O267" s="3089"/>
    </row>
    <row r="268" spans="1:15" s="1267" customFormat="1" ht="23.25">
      <c r="A268" s="3073"/>
      <c r="B268" s="3073"/>
      <c r="C268" s="3072"/>
      <c r="D268" s="1302"/>
      <c r="E268" s="1304"/>
      <c r="F268" s="1301"/>
      <c r="G268" s="3071"/>
      <c r="H268" s="1304"/>
      <c r="I268" s="3051"/>
      <c r="J268" s="3089"/>
      <c r="K268" s="3089"/>
      <c r="L268" s="3089"/>
      <c r="M268" s="3089"/>
      <c r="N268" s="3089"/>
      <c r="O268" s="3089"/>
    </row>
    <row r="269" spans="1:15" s="1267" customFormat="1" ht="12.75">
      <c r="A269" s="1277"/>
      <c r="B269" s="1277"/>
      <c r="C269" s="3068"/>
      <c r="D269" s="3070"/>
      <c r="E269" s="3069"/>
      <c r="F269" s="3069"/>
      <c r="G269" s="3069"/>
      <c r="H269" s="1314"/>
      <c r="I269" s="3051"/>
      <c r="J269" s="3089"/>
      <c r="K269" s="3089"/>
      <c r="L269" s="3089"/>
      <c r="M269" s="3089"/>
      <c r="N269" s="3089"/>
      <c r="O269" s="3089"/>
    </row>
    <row r="270" spans="1:15" s="1267" customFormat="1" ht="12.75">
      <c r="A270" s="1277"/>
      <c r="B270" s="1277"/>
      <c r="C270" s="3068"/>
      <c r="D270" s="1311"/>
      <c r="E270" s="1311"/>
      <c r="F270" s="1311"/>
      <c r="G270" s="1311"/>
      <c r="H270" s="1311"/>
      <c r="I270" s="3051"/>
      <c r="J270" s="3089"/>
      <c r="K270" s="3089"/>
      <c r="L270" s="3089"/>
      <c r="M270" s="3089"/>
      <c r="N270" s="3089"/>
      <c r="O270" s="3089"/>
    </row>
    <row r="271" spans="1:15" s="1267" customFormat="1" ht="12.75">
      <c r="A271" s="1277"/>
      <c r="B271" s="1277"/>
      <c r="C271" s="1314"/>
      <c r="D271" s="3066"/>
      <c r="E271" s="3066"/>
      <c r="F271" s="3066"/>
      <c r="G271" s="3067"/>
      <c r="H271" s="3066"/>
      <c r="I271" s="3051"/>
      <c r="J271" s="3089"/>
      <c r="K271" s="3089"/>
      <c r="L271" s="3089"/>
      <c r="M271" s="3089"/>
      <c r="N271" s="3089"/>
      <c r="O271" s="3089"/>
    </row>
    <row r="272" spans="1:15" s="1267" customFormat="1" ht="12.75">
      <c r="A272" s="1298"/>
      <c r="B272" s="3065"/>
      <c r="C272" s="3064"/>
      <c r="D272" s="3063"/>
      <c r="E272" s="3063"/>
      <c r="F272" s="3063"/>
      <c r="G272" s="3063"/>
      <c r="H272" s="3063"/>
      <c r="I272" s="3051"/>
      <c r="J272" s="3089"/>
      <c r="K272" s="3089"/>
      <c r="L272" s="3089"/>
      <c r="M272" s="3089"/>
      <c r="N272" s="3089"/>
      <c r="O272" s="3089"/>
    </row>
    <row r="273" spans="1:15" s="1267" customFormat="1" ht="12.75">
      <c r="A273" s="1292"/>
      <c r="B273" s="1292"/>
      <c r="C273" s="1294"/>
      <c r="D273" s="3062"/>
      <c r="E273" s="3062"/>
      <c r="F273" s="1301"/>
      <c r="G273" s="3062"/>
      <c r="H273" s="3062"/>
      <c r="I273" s="3051"/>
      <c r="J273" s="3089"/>
      <c r="K273" s="3089"/>
      <c r="L273" s="3089"/>
      <c r="M273" s="3089"/>
      <c r="N273" s="3089"/>
      <c r="O273" s="3089"/>
    </row>
    <row r="274" spans="1:15" s="1267" customFormat="1" ht="12.75">
      <c r="A274" s="1292"/>
      <c r="B274" s="1292"/>
      <c r="C274" s="1294"/>
      <c r="D274" s="3062"/>
      <c r="E274" s="3062"/>
      <c r="F274" s="1301"/>
      <c r="G274" s="3062"/>
      <c r="H274" s="3062"/>
      <c r="I274" s="3051"/>
      <c r="J274" s="3089"/>
      <c r="K274" s="3089"/>
      <c r="L274" s="3089"/>
      <c r="M274" s="3089"/>
      <c r="N274" s="3089"/>
      <c r="O274" s="3089"/>
    </row>
    <row r="275" spans="1:15" s="1267" customFormat="1" ht="12.75">
      <c r="A275" s="1296"/>
      <c r="B275" s="1221"/>
      <c r="C275" s="1294"/>
      <c r="D275" s="1302"/>
      <c r="E275" s="1300"/>
      <c r="F275" s="1301"/>
      <c r="G275" s="1300"/>
      <c r="H275" s="1300"/>
      <c r="I275" s="3051"/>
      <c r="J275" s="3089"/>
      <c r="K275" s="3089"/>
      <c r="L275" s="3089"/>
      <c r="M275" s="3089"/>
      <c r="N275" s="3089"/>
      <c r="O275" s="3089"/>
    </row>
    <row r="276" spans="1:15" s="1267" customFormat="1" ht="12.75">
      <c r="A276" s="1292"/>
      <c r="B276" s="1292"/>
      <c r="C276" s="1294"/>
      <c r="D276" s="1302"/>
      <c r="E276" s="1300"/>
      <c r="F276" s="1301"/>
      <c r="G276" s="1300"/>
      <c r="H276" s="1300"/>
      <c r="I276" s="3051"/>
      <c r="J276" s="3089"/>
      <c r="K276" s="3089"/>
      <c r="L276" s="3089"/>
      <c r="M276" s="3089"/>
      <c r="N276" s="3089"/>
      <c r="O276" s="3089"/>
    </row>
    <row r="277" spans="1:15" s="1267" customFormat="1" ht="12.75">
      <c r="A277" s="1296"/>
      <c r="B277" s="1221"/>
      <c r="C277" s="1303"/>
      <c r="D277" s="1302"/>
      <c r="E277" s="1300"/>
      <c r="F277" s="1301"/>
      <c r="G277" s="1300"/>
      <c r="H277" s="1300"/>
      <c r="I277" s="3051"/>
      <c r="J277" s="3089"/>
      <c r="K277" s="3089"/>
      <c r="L277" s="3089"/>
      <c r="M277" s="3089"/>
      <c r="N277" s="3089"/>
      <c r="O277" s="3089"/>
    </row>
    <row r="278" spans="1:15" s="1267" customFormat="1" ht="12.75">
      <c r="A278" s="1292"/>
      <c r="B278" s="1292"/>
      <c r="C278" s="1303"/>
      <c r="D278" s="1302"/>
      <c r="E278" s="1300"/>
      <c r="F278" s="1301"/>
      <c r="G278" s="1300"/>
      <c r="H278" s="1300"/>
      <c r="I278" s="3051"/>
      <c r="J278" s="3089"/>
      <c r="K278" s="3089"/>
      <c r="L278" s="3089"/>
      <c r="M278" s="3089"/>
      <c r="N278" s="3089"/>
      <c r="O278" s="3089"/>
    </row>
    <row r="279" spans="1:15" s="1267" customFormat="1" ht="12.75">
      <c r="A279" s="3061"/>
      <c r="B279" s="1296"/>
      <c r="C279" s="1294"/>
      <c r="D279" s="1302"/>
      <c r="E279" s="1300"/>
      <c r="F279" s="1301"/>
      <c r="G279" s="1300"/>
      <c r="H279" s="1300"/>
      <c r="I279" s="3051"/>
      <c r="J279" s="3089"/>
      <c r="K279" s="3089"/>
      <c r="L279" s="3089"/>
      <c r="M279" s="3089"/>
      <c r="N279" s="3089"/>
      <c r="O279" s="3089"/>
    </row>
    <row r="280" spans="1:15" s="1267" customFormat="1" ht="12.75">
      <c r="A280" s="1295"/>
      <c r="B280" s="1295"/>
      <c r="C280" s="1303"/>
      <c r="D280" s="1302"/>
      <c r="E280" s="3060"/>
      <c r="F280" s="1301"/>
      <c r="G280" s="3060"/>
      <c r="H280" s="3060"/>
      <c r="I280" s="3051"/>
      <c r="J280" s="3089"/>
      <c r="K280" s="3089"/>
      <c r="L280" s="3089"/>
      <c r="M280" s="3089"/>
      <c r="N280" s="3089"/>
      <c r="O280" s="3089"/>
    </row>
    <row r="281" spans="1:15" s="1267" customFormat="1" ht="12.75">
      <c r="A281" s="1288"/>
      <c r="B281" s="1288"/>
      <c r="C281" s="1287"/>
      <c r="D281" s="1286"/>
      <c r="E281" s="1286"/>
      <c r="F281" s="1286"/>
      <c r="G281" s="1286"/>
      <c r="H281" s="1286"/>
      <c r="I281" s="3051"/>
      <c r="J281" s="3089"/>
      <c r="K281" s="3089"/>
      <c r="L281" s="3089"/>
      <c r="M281" s="3089"/>
      <c r="N281" s="3089"/>
      <c r="O281" s="3089"/>
    </row>
    <row r="282" spans="1:15" s="1267" customFormat="1" ht="12.75">
      <c r="A282" s="1288"/>
      <c r="B282" s="1288"/>
      <c r="C282" s="1287"/>
      <c r="D282" s="1286"/>
      <c r="E282" s="1286"/>
      <c r="F282" s="1286"/>
      <c r="G282" s="1286"/>
      <c r="H282" s="1286"/>
      <c r="I282" s="3051"/>
      <c r="J282" s="3089"/>
      <c r="K282" s="3089"/>
      <c r="L282" s="3089"/>
      <c r="M282" s="3089"/>
      <c r="N282" s="3089"/>
      <c r="O282" s="3089"/>
    </row>
    <row r="283" spans="1:15" s="1267" customFormat="1">
      <c r="A283" s="1221"/>
      <c r="B283" s="1273"/>
      <c r="C283" s="3058"/>
      <c r="D283" s="1273"/>
      <c r="E283" s="3059"/>
      <c r="F283" s="3059"/>
      <c r="G283" s="1221"/>
      <c r="H283" s="1273"/>
      <c r="I283" s="3051"/>
      <c r="J283" s="3089"/>
      <c r="K283" s="3089"/>
      <c r="L283" s="3089"/>
      <c r="M283" s="3089"/>
      <c r="N283" s="3089"/>
      <c r="O283" s="3089"/>
    </row>
    <row r="284" spans="1:15" s="1267" customFormat="1">
      <c r="A284" s="1273"/>
      <c r="B284" s="1221"/>
      <c r="C284" s="3058"/>
      <c r="D284" s="1221"/>
      <c r="E284" s="1221"/>
      <c r="F284" s="1221"/>
      <c r="G284" s="1221"/>
      <c r="H284" s="1273"/>
      <c r="I284" s="3051"/>
      <c r="J284" s="3089"/>
      <c r="K284" s="3089"/>
      <c r="L284" s="3089"/>
      <c r="M284" s="3089"/>
      <c r="N284" s="3089"/>
      <c r="O284" s="3089"/>
    </row>
    <row r="285" spans="1:15" s="1267" customFormat="1" ht="12.75">
      <c r="A285" s="3057"/>
      <c r="B285" s="1221"/>
      <c r="C285" s="3056"/>
      <c r="D285" s="3056"/>
      <c r="E285" s="3055"/>
      <c r="F285" s="3055"/>
      <c r="G285" s="3055"/>
      <c r="H285" s="3055"/>
      <c r="I285" s="3051"/>
      <c r="J285" s="3089"/>
      <c r="K285" s="3089"/>
      <c r="L285" s="3089"/>
      <c r="M285" s="3089"/>
      <c r="N285" s="3089"/>
      <c r="O285" s="3089"/>
    </row>
    <row r="286" spans="1:15" s="1267" customFormat="1" ht="12.75">
      <c r="A286" s="1283"/>
      <c r="B286" s="3054"/>
      <c r="C286" s="3053"/>
      <c r="D286" s="3053"/>
      <c r="E286" s="3052"/>
      <c r="F286" s="3052"/>
      <c r="G286" s="3052"/>
      <c r="H286" s="3052"/>
      <c r="I286" s="3051"/>
      <c r="J286" s="3089"/>
      <c r="K286" s="3089"/>
      <c r="L286" s="3089"/>
      <c r="M286" s="3089"/>
      <c r="N286" s="3089"/>
      <c r="O286" s="3089"/>
    </row>
    <row r="287" spans="1:15" s="1267" customFormat="1" ht="12.75">
      <c r="A287" s="1283"/>
      <c r="B287" s="3054"/>
      <c r="C287" s="1283"/>
      <c r="D287" s="3075"/>
      <c r="E287" s="3075"/>
      <c r="F287" s="3075"/>
      <c r="G287" s="3075"/>
      <c r="H287" s="3075"/>
      <c r="I287" s="3051"/>
      <c r="J287" s="3089"/>
      <c r="K287" s="3089"/>
      <c r="L287" s="3089"/>
      <c r="M287" s="3089"/>
      <c r="N287" s="3089"/>
      <c r="O287" s="3089"/>
    </row>
    <row r="288" spans="1:15" s="1267" customFormat="1" ht="12.75">
      <c r="A288" s="1283"/>
      <c r="B288" s="3054"/>
      <c r="C288" s="1283"/>
      <c r="D288" s="3075"/>
      <c r="E288" s="3075"/>
      <c r="F288" s="3075"/>
      <c r="G288" s="3075"/>
      <c r="H288" s="3075"/>
      <c r="I288" s="3051"/>
      <c r="J288" s="3089"/>
      <c r="K288" s="3089"/>
      <c r="L288" s="3089"/>
      <c r="M288" s="3089"/>
      <c r="N288" s="3089"/>
      <c r="O288" s="3089"/>
    </row>
    <row r="289" spans="1:15" s="1267" customFormat="1" ht="12.75">
      <c r="A289" s="1283"/>
      <c r="B289" s="3054"/>
      <c r="C289" s="1283"/>
      <c r="D289" s="3075"/>
      <c r="E289" s="3075"/>
      <c r="F289" s="3075"/>
      <c r="G289" s="3075"/>
      <c r="H289" s="3075"/>
      <c r="I289" s="3051"/>
      <c r="J289" s="3089"/>
      <c r="K289" s="3089"/>
      <c r="L289" s="3089"/>
      <c r="M289" s="3089"/>
      <c r="N289" s="3089"/>
      <c r="O289" s="3089"/>
    </row>
    <row r="290" spans="1:15" s="1267" customFormat="1" ht="12.75">
      <c r="A290" s="1283"/>
      <c r="B290" s="3054"/>
      <c r="C290" s="1283"/>
      <c r="D290" s="3075"/>
      <c r="E290" s="3075"/>
      <c r="F290" s="3075"/>
      <c r="G290" s="3075"/>
      <c r="H290" s="3075"/>
      <c r="I290" s="3051"/>
      <c r="J290" s="3089"/>
      <c r="K290" s="3089"/>
      <c r="L290" s="3089"/>
      <c r="M290" s="3089"/>
      <c r="N290" s="3089"/>
      <c r="O290" s="3089"/>
    </row>
    <row r="291" spans="1:15" s="1267" customFormat="1" ht="12.75">
      <c r="A291" s="1283"/>
      <c r="B291" s="3054"/>
      <c r="C291" s="1283"/>
      <c r="D291" s="3075"/>
      <c r="E291" s="3075"/>
      <c r="F291" s="3075"/>
      <c r="G291" s="3075"/>
      <c r="H291" s="3075"/>
      <c r="I291" s="3051"/>
      <c r="J291" s="3089"/>
      <c r="K291" s="3089"/>
      <c r="L291" s="3089"/>
      <c r="M291" s="3089"/>
      <c r="N291" s="3089"/>
      <c r="O291" s="3089"/>
    </row>
    <row r="292" spans="1:15" s="1267" customFormat="1" ht="12.75">
      <c r="A292" s="1283"/>
      <c r="B292" s="3054"/>
      <c r="C292" s="1283"/>
      <c r="D292" s="3075"/>
      <c r="E292" s="3075"/>
      <c r="F292" s="3075"/>
      <c r="G292" s="3075"/>
      <c r="H292" s="3075"/>
      <c r="I292" s="3051"/>
      <c r="J292" s="3089"/>
      <c r="K292" s="3089"/>
      <c r="L292" s="3089"/>
      <c r="M292" s="3089"/>
      <c r="N292" s="3089"/>
      <c r="O292" s="3089"/>
    </row>
    <row r="293" spans="1:15" s="1267" customFormat="1" ht="12.75">
      <c r="A293" s="1283"/>
      <c r="B293" s="3054"/>
      <c r="C293" s="1283"/>
      <c r="D293" s="3075"/>
      <c r="E293" s="3075"/>
      <c r="F293" s="3075"/>
      <c r="G293" s="3075"/>
      <c r="H293" s="3075"/>
      <c r="I293" s="3051"/>
      <c r="J293" s="3089"/>
      <c r="K293" s="3089"/>
      <c r="L293" s="3089"/>
      <c r="M293" s="3089"/>
      <c r="N293" s="3089"/>
      <c r="O293" s="3089"/>
    </row>
    <row r="294" spans="1:15" s="1267" customFormat="1" ht="12.75">
      <c r="A294" s="1283"/>
      <c r="B294" s="3054"/>
      <c r="C294" s="1283"/>
      <c r="D294" s="3075"/>
      <c r="E294" s="3075"/>
      <c r="F294" s="3075"/>
      <c r="G294" s="3075"/>
      <c r="H294" s="3075"/>
      <c r="I294" s="3051"/>
      <c r="J294" s="3089"/>
      <c r="K294" s="3089"/>
      <c r="L294" s="3089"/>
      <c r="M294" s="3089"/>
      <c r="N294" s="3089"/>
      <c r="O294" s="3089"/>
    </row>
    <row r="295" spans="1:15" s="1267" customFormat="1" ht="12.75">
      <c r="A295" s="1283"/>
      <c r="B295" s="3054"/>
      <c r="C295" s="1283"/>
      <c r="D295" s="3075"/>
      <c r="E295" s="3075"/>
      <c r="F295" s="3075"/>
      <c r="G295" s="3075"/>
      <c r="H295" s="3075"/>
      <c r="I295" s="3051"/>
      <c r="J295" s="3089"/>
      <c r="K295" s="3089"/>
      <c r="L295" s="3089"/>
      <c r="M295" s="3089"/>
      <c r="N295" s="3089"/>
      <c r="O295" s="3089"/>
    </row>
    <row r="296" spans="1:15" s="1267" customFormat="1" ht="12.75">
      <c r="A296" s="1283"/>
      <c r="B296" s="3054"/>
      <c r="C296" s="1283"/>
      <c r="D296" s="3075"/>
      <c r="E296" s="3075"/>
      <c r="F296" s="3075"/>
      <c r="G296" s="3075"/>
      <c r="H296" s="3075"/>
      <c r="I296" s="3051"/>
      <c r="J296" s="3089"/>
      <c r="K296" s="3089"/>
      <c r="L296" s="3089"/>
      <c r="M296" s="3089"/>
      <c r="N296" s="3089"/>
      <c r="O296" s="3089"/>
    </row>
    <row r="297" spans="1:15" s="1267" customFormat="1" ht="12.75">
      <c r="A297" s="1283"/>
      <c r="B297" s="3054"/>
      <c r="C297" s="1283"/>
      <c r="D297" s="3075"/>
      <c r="E297" s="3075"/>
      <c r="F297" s="3075"/>
      <c r="G297" s="3075"/>
      <c r="H297" s="3075"/>
      <c r="I297" s="3051"/>
      <c r="J297" s="3089"/>
      <c r="K297" s="3089"/>
      <c r="L297" s="3089"/>
      <c r="M297" s="3089"/>
      <c r="N297" s="3089"/>
      <c r="O297" s="3089"/>
    </row>
    <row r="298" spans="1:15" s="1267" customFormat="1" ht="12.75">
      <c r="A298" s="1283"/>
      <c r="B298" s="3054"/>
      <c r="C298" s="1283"/>
      <c r="D298" s="3075"/>
      <c r="E298" s="3075"/>
      <c r="F298" s="3075"/>
      <c r="G298" s="3075"/>
      <c r="H298" s="3075"/>
      <c r="I298" s="3051"/>
      <c r="J298" s="3089"/>
      <c r="K298" s="3089"/>
      <c r="L298" s="3089"/>
      <c r="M298" s="3089"/>
      <c r="N298" s="3089"/>
      <c r="O298" s="3089"/>
    </row>
    <row r="299" spans="1:15" s="1267" customFormat="1" ht="12.75">
      <c r="A299" s="1283"/>
      <c r="B299" s="3054"/>
      <c r="C299" s="1283"/>
      <c r="D299" s="3075"/>
      <c r="E299" s="3075"/>
      <c r="F299" s="3075"/>
      <c r="G299" s="3075"/>
      <c r="H299" s="3075"/>
      <c r="I299" s="3051"/>
      <c r="J299" s="3089"/>
      <c r="K299" s="3089"/>
      <c r="L299" s="3089"/>
      <c r="M299" s="3089"/>
      <c r="N299" s="3089"/>
      <c r="O299" s="3089"/>
    </row>
    <row r="300" spans="1:15" s="1267" customFormat="1" ht="12.75">
      <c r="A300" s="1283"/>
      <c r="B300" s="3054"/>
      <c r="C300" s="1283"/>
      <c r="D300" s="3075"/>
      <c r="E300" s="3075"/>
      <c r="F300" s="3075"/>
      <c r="G300" s="3075"/>
      <c r="H300" s="3075"/>
      <c r="I300" s="3051"/>
      <c r="J300" s="3089"/>
      <c r="K300" s="3089"/>
      <c r="L300" s="3089"/>
      <c r="M300" s="3089"/>
      <c r="N300" s="3089"/>
      <c r="O300" s="3089"/>
    </row>
    <row r="301" spans="1:15" s="1267" customFormat="1" ht="12.75">
      <c r="A301" s="1283"/>
      <c r="B301" s="3054"/>
      <c r="C301" s="1283"/>
      <c r="D301" s="3075"/>
      <c r="E301" s="3075"/>
      <c r="F301" s="3075"/>
      <c r="G301" s="3075"/>
      <c r="H301" s="3075"/>
      <c r="I301" s="3051"/>
      <c r="J301" s="3089"/>
      <c r="K301" s="3089"/>
      <c r="L301" s="3089"/>
      <c r="M301" s="3089"/>
      <c r="N301" s="3089"/>
      <c r="O301" s="3089"/>
    </row>
    <row r="302" spans="1:15" s="1267" customFormat="1" ht="12.75">
      <c r="A302" s="1283"/>
      <c r="B302" s="3054"/>
      <c r="C302" s="1283"/>
      <c r="D302" s="3075"/>
      <c r="E302" s="3075"/>
      <c r="F302" s="3075"/>
      <c r="G302" s="3075"/>
      <c r="H302" s="3075"/>
      <c r="I302" s="3051"/>
      <c r="J302" s="3089"/>
      <c r="K302" s="3089"/>
      <c r="L302" s="3089"/>
      <c r="M302" s="3089"/>
      <c r="N302" s="3089"/>
      <c r="O302" s="3089"/>
    </row>
    <row r="303" spans="1:15" s="1267" customFormat="1" ht="12.75">
      <c r="A303" s="1283"/>
      <c r="B303" s="3054"/>
      <c r="C303" s="1283"/>
      <c r="D303" s="3075"/>
      <c r="E303" s="3075"/>
      <c r="F303" s="3075"/>
      <c r="G303" s="3075"/>
      <c r="H303" s="3075"/>
      <c r="I303" s="3051"/>
      <c r="J303" s="3089"/>
      <c r="K303" s="3089"/>
      <c r="L303" s="3089"/>
      <c r="M303" s="3089"/>
      <c r="N303" s="3089"/>
      <c r="O303" s="3089"/>
    </row>
    <row r="304" spans="1:15">
      <c r="A304" s="3055"/>
      <c r="B304" s="3055"/>
      <c r="C304" s="3055"/>
      <c r="D304" s="3055"/>
      <c r="E304" s="3055"/>
      <c r="F304" s="3055"/>
      <c r="G304" s="3055"/>
      <c r="H304" s="3055"/>
      <c r="I304" s="3050"/>
    </row>
    <row r="305" spans="1:15">
      <c r="A305" s="3059"/>
      <c r="B305" s="3059"/>
      <c r="C305" s="3059"/>
      <c r="D305" s="3059"/>
      <c r="E305" s="3059"/>
      <c r="F305" s="3059"/>
      <c r="G305" s="3059"/>
      <c r="H305" s="3059"/>
      <c r="I305" s="3050"/>
    </row>
    <row r="306" spans="1:15">
      <c r="A306" s="1273"/>
      <c r="B306" s="1273"/>
      <c r="C306" s="1273"/>
      <c r="D306" s="1273"/>
      <c r="E306" s="1273"/>
      <c r="F306" s="1273"/>
      <c r="G306" s="1273"/>
      <c r="H306" s="1273"/>
      <c r="I306" s="3050"/>
    </row>
    <row r="307" spans="1:15">
      <c r="A307" s="1273"/>
      <c r="B307" s="1273"/>
      <c r="C307" s="1273"/>
      <c r="D307" s="1273"/>
      <c r="E307" s="1273"/>
      <c r="F307" s="1273"/>
      <c r="G307" s="1273"/>
      <c r="H307" s="1273"/>
      <c r="I307" s="3050"/>
    </row>
    <row r="308" spans="1:15" s="1267" customFormat="1">
      <c r="A308" s="3077"/>
      <c r="B308" s="3076"/>
      <c r="C308" s="1273"/>
      <c r="D308" s="3075"/>
      <c r="E308" s="3075"/>
      <c r="F308" s="3075"/>
      <c r="G308" s="3075"/>
      <c r="H308" s="3075"/>
      <c r="I308" s="3051"/>
      <c r="J308" s="3089"/>
      <c r="K308" s="3089"/>
      <c r="L308" s="3089"/>
      <c r="M308" s="3089"/>
      <c r="N308" s="3089"/>
      <c r="O308" s="3089"/>
    </row>
    <row r="309" spans="1:15" s="1267" customFormat="1" ht="12.75">
      <c r="A309" s="1221"/>
      <c r="B309" s="1221"/>
      <c r="C309" s="1303"/>
      <c r="D309" s="1302"/>
      <c r="E309" s="1304"/>
      <c r="F309" s="1301"/>
      <c r="G309" s="3074"/>
      <c r="H309" s="1304"/>
      <c r="I309" s="3051"/>
      <c r="J309" s="3089"/>
      <c r="K309" s="3089"/>
      <c r="L309" s="3089"/>
      <c r="M309" s="3089"/>
      <c r="N309" s="3089"/>
      <c r="O309" s="3089"/>
    </row>
    <row r="310" spans="1:15" s="1267" customFormat="1" ht="23.25">
      <c r="A310" s="3073"/>
      <c r="B310" s="3073"/>
      <c r="C310" s="3072"/>
      <c r="D310" s="1302"/>
      <c r="E310" s="1304"/>
      <c r="F310" s="1301"/>
      <c r="G310" s="3071"/>
      <c r="H310" s="1304"/>
      <c r="I310" s="3051"/>
      <c r="J310" s="3089"/>
      <c r="K310" s="3089"/>
      <c r="L310" s="3089"/>
      <c r="M310" s="3089"/>
      <c r="N310" s="3089"/>
      <c r="O310" s="3089"/>
    </row>
    <row r="311" spans="1:15" s="1267" customFormat="1" ht="12.75">
      <c r="A311" s="1277"/>
      <c r="B311" s="1277"/>
      <c r="C311" s="3068"/>
      <c r="D311" s="3070"/>
      <c r="E311" s="3069"/>
      <c r="F311" s="3069"/>
      <c r="G311" s="3069"/>
      <c r="H311" s="1314"/>
      <c r="I311" s="3051"/>
      <c r="J311" s="3089"/>
      <c r="K311" s="3089"/>
      <c r="L311" s="3089"/>
      <c r="M311" s="3089"/>
      <c r="N311" s="3089"/>
      <c r="O311" s="3089"/>
    </row>
    <row r="312" spans="1:15" s="1267" customFormat="1" ht="12.75">
      <c r="A312" s="1277"/>
      <c r="B312" s="1277"/>
      <c r="C312" s="3068"/>
      <c r="D312" s="1311"/>
      <c r="E312" s="1311"/>
      <c r="F312" s="1311"/>
      <c r="G312" s="1311"/>
      <c r="H312" s="1311"/>
      <c r="I312" s="3051"/>
      <c r="J312" s="3089"/>
      <c r="K312" s="3089"/>
      <c r="L312" s="3089"/>
      <c r="M312" s="3089"/>
      <c r="N312" s="3089"/>
      <c r="O312" s="3089"/>
    </row>
    <row r="313" spans="1:15" s="1267" customFormat="1" ht="12.75">
      <c r="A313" s="1277"/>
      <c r="B313" s="1277"/>
      <c r="C313" s="1314"/>
      <c r="D313" s="3066"/>
      <c r="E313" s="3066"/>
      <c r="F313" s="3066"/>
      <c r="G313" s="3067"/>
      <c r="H313" s="3066"/>
      <c r="I313" s="3051"/>
      <c r="J313" s="3089"/>
      <c r="K313" s="3089"/>
      <c r="L313" s="3089"/>
      <c r="M313" s="3089"/>
      <c r="N313" s="3089"/>
      <c r="O313" s="3089"/>
    </row>
    <row r="314" spans="1:15" s="1267" customFormat="1" ht="12.75">
      <c r="A314" s="1298"/>
      <c r="B314" s="3065"/>
      <c r="C314" s="3064"/>
      <c r="D314" s="3063"/>
      <c r="E314" s="3063"/>
      <c r="F314" s="3063"/>
      <c r="G314" s="3063"/>
      <c r="H314" s="3063"/>
      <c r="I314" s="3051"/>
      <c r="J314" s="3089"/>
      <c r="K314" s="3089"/>
      <c r="L314" s="3089"/>
      <c r="M314" s="3089"/>
      <c r="N314" s="3089"/>
      <c r="O314" s="3089"/>
    </row>
    <row r="315" spans="1:15" s="1267" customFormat="1" ht="12.75">
      <c r="A315" s="1292"/>
      <c r="B315" s="1292"/>
      <c r="C315" s="1294"/>
      <c r="D315" s="3062"/>
      <c r="E315" s="3062"/>
      <c r="F315" s="1301"/>
      <c r="G315" s="3062"/>
      <c r="H315" s="3062"/>
      <c r="I315" s="3051"/>
      <c r="J315" s="3089"/>
      <c r="K315" s="3089"/>
      <c r="L315" s="3089"/>
      <c r="M315" s="3089"/>
      <c r="N315" s="3089"/>
      <c r="O315" s="3089"/>
    </row>
    <row r="316" spans="1:15" s="1267" customFormat="1" ht="12.75">
      <c r="A316" s="1292"/>
      <c r="B316" s="1292"/>
      <c r="C316" s="1294"/>
      <c r="D316" s="3062"/>
      <c r="E316" s="3062"/>
      <c r="F316" s="1301"/>
      <c r="G316" s="3062"/>
      <c r="H316" s="3062"/>
      <c r="I316" s="3051"/>
      <c r="J316" s="3089"/>
      <c r="K316" s="3089"/>
      <c r="L316" s="3089"/>
      <c r="M316" s="3089"/>
      <c r="N316" s="3089"/>
      <c r="O316" s="3089"/>
    </row>
    <row r="317" spans="1:15" s="1267" customFormat="1" ht="12.75">
      <c r="A317" s="1296"/>
      <c r="B317" s="1221"/>
      <c r="C317" s="1294"/>
      <c r="D317" s="1302"/>
      <c r="E317" s="1300"/>
      <c r="F317" s="1301"/>
      <c r="G317" s="1300"/>
      <c r="H317" s="1300"/>
      <c r="I317" s="3051"/>
      <c r="J317" s="3089"/>
      <c r="K317" s="3089"/>
      <c r="L317" s="3089"/>
      <c r="M317" s="3089"/>
      <c r="N317" s="3089"/>
      <c r="O317" s="3089"/>
    </row>
    <row r="318" spans="1:15" s="1267" customFormat="1" ht="12.75">
      <c r="A318" s="1292"/>
      <c r="B318" s="1292"/>
      <c r="C318" s="1294"/>
      <c r="D318" s="1302"/>
      <c r="E318" s="1300"/>
      <c r="F318" s="1301"/>
      <c r="G318" s="1300"/>
      <c r="H318" s="1300"/>
      <c r="I318" s="3051"/>
      <c r="J318" s="3089"/>
      <c r="K318" s="3089"/>
      <c r="L318" s="3089"/>
      <c r="M318" s="3089"/>
      <c r="N318" s="3089"/>
      <c r="O318" s="3089"/>
    </row>
    <row r="319" spans="1:15" s="1267" customFormat="1" ht="12.75">
      <c r="A319" s="1296"/>
      <c r="B319" s="1221"/>
      <c r="C319" s="1303"/>
      <c r="D319" s="1302"/>
      <c r="E319" s="1300"/>
      <c r="F319" s="1301"/>
      <c r="G319" s="1300"/>
      <c r="H319" s="1300"/>
      <c r="I319" s="3051"/>
      <c r="J319" s="3089"/>
      <c r="K319" s="3089"/>
      <c r="L319" s="3089"/>
      <c r="M319" s="3089"/>
      <c r="N319" s="3089"/>
      <c r="O319" s="3089"/>
    </row>
    <row r="320" spans="1:15" s="1267" customFormat="1" ht="12.75">
      <c r="A320" s="1292"/>
      <c r="B320" s="1292"/>
      <c r="C320" s="1303"/>
      <c r="D320" s="1302"/>
      <c r="E320" s="1300"/>
      <c r="F320" s="1301"/>
      <c r="G320" s="1300"/>
      <c r="H320" s="1300"/>
      <c r="I320" s="3051"/>
      <c r="J320" s="3089"/>
      <c r="K320" s="3089"/>
      <c r="L320" s="3089"/>
      <c r="M320" s="3089"/>
      <c r="N320" s="3089"/>
      <c r="O320" s="3089"/>
    </row>
    <row r="321" spans="1:15" s="1267" customFormat="1" ht="12.75">
      <c r="A321" s="3061"/>
      <c r="B321" s="1296"/>
      <c r="C321" s="1294"/>
      <c r="D321" s="1302"/>
      <c r="E321" s="1300"/>
      <c r="F321" s="1301"/>
      <c r="G321" s="1300"/>
      <c r="H321" s="1300"/>
      <c r="I321" s="3051"/>
      <c r="J321" s="3089"/>
      <c r="K321" s="3089"/>
      <c r="L321" s="3089"/>
      <c r="M321" s="3089"/>
      <c r="N321" s="3089"/>
      <c r="O321" s="3089"/>
    </row>
    <row r="322" spans="1:15" s="1267" customFormat="1" ht="12.75">
      <c r="A322" s="1295"/>
      <c r="B322" s="1295"/>
      <c r="C322" s="1303"/>
      <c r="D322" s="1302"/>
      <c r="E322" s="3060"/>
      <c r="F322" s="1301"/>
      <c r="G322" s="3060"/>
      <c r="H322" s="3060"/>
      <c r="I322" s="3051"/>
      <c r="J322" s="3089"/>
      <c r="K322" s="3089"/>
      <c r="L322" s="3089"/>
      <c r="M322" s="3089"/>
      <c r="N322" s="3089"/>
      <c r="O322" s="3089"/>
    </row>
    <row r="323" spans="1:15" s="1267" customFormat="1" ht="12.75">
      <c r="A323" s="1288"/>
      <c r="B323" s="1288"/>
      <c r="C323" s="1287"/>
      <c r="D323" s="1286"/>
      <c r="E323" s="1286"/>
      <c r="F323" s="1286"/>
      <c r="G323" s="1286"/>
      <c r="H323" s="1286"/>
      <c r="I323" s="3051"/>
      <c r="J323" s="3089"/>
      <c r="K323" s="3089"/>
      <c r="L323" s="3089"/>
      <c r="M323" s="3089"/>
      <c r="N323" s="3089"/>
      <c r="O323" s="3089"/>
    </row>
    <row r="324" spans="1:15" s="1267" customFormat="1" ht="12.75">
      <c r="A324" s="1288"/>
      <c r="B324" s="1288"/>
      <c r="C324" s="1287"/>
      <c r="D324" s="1286"/>
      <c r="E324" s="1286"/>
      <c r="F324" s="1286"/>
      <c r="G324" s="1286"/>
      <c r="H324" s="1286"/>
      <c r="I324" s="3051"/>
      <c r="J324" s="3089"/>
      <c r="K324" s="3089"/>
      <c r="L324" s="3089"/>
      <c r="M324" s="3089"/>
      <c r="N324" s="3089"/>
      <c r="O324" s="3089"/>
    </row>
    <row r="325" spans="1:15" s="1267" customFormat="1">
      <c r="A325" s="1221"/>
      <c r="B325" s="1273"/>
      <c r="C325" s="3058"/>
      <c r="D325" s="1273"/>
      <c r="E325" s="3059"/>
      <c r="F325" s="3059"/>
      <c r="G325" s="1221"/>
      <c r="H325" s="1273"/>
      <c r="I325" s="3051"/>
      <c r="J325" s="3089"/>
      <c r="K325" s="3089"/>
      <c r="L325" s="3089"/>
      <c r="M325" s="3089"/>
      <c r="N325" s="3089"/>
      <c r="O325" s="3089"/>
    </row>
    <row r="326" spans="1:15" s="1267" customFormat="1">
      <c r="A326" s="1273"/>
      <c r="B326" s="1221"/>
      <c r="C326" s="3058"/>
      <c r="D326" s="1221"/>
      <c r="E326" s="1221"/>
      <c r="F326" s="1221"/>
      <c r="G326" s="1221"/>
      <c r="H326" s="1273"/>
      <c r="I326" s="3051"/>
      <c r="J326" s="3089"/>
      <c r="K326" s="3089"/>
      <c r="L326" s="3089"/>
      <c r="M326" s="3089"/>
      <c r="N326" s="3089"/>
      <c r="O326" s="3089"/>
    </row>
    <row r="327" spans="1:15" s="1267" customFormat="1" ht="12.75">
      <c r="A327" s="3057"/>
      <c r="B327" s="1221"/>
      <c r="C327" s="3056"/>
      <c r="D327" s="3056"/>
      <c r="E327" s="3055"/>
      <c r="F327" s="3055"/>
      <c r="G327" s="3055"/>
      <c r="H327" s="3055"/>
      <c r="I327" s="3051"/>
      <c r="J327" s="3089"/>
      <c r="K327" s="3089"/>
      <c r="L327" s="3089"/>
      <c r="M327" s="3089"/>
      <c r="N327" s="3089"/>
      <c r="O327" s="3089"/>
    </row>
    <row r="328" spans="1:15" s="1267" customFormat="1" ht="12.75">
      <c r="A328" s="1283"/>
      <c r="B328" s="3054"/>
      <c r="C328" s="3053"/>
      <c r="D328" s="3053"/>
      <c r="E328" s="3052"/>
      <c r="F328" s="3052"/>
      <c r="G328" s="3052"/>
      <c r="H328" s="3052"/>
      <c r="I328" s="3051"/>
      <c r="J328" s="3089"/>
      <c r="K328" s="3089"/>
      <c r="L328" s="3089"/>
      <c r="M328" s="3089"/>
      <c r="N328" s="3089"/>
      <c r="O328" s="3089"/>
    </row>
    <row r="329" spans="1:15" s="1267" customFormat="1" ht="12.75">
      <c r="A329" s="1283"/>
      <c r="B329" s="3054"/>
      <c r="C329" s="1283"/>
      <c r="D329" s="3075"/>
      <c r="E329" s="3075"/>
      <c r="F329" s="3075"/>
      <c r="G329" s="3075"/>
      <c r="H329" s="3075"/>
      <c r="I329" s="3051"/>
      <c r="J329" s="3089"/>
      <c r="K329" s="3089"/>
      <c r="L329" s="3089"/>
      <c r="M329" s="3089"/>
      <c r="N329" s="3089"/>
      <c r="O329" s="3089"/>
    </row>
    <row r="330" spans="1:15" s="1267" customFormat="1" ht="12.75">
      <c r="A330" s="1283"/>
      <c r="B330" s="3054"/>
      <c r="C330" s="1283"/>
      <c r="D330" s="3075"/>
      <c r="E330" s="3075"/>
      <c r="F330" s="3075"/>
      <c r="G330" s="3075"/>
      <c r="H330" s="3075"/>
      <c r="I330" s="3051"/>
      <c r="J330" s="3089"/>
      <c r="K330" s="3089"/>
      <c r="L330" s="3089"/>
      <c r="M330" s="3089"/>
      <c r="N330" s="3089"/>
      <c r="O330" s="3089"/>
    </row>
    <row r="331" spans="1:15" s="1267" customFormat="1" ht="12.75">
      <c r="A331" s="1283"/>
      <c r="B331" s="3054"/>
      <c r="C331" s="1283"/>
      <c r="D331" s="3075"/>
      <c r="E331" s="3075"/>
      <c r="F331" s="3075"/>
      <c r="G331" s="3075"/>
      <c r="H331" s="3075"/>
      <c r="I331" s="3051"/>
      <c r="J331" s="3089"/>
      <c r="K331" s="3089"/>
      <c r="L331" s="3089"/>
      <c r="M331" s="3089"/>
      <c r="N331" s="3089"/>
      <c r="O331" s="3089"/>
    </row>
    <row r="332" spans="1:15" s="1267" customFormat="1" ht="12.75">
      <c r="A332" s="1283"/>
      <c r="B332" s="3054"/>
      <c r="C332" s="1283"/>
      <c r="D332" s="3075"/>
      <c r="E332" s="3075"/>
      <c r="F332" s="3075"/>
      <c r="G332" s="3075"/>
      <c r="H332" s="3075"/>
      <c r="I332" s="3051"/>
      <c r="J332" s="3089"/>
      <c r="K332" s="3089"/>
      <c r="L332" s="3089"/>
      <c r="M332" s="3089"/>
      <c r="N332" s="3089"/>
      <c r="O332" s="3089"/>
    </row>
    <row r="333" spans="1:15" s="1267" customFormat="1" ht="12.75">
      <c r="A333" s="1283"/>
      <c r="B333" s="3054"/>
      <c r="C333" s="1283"/>
      <c r="D333" s="3075"/>
      <c r="E333" s="3075"/>
      <c r="F333" s="3075"/>
      <c r="G333" s="3075"/>
      <c r="H333" s="3075"/>
      <c r="I333" s="3051"/>
      <c r="J333" s="3089"/>
      <c r="K333" s="3089"/>
      <c r="L333" s="3089"/>
      <c r="M333" s="3089"/>
      <c r="N333" s="3089"/>
      <c r="O333" s="3089"/>
    </row>
    <row r="334" spans="1:15" s="1267" customFormat="1" ht="12.75">
      <c r="A334" s="1283"/>
      <c r="B334" s="3054"/>
      <c r="C334" s="1283"/>
      <c r="D334" s="3075"/>
      <c r="E334" s="3075"/>
      <c r="F334" s="3075"/>
      <c r="G334" s="3075"/>
      <c r="H334" s="3075"/>
      <c r="I334" s="3051"/>
      <c r="J334" s="3089"/>
      <c r="K334" s="3089"/>
      <c r="L334" s="3089"/>
      <c r="M334" s="3089"/>
      <c r="N334" s="3089"/>
      <c r="O334" s="3089"/>
    </row>
    <row r="335" spans="1:15" s="1267" customFormat="1" ht="12.75">
      <c r="A335" s="1283"/>
      <c r="B335" s="3054"/>
      <c r="C335" s="1283"/>
      <c r="D335" s="3075"/>
      <c r="E335" s="3075"/>
      <c r="F335" s="3075"/>
      <c r="G335" s="3075"/>
      <c r="H335" s="3075"/>
      <c r="I335" s="3051"/>
      <c r="J335" s="3089"/>
      <c r="K335" s="3089"/>
      <c r="L335" s="3089"/>
      <c r="M335" s="3089"/>
      <c r="N335" s="3089"/>
      <c r="O335" s="3089"/>
    </row>
    <row r="336" spans="1:15" s="1267" customFormat="1" ht="12.75">
      <c r="A336" s="1283"/>
      <c r="B336" s="3054"/>
      <c r="C336" s="1283"/>
      <c r="D336" s="3075"/>
      <c r="E336" s="3075"/>
      <c r="F336" s="3075"/>
      <c r="G336" s="3075"/>
      <c r="H336" s="3075"/>
      <c r="I336" s="3051"/>
      <c r="J336" s="3089"/>
      <c r="K336" s="3089"/>
      <c r="L336" s="3089"/>
      <c r="M336" s="3089"/>
      <c r="N336" s="3089"/>
      <c r="O336" s="3089"/>
    </row>
    <row r="337" spans="1:15" s="1267" customFormat="1" ht="12.75">
      <c r="A337" s="1283"/>
      <c r="B337" s="3054"/>
      <c r="C337" s="1283"/>
      <c r="D337" s="3075"/>
      <c r="E337" s="3075"/>
      <c r="F337" s="3075"/>
      <c r="G337" s="3075"/>
      <c r="H337" s="3075"/>
      <c r="I337" s="3051"/>
      <c r="J337" s="3089"/>
      <c r="K337" s="3089"/>
      <c r="L337" s="3089"/>
      <c r="M337" s="3089"/>
      <c r="N337" s="3089"/>
      <c r="O337" s="3089"/>
    </row>
    <row r="338" spans="1:15" s="1267" customFormat="1" ht="12.75">
      <c r="A338" s="1283"/>
      <c r="B338" s="3054"/>
      <c r="C338" s="1283"/>
      <c r="D338" s="3075"/>
      <c r="E338" s="3075"/>
      <c r="F338" s="3075"/>
      <c r="G338" s="3075"/>
      <c r="H338" s="3075"/>
      <c r="I338" s="3051"/>
      <c r="J338" s="3089"/>
      <c r="K338" s="3089"/>
      <c r="L338" s="3089"/>
      <c r="M338" s="3089"/>
      <c r="N338" s="3089"/>
      <c r="O338" s="3089"/>
    </row>
    <row r="339" spans="1:15" s="1267" customFormat="1" ht="12.75">
      <c r="A339" s="1283"/>
      <c r="B339" s="3054"/>
      <c r="C339" s="1283"/>
      <c r="D339" s="3075"/>
      <c r="E339" s="3075"/>
      <c r="F339" s="3075"/>
      <c r="G339" s="3075"/>
      <c r="H339" s="3075"/>
      <c r="I339" s="3051"/>
      <c r="J339" s="3089"/>
      <c r="K339" s="3089"/>
      <c r="L339" s="3089"/>
      <c r="M339" s="3089"/>
      <c r="N339" s="3089"/>
      <c r="O339" s="3089"/>
    </row>
    <row r="340" spans="1:15" s="1267" customFormat="1" ht="12.75">
      <c r="A340" s="1283"/>
      <c r="B340" s="3054"/>
      <c r="C340" s="1283"/>
      <c r="D340" s="3075"/>
      <c r="E340" s="3075"/>
      <c r="F340" s="3075"/>
      <c r="G340" s="3075"/>
      <c r="H340" s="3075"/>
      <c r="I340" s="3051"/>
      <c r="J340" s="3089"/>
      <c r="K340" s="3089"/>
      <c r="L340" s="3089"/>
      <c r="M340" s="3089"/>
      <c r="N340" s="3089"/>
      <c r="O340" s="3089"/>
    </row>
    <row r="341" spans="1:15" s="1267" customFormat="1" ht="12.75">
      <c r="A341" s="1283"/>
      <c r="B341" s="3054"/>
      <c r="C341" s="1283"/>
      <c r="D341" s="3075"/>
      <c r="E341" s="3075"/>
      <c r="F341" s="3075"/>
      <c r="G341" s="3075"/>
      <c r="H341" s="3075"/>
      <c r="I341" s="3051"/>
      <c r="J341" s="3089"/>
      <c r="K341" s="3089"/>
      <c r="L341" s="3089"/>
      <c r="M341" s="3089"/>
      <c r="N341" s="3089"/>
      <c r="O341" s="3089"/>
    </row>
    <row r="342" spans="1:15" s="1267" customFormat="1" ht="12.75">
      <c r="A342" s="1283"/>
      <c r="B342" s="3054"/>
      <c r="C342" s="1283"/>
      <c r="D342" s="3075"/>
      <c r="E342" s="3075"/>
      <c r="F342" s="3075"/>
      <c r="G342" s="3075"/>
      <c r="H342" s="3075"/>
      <c r="I342" s="3051"/>
      <c r="J342" s="3089"/>
      <c r="K342" s="3089"/>
      <c r="L342" s="3089"/>
      <c r="M342" s="3089"/>
      <c r="N342" s="3089"/>
      <c r="O342" s="3089"/>
    </row>
    <row r="343" spans="1:15" s="1267" customFormat="1" ht="12.75">
      <c r="A343" s="1283"/>
      <c r="B343" s="3054"/>
      <c r="C343" s="1283"/>
      <c r="D343" s="3075"/>
      <c r="E343" s="3075"/>
      <c r="F343" s="3075"/>
      <c r="G343" s="3075"/>
      <c r="H343" s="3075"/>
      <c r="I343" s="3051"/>
      <c r="J343" s="3089"/>
      <c r="K343" s="3089"/>
      <c r="L343" s="3089"/>
      <c r="M343" s="3089"/>
      <c r="N343" s="3089"/>
      <c r="O343" s="3089"/>
    </row>
    <row r="344" spans="1:15" s="1267" customFormat="1" ht="12.75">
      <c r="A344" s="1283"/>
      <c r="B344" s="3054"/>
      <c r="C344" s="1283"/>
      <c r="D344" s="3075"/>
      <c r="E344" s="3075"/>
      <c r="F344" s="3075"/>
      <c r="G344" s="3075"/>
      <c r="H344" s="3075"/>
      <c r="I344" s="3051"/>
      <c r="J344" s="3089"/>
      <c r="K344" s="3089"/>
      <c r="L344" s="3089"/>
      <c r="M344" s="3089"/>
      <c r="N344" s="3089"/>
      <c r="O344" s="3089"/>
    </row>
    <row r="345" spans="1:15">
      <c r="A345" s="3055"/>
      <c r="B345" s="3055"/>
      <c r="C345" s="3055"/>
      <c r="D345" s="3055"/>
      <c r="E345" s="3055"/>
      <c r="F345" s="3055"/>
      <c r="G345" s="3055"/>
      <c r="H345" s="3055"/>
      <c r="I345" s="3050"/>
    </row>
    <row r="346" spans="1:15">
      <c r="A346" s="3059"/>
      <c r="B346" s="3059"/>
      <c r="C346" s="3059"/>
      <c r="D346" s="3059"/>
      <c r="E346" s="3059"/>
      <c r="F346" s="3059"/>
      <c r="G346" s="3059"/>
      <c r="H346" s="3059"/>
      <c r="I346" s="3050"/>
    </row>
    <row r="347" spans="1:15">
      <c r="A347" s="1273"/>
      <c r="B347" s="1273"/>
      <c r="C347" s="1273"/>
      <c r="D347" s="1273"/>
      <c r="E347" s="1273"/>
      <c r="F347" s="1273"/>
      <c r="G347" s="1273"/>
      <c r="H347" s="1273"/>
      <c r="I347" s="3050"/>
    </row>
    <row r="348" spans="1:15">
      <c r="A348" s="1273"/>
      <c r="B348" s="1273"/>
      <c r="C348" s="1273"/>
      <c r="D348" s="1273"/>
      <c r="E348" s="1273"/>
      <c r="F348" s="1273"/>
      <c r="G348" s="1273"/>
      <c r="H348" s="1273"/>
      <c r="I348" s="3050"/>
    </row>
    <row r="349" spans="1:15">
      <c r="A349" s="1273"/>
      <c r="B349" s="1273"/>
      <c r="C349" s="1273"/>
      <c r="D349" s="1273"/>
      <c r="E349" s="1273"/>
      <c r="F349" s="1273"/>
      <c r="G349" s="1273"/>
      <c r="H349" s="1273"/>
      <c r="I349" s="3050"/>
    </row>
    <row r="350" spans="1:15" s="1267" customFormat="1">
      <c r="A350" s="3077"/>
      <c r="B350" s="3076"/>
      <c r="C350" s="1273"/>
      <c r="D350" s="3075"/>
      <c r="E350" s="3075"/>
      <c r="F350" s="3075"/>
      <c r="G350" s="3075"/>
      <c r="H350" s="3075"/>
      <c r="I350" s="3051"/>
      <c r="J350" s="3089"/>
      <c r="K350" s="3089"/>
      <c r="L350" s="3089"/>
      <c r="M350" s="3089"/>
      <c r="N350" s="3089"/>
      <c r="O350" s="3089"/>
    </row>
    <row r="351" spans="1:15" s="1267" customFormat="1" ht="12.75">
      <c r="A351" s="1221"/>
      <c r="B351" s="1221"/>
      <c r="C351" s="1303"/>
      <c r="D351" s="1302"/>
      <c r="E351" s="1304"/>
      <c r="F351" s="1301"/>
      <c r="G351" s="3074"/>
      <c r="H351" s="1304"/>
      <c r="I351" s="3051"/>
      <c r="J351" s="3089"/>
      <c r="K351" s="3089"/>
      <c r="L351" s="3089"/>
      <c r="M351" s="3089"/>
      <c r="N351" s="3089"/>
      <c r="O351" s="3089"/>
    </row>
    <row r="352" spans="1:15" s="1267" customFormat="1" ht="23.25">
      <c r="A352" s="3073"/>
      <c r="B352" s="3073"/>
      <c r="C352" s="3072"/>
      <c r="D352" s="3079"/>
      <c r="E352" s="3078"/>
      <c r="F352" s="1301"/>
      <c r="G352" s="3071"/>
      <c r="H352" s="1304"/>
      <c r="I352" s="3051"/>
      <c r="J352" s="3089"/>
      <c r="K352" s="3089"/>
      <c r="L352" s="3089"/>
      <c r="M352" s="3089"/>
      <c r="N352" s="3089"/>
      <c r="O352" s="3089"/>
    </row>
    <row r="353" spans="1:15" s="1267" customFormat="1" ht="12.75">
      <c r="A353" s="1277"/>
      <c r="B353" s="1277"/>
      <c r="C353" s="3068"/>
      <c r="D353" s="3070"/>
      <c r="E353" s="3069"/>
      <c r="F353" s="3069"/>
      <c r="G353" s="3069"/>
      <c r="H353" s="1314"/>
      <c r="I353" s="3051"/>
      <c r="J353" s="3089"/>
      <c r="K353" s="3089"/>
      <c r="L353" s="3089"/>
      <c r="M353" s="3089"/>
      <c r="N353" s="3089"/>
      <c r="O353" s="3089"/>
    </row>
    <row r="354" spans="1:15" s="1267" customFormat="1" ht="12.75">
      <c r="A354" s="1277"/>
      <c r="B354" s="1277"/>
      <c r="C354" s="3068"/>
      <c r="D354" s="1311"/>
      <c r="E354" s="1311"/>
      <c r="F354" s="1311"/>
      <c r="G354" s="1311"/>
      <c r="H354" s="1311"/>
      <c r="I354" s="3051"/>
      <c r="J354" s="3089"/>
      <c r="K354" s="3089"/>
      <c r="L354" s="3089"/>
      <c r="M354" s="3089"/>
      <c r="N354" s="3089"/>
      <c r="O354" s="3089"/>
    </row>
    <row r="355" spans="1:15" s="1267" customFormat="1" ht="12.75">
      <c r="A355" s="1277"/>
      <c r="B355" s="1277"/>
      <c r="C355" s="1314"/>
      <c r="D355" s="3066"/>
      <c r="E355" s="3066"/>
      <c r="F355" s="3066"/>
      <c r="G355" s="3067"/>
      <c r="H355" s="3066"/>
      <c r="I355" s="3051"/>
      <c r="J355" s="3089"/>
      <c r="K355" s="3089"/>
      <c r="L355" s="3089"/>
      <c r="M355" s="3089"/>
      <c r="N355" s="3089"/>
      <c r="O355" s="3089"/>
    </row>
    <row r="356" spans="1:15" s="1267" customFormat="1" ht="12.75">
      <c r="A356" s="1298"/>
      <c r="B356" s="3065"/>
      <c r="C356" s="3064"/>
      <c r="D356" s="3063"/>
      <c r="E356" s="3063"/>
      <c r="F356" s="3063"/>
      <c r="G356" s="3063"/>
      <c r="H356" s="3063"/>
      <c r="I356" s="3051"/>
      <c r="J356" s="3089"/>
      <c r="K356" s="3089"/>
      <c r="L356" s="3089"/>
      <c r="M356" s="3089"/>
      <c r="N356" s="3089"/>
      <c r="O356" s="3089"/>
    </row>
    <row r="357" spans="1:15" s="1267" customFormat="1" ht="12.75">
      <c r="A357" s="1292"/>
      <c r="B357" s="1292"/>
      <c r="C357" s="1294"/>
      <c r="D357" s="3062"/>
      <c r="E357" s="3062"/>
      <c r="F357" s="1301"/>
      <c r="G357" s="3062"/>
      <c r="H357" s="3062"/>
      <c r="I357" s="3051"/>
      <c r="J357" s="3089"/>
      <c r="K357" s="3089"/>
      <c r="L357" s="3089"/>
      <c r="M357" s="3089"/>
      <c r="N357" s="3089"/>
      <c r="O357" s="3089"/>
    </row>
    <row r="358" spans="1:15" s="1267" customFormat="1" ht="12.75">
      <c r="A358" s="1292"/>
      <c r="B358" s="1292"/>
      <c r="C358" s="1294"/>
      <c r="D358" s="3062"/>
      <c r="E358" s="3062"/>
      <c r="F358" s="1301"/>
      <c r="G358" s="3062"/>
      <c r="H358" s="3062"/>
      <c r="I358" s="3051"/>
      <c r="J358" s="3089"/>
      <c r="K358" s="3089"/>
      <c r="L358" s="3089"/>
      <c r="M358" s="3089"/>
      <c r="N358" s="3089"/>
      <c r="O358" s="3089"/>
    </row>
    <row r="359" spans="1:15" s="1267" customFormat="1" ht="12.75">
      <c r="A359" s="1296"/>
      <c r="B359" s="1221"/>
      <c r="C359" s="1294"/>
      <c r="D359" s="1302"/>
      <c r="E359" s="1300"/>
      <c r="F359" s="1301"/>
      <c r="G359" s="1300"/>
      <c r="H359" s="1300"/>
      <c r="I359" s="3051"/>
      <c r="J359" s="3089"/>
      <c r="K359" s="3089"/>
      <c r="L359" s="3089"/>
      <c r="M359" s="3089"/>
      <c r="N359" s="3089"/>
      <c r="O359" s="3089"/>
    </row>
    <row r="360" spans="1:15" s="1267" customFormat="1" ht="12.75">
      <c r="A360" s="1292"/>
      <c r="B360" s="1292"/>
      <c r="C360" s="1294"/>
      <c r="D360" s="1302"/>
      <c r="E360" s="1300"/>
      <c r="F360" s="1301"/>
      <c r="G360" s="1300"/>
      <c r="H360" s="1300"/>
      <c r="I360" s="3051"/>
      <c r="J360" s="3089"/>
      <c r="K360" s="3089"/>
      <c r="L360" s="3089"/>
      <c r="M360" s="3089"/>
      <c r="N360" s="3089"/>
      <c r="O360" s="3089"/>
    </row>
    <row r="361" spans="1:15" s="1267" customFormat="1" ht="12.75">
      <c r="A361" s="1296"/>
      <c r="B361" s="1221"/>
      <c r="C361" s="1294"/>
      <c r="D361" s="1302"/>
      <c r="E361" s="1300"/>
      <c r="F361" s="1301"/>
      <c r="G361" s="1300"/>
      <c r="H361" s="1300"/>
      <c r="I361" s="3051"/>
      <c r="J361" s="3089"/>
      <c r="K361" s="3089"/>
      <c r="L361" s="3089"/>
      <c r="M361" s="3089"/>
      <c r="N361" s="3089"/>
      <c r="O361" s="3089"/>
    </row>
    <row r="362" spans="1:15" s="1267" customFormat="1" ht="12.75">
      <c r="A362" s="3061"/>
      <c r="B362" s="1296"/>
      <c r="C362" s="1294"/>
      <c r="D362" s="1302"/>
      <c r="E362" s="1300"/>
      <c r="F362" s="1301"/>
      <c r="G362" s="1300"/>
      <c r="H362" s="1300"/>
      <c r="I362" s="3051"/>
      <c r="J362" s="3089"/>
      <c r="K362" s="3089"/>
      <c r="L362" s="3089"/>
      <c r="M362" s="3089"/>
      <c r="N362" s="3089"/>
      <c r="O362" s="3089"/>
    </row>
    <row r="363" spans="1:15" s="1267" customFormat="1" ht="12.75">
      <c r="A363" s="1295"/>
      <c r="B363" s="1295"/>
      <c r="C363" s="1303"/>
      <c r="D363" s="1302"/>
      <c r="E363" s="3060"/>
      <c r="F363" s="1301"/>
      <c r="G363" s="3060"/>
      <c r="H363" s="3060"/>
      <c r="I363" s="3051"/>
      <c r="J363" s="3089"/>
      <c r="K363" s="3089"/>
      <c r="L363" s="3089"/>
      <c r="M363" s="3089"/>
      <c r="N363" s="3089"/>
      <c r="O363" s="3089"/>
    </row>
    <row r="364" spans="1:15" s="1267" customFormat="1" ht="12.75">
      <c r="A364" s="1288"/>
      <c r="B364" s="1288"/>
      <c r="C364" s="1287"/>
      <c r="D364" s="1286"/>
      <c r="E364" s="1286"/>
      <c r="F364" s="1286"/>
      <c r="G364" s="1286"/>
      <c r="H364" s="1286"/>
      <c r="I364" s="3051"/>
      <c r="J364" s="3089"/>
      <c r="K364" s="3089"/>
      <c r="L364" s="3089"/>
      <c r="M364" s="3089"/>
      <c r="N364" s="3089"/>
      <c r="O364" s="3089"/>
    </row>
    <row r="365" spans="1:15" s="1267" customFormat="1" ht="12.75">
      <c r="A365" s="1288"/>
      <c r="B365" s="1288"/>
      <c r="C365" s="1287"/>
      <c r="D365" s="1286"/>
      <c r="E365" s="1286"/>
      <c r="F365" s="1286"/>
      <c r="G365" s="1286"/>
      <c r="H365" s="1286"/>
      <c r="I365" s="3051"/>
      <c r="J365" s="3089"/>
      <c r="K365" s="3089"/>
      <c r="L365" s="3089"/>
      <c r="M365" s="3089"/>
      <c r="N365" s="3089"/>
      <c r="O365" s="3089"/>
    </row>
    <row r="366" spans="1:15" s="1267" customFormat="1">
      <c r="A366" s="1221"/>
      <c r="B366" s="1273"/>
      <c r="C366" s="3058"/>
      <c r="D366" s="1273"/>
      <c r="E366" s="3059"/>
      <c r="F366" s="3059"/>
      <c r="G366" s="1221"/>
      <c r="H366" s="1273"/>
      <c r="I366" s="3051"/>
      <c r="J366" s="3089"/>
      <c r="K366" s="3089"/>
      <c r="L366" s="3089"/>
      <c r="M366" s="3089"/>
      <c r="N366" s="3089"/>
      <c r="O366" s="3089"/>
    </row>
    <row r="367" spans="1:15" s="1267" customFormat="1">
      <c r="A367" s="1273"/>
      <c r="B367" s="1221"/>
      <c r="C367" s="3058"/>
      <c r="D367" s="1221"/>
      <c r="E367" s="1221"/>
      <c r="F367" s="1221"/>
      <c r="G367" s="1221"/>
      <c r="H367" s="1273"/>
      <c r="I367" s="3051"/>
      <c r="J367" s="3089"/>
      <c r="K367" s="3089"/>
      <c r="L367" s="3089"/>
      <c r="M367" s="3089"/>
      <c r="N367" s="3089"/>
      <c r="O367" s="3089"/>
    </row>
    <row r="368" spans="1:15" s="1267" customFormat="1" ht="12.75">
      <c r="A368" s="3057"/>
      <c r="B368" s="1221"/>
      <c r="C368" s="3056"/>
      <c r="D368" s="3056"/>
      <c r="E368" s="3055"/>
      <c r="F368" s="3055"/>
      <c r="G368" s="3055"/>
      <c r="H368" s="3055"/>
      <c r="I368" s="3051"/>
      <c r="J368" s="3089"/>
      <c r="K368" s="3089"/>
      <c r="L368" s="3089"/>
      <c r="M368" s="3089"/>
      <c r="N368" s="3089"/>
      <c r="O368" s="3089"/>
    </row>
    <row r="369" spans="1:15" s="1267" customFormat="1" ht="12.75">
      <c r="A369" s="1283"/>
      <c r="B369" s="3054"/>
      <c r="C369" s="3053"/>
      <c r="D369" s="3053"/>
      <c r="E369" s="3052"/>
      <c r="F369" s="3052"/>
      <c r="G369" s="3052"/>
      <c r="H369" s="3052"/>
      <c r="I369" s="3051"/>
      <c r="J369" s="3089"/>
      <c r="K369" s="3089"/>
      <c r="L369" s="3089"/>
      <c r="M369" s="3089"/>
      <c r="N369" s="3089"/>
      <c r="O369" s="3089"/>
    </row>
    <row r="370" spans="1:15" s="1267" customFormat="1" ht="12.75">
      <c r="A370" s="1283"/>
      <c r="B370" s="3054"/>
      <c r="C370" s="1283"/>
      <c r="D370" s="3075"/>
      <c r="E370" s="3075"/>
      <c r="F370" s="3075"/>
      <c r="G370" s="3075"/>
      <c r="H370" s="3075"/>
      <c r="I370" s="3051"/>
      <c r="J370" s="3089"/>
      <c r="K370" s="3089"/>
      <c r="L370" s="3089"/>
      <c r="M370" s="3089"/>
      <c r="N370" s="3089"/>
      <c r="O370" s="3089"/>
    </row>
    <row r="371" spans="1:15" s="1267" customFormat="1" ht="12.75">
      <c r="A371" s="1283"/>
      <c r="B371" s="3054"/>
      <c r="C371" s="1283"/>
      <c r="D371" s="3075"/>
      <c r="E371" s="3075"/>
      <c r="F371" s="3075"/>
      <c r="G371" s="3075"/>
      <c r="H371" s="3075"/>
      <c r="I371" s="3051"/>
      <c r="J371" s="3089"/>
      <c r="K371" s="3089"/>
      <c r="L371" s="3089"/>
      <c r="M371" s="3089"/>
      <c r="N371" s="3089"/>
      <c r="O371" s="3089"/>
    </row>
    <row r="372" spans="1:15" s="1267" customFormat="1" ht="12.75">
      <c r="A372" s="1283"/>
      <c r="B372" s="3054"/>
      <c r="C372" s="1283"/>
      <c r="D372" s="3075"/>
      <c r="E372" s="3075"/>
      <c r="F372" s="3075"/>
      <c r="G372" s="3075"/>
      <c r="H372" s="3075"/>
      <c r="I372" s="3051"/>
      <c r="J372" s="3089"/>
      <c r="K372" s="3089"/>
      <c r="L372" s="3089"/>
      <c r="M372" s="3089"/>
      <c r="N372" s="3089"/>
      <c r="O372" s="3089"/>
    </row>
    <row r="373" spans="1:15" s="1267" customFormat="1" ht="12.75">
      <c r="A373" s="1283"/>
      <c r="B373" s="3054"/>
      <c r="C373" s="1283"/>
      <c r="D373" s="3075"/>
      <c r="E373" s="3075"/>
      <c r="F373" s="3075"/>
      <c r="G373" s="3075"/>
      <c r="H373" s="3075"/>
      <c r="I373" s="3051"/>
      <c r="J373" s="3089"/>
      <c r="K373" s="3089"/>
      <c r="L373" s="3089"/>
      <c r="M373" s="3089"/>
      <c r="N373" s="3089"/>
      <c r="O373" s="3089"/>
    </row>
    <row r="374" spans="1:15" s="1267" customFormat="1" ht="12.75">
      <c r="A374" s="1283"/>
      <c r="B374" s="3054"/>
      <c r="C374" s="1283"/>
      <c r="D374" s="3075"/>
      <c r="E374" s="3075"/>
      <c r="F374" s="3075"/>
      <c r="G374" s="3075"/>
      <c r="H374" s="3075"/>
      <c r="I374" s="3051"/>
      <c r="J374" s="3089"/>
      <c r="K374" s="3089"/>
      <c r="L374" s="3089"/>
      <c r="M374" s="3089"/>
      <c r="N374" s="3089"/>
      <c r="O374" s="3089"/>
    </row>
    <row r="375" spans="1:15" s="1267" customFormat="1" ht="12.75">
      <c r="A375" s="1283"/>
      <c r="B375" s="3054"/>
      <c r="C375" s="1283"/>
      <c r="D375" s="3075"/>
      <c r="E375" s="3075"/>
      <c r="F375" s="3075"/>
      <c r="G375" s="3075"/>
      <c r="H375" s="3075"/>
      <c r="I375" s="3051"/>
      <c r="J375" s="3089"/>
      <c r="K375" s="3089"/>
      <c r="L375" s="3089"/>
      <c r="M375" s="3089"/>
      <c r="N375" s="3089"/>
      <c r="O375" s="3089"/>
    </row>
    <row r="376" spans="1:15" s="1267" customFormat="1" ht="12.75">
      <c r="A376" s="1283"/>
      <c r="B376" s="3054"/>
      <c r="C376" s="1283"/>
      <c r="D376" s="3075"/>
      <c r="E376" s="3075"/>
      <c r="F376" s="3075"/>
      <c r="G376" s="3075"/>
      <c r="H376" s="3075"/>
      <c r="I376" s="3051"/>
      <c r="J376" s="3089"/>
      <c r="K376" s="3089"/>
      <c r="L376" s="3089"/>
      <c r="M376" s="3089"/>
      <c r="N376" s="3089"/>
      <c r="O376" s="3089"/>
    </row>
    <row r="377" spans="1:15" s="1267" customFormat="1" ht="12.75">
      <c r="A377" s="1283"/>
      <c r="B377" s="3054"/>
      <c r="C377" s="1283"/>
      <c r="D377" s="3075"/>
      <c r="E377" s="3075"/>
      <c r="F377" s="3075"/>
      <c r="G377" s="3075"/>
      <c r="H377" s="3075"/>
      <c r="I377" s="3051"/>
      <c r="J377" s="3089"/>
      <c r="K377" s="3089"/>
      <c r="L377" s="3089"/>
      <c r="M377" s="3089"/>
      <c r="N377" s="3089"/>
      <c r="O377" s="3089"/>
    </row>
    <row r="378" spans="1:15" s="1267" customFormat="1" ht="12.75">
      <c r="A378" s="1283"/>
      <c r="B378" s="3054"/>
      <c r="C378" s="1283"/>
      <c r="D378" s="3075"/>
      <c r="E378" s="3075"/>
      <c r="F378" s="3075"/>
      <c r="G378" s="3075"/>
      <c r="H378" s="3075"/>
      <c r="I378" s="3051"/>
      <c r="J378" s="3089"/>
      <c r="K378" s="3089"/>
      <c r="L378" s="3089"/>
      <c r="M378" s="3089"/>
      <c r="N378" s="3089"/>
      <c r="O378" s="3089"/>
    </row>
    <row r="379" spans="1:15" s="1267" customFormat="1" ht="12.75">
      <c r="A379" s="1283"/>
      <c r="B379" s="3054"/>
      <c r="C379" s="1283"/>
      <c r="D379" s="3075"/>
      <c r="E379" s="3075"/>
      <c r="F379" s="3075"/>
      <c r="G379" s="3075"/>
      <c r="H379" s="3075"/>
      <c r="I379" s="3051"/>
      <c r="J379" s="3089"/>
      <c r="K379" s="3089"/>
      <c r="L379" s="3089"/>
      <c r="M379" s="3089"/>
      <c r="N379" s="3089"/>
      <c r="O379" s="3089"/>
    </row>
    <row r="380" spans="1:15" s="1267" customFormat="1" ht="12.75">
      <c r="A380" s="1283"/>
      <c r="B380" s="3054"/>
      <c r="C380" s="1283"/>
      <c r="D380" s="3075"/>
      <c r="E380" s="3075"/>
      <c r="F380" s="3075"/>
      <c r="G380" s="3075"/>
      <c r="H380" s="3075"/>
      <c r="I380" s="3051"/>
      <c r="J380" s="3089"/>
      <c r="K380" s="3089"/>
      <c r="L380" s="3089"/>
      <c r="M380" s="3089"/>
      <c r="N380" s="3089"/>
      <c r="O380" s="3089"/>
    </row>
    <row r="381" spans="1:15" s="1267" customFormat="1" ht="12.75">
      <c r="A381" s="1283"/>
      <c r="B381" s="3054"/>
      <c r="C381" s="1283"/>
      <c r="D381" s="3075"/>
      <c r="E381" s="3075"/>
      <c r="F381" s="3075"/>
      <c r="G381" s="3075"/>
      <c r="H381" s="3075"/>
      <c r="I381" s="3051"/>
      <c r="J381" s="3089"/>
      <c r="K381" s="3089"/>
      <c r="L381" s="3089"/>
      <c r="M381" s="3089"/>
      <c r="N381" s="3089"/>
      <c r="O381" s="3089"/>
    </row>
    <row r="382" spans="1:15" s="1267" customFormat="1" ht="12.75">
      <c r="A382" s="1283"/>
      <c r="B382" s="3054"/>
      <c r="C382" s="1283"/>
      <c r="D382" s="3075"/>
      <c r="E382" s="3075"/>
      <c r="F382" s="3075"/>
      <c r="G382" s="3075"/>
      <c r="H382" s="3075"/>
      <c r="I382" s="3051"/>
      <c r="J382" s="3089"/>
      <c r="K382" s="3089"/>
      <c r="L382" s="3089"/>
      <c r="M382" s="3089"/>
      <c r="N382" s="3089"/>
      <c r="O382" s="3089"/>
    </row>
    <row r="383" spans="1:15" s="1267" customFormat="1" ht="12.75">
      <c r="A383" s="1283"/>
      <c r="B383" s="3054"/>
      <c r="C383" s="1283"/>
      <c r="D383" s="3075"/>
      <c r="E383" s="3075"/>
      <c r="F383" s="3075"/>
      <c r="G383" s="3075"/>
      <c r="H383" s="3075"/>
      <c r="I383" s="3051"/>
      <c r="J383" s="3089"/>
      <c r="K383" s="3089"/>
      <c r="L383" s="3089"/>
      <c r="M383" s="3089"/>
      <c r="N383" s="3089"/>
      <c r="O383" s="3089"/>
    </row>
    <row r="384" spans="1:15" s="1267" customFormat="1" ht="12.75">
      <c r="A384" s="1283"/>
      <c r="B384" s="3054"/>
      <c r="C384" s="1283"/>
      <c r="D384" s="3075"/>
      <c r="E384" s="3075"/>
      <c r="F384" s="3075"/>
      <c r="G384" s="3075"/>
      <c r="H384" s="3075"/>
      <c r="I384" s="3051"/>
      <c r="J384" s="3089"/>
      <c r="K384" s="3089"/>
      <c r="L384" s="3089"/>
      <c r="M384" s="3089"/>
      <c r="N384" s="3089"/>
      <c r="O384" s="3089"/>
    </row>
    <row r="385" spans="1:15" s="1267" customFormat="1" ht="12.75">
      <c r="A385" s="1283"/>
      <c r="B385" s="3054"/>
      <c r="C385" s="1283"/>
      <c r="D385" s="3075"/>
      <c r="E385" s="3075"/>
      <c r="F385" s="3075"/>
      <c r="G385" s="3075"/>
      <c r="H385" s="3075"/>
      <c r="I385" s="3051"/>
      <c r="J385" s="3089"/>
      <c r="K385" s="3089"/>
      <c r="L385" s="3089"/>
      <c r="M385" s="3089"/>
      <c r="N385" s="3089"/>
      <c r="O385" s="3089"/>
    </row>
    <row r="386" spans="1:15" s="1267" customFormat="1" ht="12.75">
      <c r="A386" s="1283"/>
      <c r="B386" s="3054"/>
      <c r="C386" s="1283"/>
      <c r="D386" s="3075"/>
      <c r="E386" s="3075"/>
      <c r="F386" s="3075"/>
      <c r="G386" s="3075"/>
      <c r="H386" s="3075"/>
      <c r="I386" s="3051"/>
      <c r="J386" s="3089"/>
      <c r="K386" s="3089"/>
      <c r="L386" s="3089"/>
      <c r="M386" s="3089"/>
      <c r="N386" s="3089"/>
      <c r="O386" s="3089"/>
    </row>
    <row r="387" spans="1:15" s="1267" customFormat="1" ht="12.75">
      <c r="A387" s="1283"/>
      <c r="B387" s="3054"/>
      <c r="C387" s="1283"/>
      <c r="D387" s="3075"/>
      <c r="E387" s="3075"/>
      <c r="F387" s="3075"/>
      <c r="G387" s="3075"/>
      <c r="H387" s="3075"/>
      <c r="I387" s="3051"/>
      <c r="J387" s="3089"/>
      <c r="K387" s="3089"/>
      <c r="L387" s="3089"/>
      <c r="M387" s="3089"/>
      <c r="N387" s="3089"/>
      <c r="O387" s="3089"/>
    </row>
    <row r="388" spans="1:15" s="1267" customFormat="1" ht="12.75">
      <c r="A388" s="1283"/>
      <c r="B388" s="3054"/>
      <c r="C388" s="1283"/>
      <c r="D388" s="3075"/>
      <c r="E388" s="3075"/>
      <c r="F388" s="3075"/>
      <c r="G388" s="3075"/>
      <c r="H388" s="3075"/>
      <c r="I388" s="3051"/>
      <c r="J388" s="3089"/>
      <c r="K388" s="3089"/>
      <c r="L388" s="3089"/>
      <c r="M388" s="3089"/>
      <c r="N388" s="3089"/>
      <c r="O388" s="3089"/>
    </row>
    <row r="389" spans="1:15">
      <c r="A389" s="1273"/>
      <c r="B389" s="1273"/>
      <c r="C389" s="1273"/>
      <c r="D389" s="1273"/>
      <c r="E389" s="1273"/>
      <c r="F389" s="1273"/>
      <c r="G389" s="1273"/>
      <c r="H389" s="1273"/>
      <c r="I389" s="3050"/>
    </row>
    <row r="390" spans="1:15">
      <c r="A390" s="1273"/>
      <c r="B390" s="1273"/>
      <c r="C390" s="1273"/>
      <c r="D390" s="1273"/>
      <c r="E390" s="1273"/>
      <c r="F390" s="1273"/>
      <c r="G390" s="1273"/>
      <c r="H390" s="1273"/>
      <c r="I390" s="3050"/>
    </row>
    <row r="391" spans="1:15">
      <c r="A391" s="1273"/>
      <c r="B391" s="1273"/>
      <c r="C391" s="1273"/>
      <c r="D391" s="1273"/>
      <c r="E391" s="1273"/>
      <c r="F391" s="1273"/>
      <c r="G391" s="1273"/>
      <c r="H391" s="1273"/>
      <c r="I391" s="3050"/>
    </row>
    <row r="392" spans="1:15">
      <c r="A392" s="3055"/>
      <c r="B392" s="3055"/>
      <c r="C392" s="3055"/>
      <c r="D392" s="3055"/>
      <c r="E392" s="3055"/>
      <c r="F392" s="3055"/>
      <c r="G392" s="3055"/>
      <c r="H392" s="3055"/>
      <c r="I392" s="3050"/>
    </row>
    <row r="393" spans="1:15">
      <c r="A393" s="3059"/>
      <c r="B393" s="3059"/>
      <c r="C393" s="3059"/>
      <c r="D393" s="3059"/>
      <c r="E393" s="3059"/>
      <c r="F393" s="3059"/>
      <c r="G393" s="3059"/>
      <c r="H393" s="3059"/>
      <c r="I393" s="3050"/>
    </row>
    <row r="394" spans="1:15">
      <c r="A394" s="1273"/>
      <c r="B394" s="1273"/>
      <c r="C394" s="1273"/>
      <c r="D394" s="1273"/>
      <c r="E394" s="1273"/>
      <c r="F394" s="1273"/>
      <c r="G394" s="1273"/>
      <c r="H394" s="1273"/>
      <c r="I394" s="3050"/>
    </row>
    <row r="395" spans="1:15" s="1267" customFormat="1">
      <c r="A395" s="3077"/>
      <c r="B395" s="3076"/>
      <c r="C395" s="1273"/>
      <c r="D395" s="3075"/>
      <c r="E395" s="3075"/>
      <c r="F395" s="3075"/>
      <c r="G395" s="3075"/>
      <c r="H395" s="3075"/>
      <c r="I395" s="3051"/>
      <c r="J395" s="3089"/>
      <c r="K395" s="3089"/>
      <c r="L395" s="3089"/>
      <c r="M395" s="3089"/>
      <c r="N395" s="3089"/>
      <c r="O395" s="3089"/>
    </row>
    <row r="396" spans="1:15" s="1267" customFormat="1" ht="12.75">
      <c r="A396" s="1221"/>
      <c r="B396" s="1221"/>
      <c r="C396" s="1303"/>
      <c r="D396" s="1302"/>
      <c r="E396" s="1304"/>
      <c r="F396" s="1301"/>
      <c r="G396" s="3074"/>
      <c r="H396" s="1304"/>
      <c r="I396" s="3051"/>
      <c r="J396" s="3089"/>
      <c r="K396" s="3089"/>
      <c r="L396" s="3089"/>
      <c r="M396" s="3089"/>
      <c r="N396" s="3089"/>
      <c r="O396" s="3089"/>
    </row>
    <row r="397" spans="1:15" s="1267" customFormat="1" ht="23.25">
      <c r="A397" s="3073"/>
      <c r="B397" s="3073"/>
      <c r="C397" s="3072"/>
      <c r="D397" s="1302"/>
      <c r="E397" s="1304"/>
      <c r="F397" s="1301"/>
      <c r="G397" s="3071"/>
      <c r="H397" s="1304"/>
      <c r="I397" s="3051"/>
      <c r="J397" s="3089"/>
      <c r="K397" s="3089"/>
      <c r="L397" s="3089"/>
      <c r="M397" s="3089"/>
      <c r="N397" s="3089"/>
      <c r="O397" s="3089"/>
    </row>
    <row r="398" spans="1:15" s="1267" customFormat="1" ht="12.75">
      <c r="A398" s="1277"/>
      <c r="B398" s="1277"/>
      <c r="C398" s="3068"/>
      <c r="D398" s="3070"/>
      <c r="E398" s="3069"/>
      <c r="F398" s="3069"/>
      <c r="G398" s="3069"/>
      <c r="H398" s="1314"/>
      <c r="I398" s="3051"/>
      <c r="J398" s="3089"/>
      <c r="K398" s="3089"/>
      <c r="L398" s="3089"/>
      <c r="M398" s="3089"/>
      <c r="N398" s="3089"/>
      <c r="O398" s="3089"/>
    </row>
    <row r="399" spans="1:15" s="1267" customFormat="1" ht="12.75">
      <c r="A399" s="1277"/>
      <c r="B399" s="1277"/>
      <c r="C399" s="3068"/>
      <c r="D399" s="1311"/>
      <c r="E399" s="1311"/>
      <c r="F399" s="1311"/>
      <c r="G399" s="1311"/>
      <c r="H399" s="1311"/>
      <c r="I399" s="3051"/>
      <c r="J399" s="3089"/>
      <c r="K399" s="3089"/>
      <c r="L399" s="3089"/>
      <c r="M399" s="3089"/>
      <c r="N399" s="3089"/>
      <c r="O399" s="3089"/>
    </row>
    <row r="400" spans="1:15" s="1267" customFormat="1" ht="12.75">
      <c r="A400" s="1277"/>
      <c r="B400" s="1277"/>
      <c r="C400" s="1314"/>
      <c r="D400" s="3066"/>
      <c r="E400" s="3066"/>
      <c r="F400" s="3066"/>
      <c r="G400" s="3067"/>
      <c r="H400" s="3066"/>
      <c r="I400" s="3051"/>
      <c r="J400" s="3089"/>
      <c r="K400" s="3089"/>
      <c r="L400" s="3089"/>
      <c r="M400" s="3089"/>
      <c r="N400" s="3089"/>
      <c r="O400" s="3089"/>
    </row>
    <row r="401" spans="1:15" s="1267" customFormat="1" ht="12.75">
      <c r="A401" s="1298"/>
      <c r="B401" s="3065"/>
      <c r="C401" s="3064"/>
      <c r="D401" s="3063"/>
      <c r="E401" s="3063"/>
      <c r="F401" s="3063"/>
      <c r="G401" s="3063"/>
      <c r="H401" s="3063"/>
      <c r="I401" s="3051"/>
      <c r="J401" s="3089"/>
      <c r="K401" s="3089"/>
      <c r="L401" s="3089"/>
      <c r="M401" s="3089"/>
      <c r="N401" s="3089"/>
      <c r="O401" s="3089"/>
    </row>
    <row r="402" spans="1:15" s="1267" customFormat="1" ht="12.75">
      <c r="A402" s="1292"/>
      <c r="B402" s="1292"/>
      <c r="C402" s="1303"/>
      <c r="D402" s="3062"/>
      <c r="E402" s="3062"/>
      <c r="F402" s="1301"/>
      <c r="G402" s="3062"/>
      <c r="H402" s="3062"/>
      <c r="I402" s="3051"/>
      <c r="J402" s="3089"/>
      <c r="K402" s="3089"/>
      <c r="L402" s="3089"/>
      <c r="M402" s="3089"/>
      <c r="N402" s="3089"/>
      <c r="O402" s="3089"/>
    </row>
    <row r="403" spans="1:15" s="1267" customFormat="1" ht="12.75">
      <c r="A403" s="1292"/>
      <c r="B403" s="1292"/>
      <c r="C403" s="1294"/>
      <c r="D403" s="3062"/>
      <c r="E403" s="3062"/>
      <c r="F403" s="1301"/>
      <c r="G403" s="3062"/>
      <c r="H403" s="3062"/>
      <c r="I403" s="3051"/>
      <c r="J403" s="3089"/>
      <c r="K403" s="3089"/>
      <c r="L403" s="3089"/>
      <c r="M403" s="3089"/>
      <c r="N403" s="3089"/>
      <c r="O403" s="3089"/>
    </row>
    <row r="404" spans="1:15" s="1267" customFormat="1" ht="12.75">
      <c r="A404" s="3061"/>
      <c r="B404" s="1296"/>
      <c r="C404" s="1294"/>
      <c r="D404" s="1302"/>
      <c r="E404" s="1300"/>
      <c r="F404" s="1301"/>
      <c r="G404" s="1300"/>
      <c r="H404" s="1300"/>
      <c r="I404" s="3051"/>
      <c r="J404" s="3089"/>
      <c r="K404" s="3089"/>
      <c r="L404" s="3089"/>
      <c r="M404" s="3089"/>
      <c r="N404" s="3089"/>
      <c r="O404" s="3089"/>
    </row>
    <row r="405" spans="1:15" s="1267" customFormat="1" ht="12.75">
      <c r="A405" s="1295"/>
      <c r="B405" s="1295"/>
      <c r="C405" s="1303"/>
      <c r="D405" s="1302"/>
      <c r="E405" s="3060"/>
      <c r="F405" s="1301"/>
      <c r="G405" s="3060"/>
      <c r="H405" s="3060"/>
      <c r="I405" s="3051"/>
      <c r="J405" s="3089"/>
      <c r="K405" s="3089"/>
      <c r="L405" s="3089"/>
      <c r="M405" s="3089"/>
      <c r="N405" s="3089"/>
      <c r="O405" s="3089"/>
    </row>
    <row r="406" spans="1:15" s="1267" customFormat="1" ht="12.75">
      <c r="A406" s="1288"/>
      <c r="B406" s="1288"/>
      <c r="C406" s="1287"/>
      <c r="D406" s="1286"/>
      <c r="E406" s="1286"/>
      <c r="F406" s="1286"/>
      <c r="G406" s="1286"/>
      <c r="H406" s="1286"/>
      <c r="I406" s="3051"/>
      <c r="J406" s="3089"/>
      <c r="K406" s="3089"/>
      <c r="L406" s="3089"/>
      <c r="M406" s="3089"/>
      <c r="N406" s="3089"/>
      <c r="O406" s="3089"/>
    </row>
    <row r="407" spans="1:15" s="1267" customFormat="1" ht="12.75">
      <c r="A407" s="1288"/>
      <c r="B407" s="1288"/>
      <c r="C407" s="1287"/>
      <c r="D407" s="1286"/>
      <c r="E407" s="1286"/>
      <c r="F407" s="1286"/>
      <c r="G407" s="1286"/>
      <c r="H407" s="1286"/>
      <c r="I407" s="3051"/>
      <c r="J407" s="3089"/>
      <c r="K407" s="3089"/>
      <c r="L407" s="3089"/>
      <c r="M407" s="3089"/>
      <c r="N407" s="3089"/>
      <c r="O407" s="3089"/>
    </row>
    <row r="408" spans="1:15" s="1267" customFormat="1">
      <c r="A408" s="1221"/>
      <c r="B408" s="1273"/>
      <c r="C408" s="3058"/>
      <c r="D408" s="1273"/>
      <c r="E408" s="3059"/>
      <c r="F408" s="3059"/>
      <c r="G408" s="1221"/>
      <c r="H408" s="1273"/>
      <c r="I408" s="3051"/>
      <c r="J408" s="3089"/>
      <c r="K408" s="3089"/>
      <c r="L408" s="3089"/>
      <c r="M408" s="3089"/>
      <c r="N408" s="3089"/>
      <c r="O408" s="3089"/>
    </row>
    <row r="409" spans="1:15" s="1267" customFormat="1">
      <c r="A409" s="1273"/>
      <c r="B409" s="1221"/>
      <c r="C409" s="3058"/>
      <c r="D409" s="1221"/>
      <c r="E409" s="1221"/>
      <c r="F409" s="1221"/>
      <c r="G409" s="1221"/>
      <c r="H409" s="1273"/>
      <c r="I409" s="3051"/>
      <c r="J409" s="3089"/>
      <c r="K409" s="3089"/>
      <c r="L409" s="3089"/>
      <c r="M409" s="3089"/>
      <c r="N409" s="3089"/>
      <c r="O409" s="3089"/>
    </row>
    <row r="410" spans="1:15" s="1267" customFormat="1" ht="12.75">
      <c r="A410" s="3057"/>
      <c r="B410" s="1221"/>
      <c r="C410" s="3056"/>
      <c r="D410" s="3056"/>
      <c r="E410" s="3055"/>
      <c r="F410" s="3055"/>
      <c r="G410" s="3055"/>
      <c r="H410" s="3055"/>
      <c r="I410" s="3051"/>
      <c r="J410" s="3089"/>
      <c r="K410" s="3089"/>
      <c r="L410" s="3089"/>
      <c r="M410" s="3089"/>
      <c r="N410" s="3089"/>
      <c r="O410" s="3089"/>
    </row>
    <row r="411" spans="1:15" s="1267" customFormat="1" ht="12.75">
      <c r="A411" s="1283"/>
      <c r="B411" s="3054"/>
      <c r="C411" s="3053"/>
      <c r="D411" s="3053"/>
      <c r="E411" s="3052"/>
      <c r="F411" s="3052"/>
      <c r="G411" s="3052"/>
      <c r="H411" s="3052"/>
      <c r="I411" s="3051"/>
      <c r="J411" s="3089"/>
      <c r="K411" s="3089"/>
      <c r="L411" s="3089"/>
      <c r="M411" s="3089"/>
      <c r="N411" s="3089"/>
      <c r="O411" s="3089"/>
    </row>
    <row r="412" spans="1:15" s="1267" customFormat="1" ht="7.5" customHeight="1">
      <c r="A412" s="1283"/>
      <c r="B412" s="3054"/>
      <c r="C412" s="1283"/>
      <c r="D412" s="3075"/>
      <c r="E412" s="3075"/>
      <c r="F412" s="3075"/>
      <c r="G412" s="3075"/>
      <c r="H412" s="3075"/>
      <c r="I412" s="3051"/>
      <c r="J412" s="3089"/>
      <c r="K412" s="3089"/>
      <c r="L412" s="3089"/>
      <c r="M412" s="3089"/>
      <c r="N412" s="3089"/>
      <c r="O412" s="3089"/>
    </row>
    <row r="413" spans="1:15" s="1267" customFormat="1" ht="7.5" customHeight="1">
      <c r="A413" s="1283"/>
      <c r="B413" s="3054"/>
      <c r="C413" s="1283"/>
      <c r="D413" s="3075"/>
      <c r="E413" s="3075"/>
      <c r="F413" s="3075"/>
      <c r="G413" s="3075"/>
      <c r="H413" s="3075"/>
      <c r="I413" s="3051"/>
      <c r="J413" s="3089"/>
      <c r="K413" s="3089"/>
      <c r="L413" s="3089"/>
      <c r="M413" s="3089"/>
      <c r="N413" s="3089"/>
      <c r="O413" s="3089"/>
    </row>
    <row r="414" spans="1:15" s="1267" customFormat="1" ht="7.5" customHeight="1">
      <c r="A414" s="1283"/>
      <c r="B414" s="3054"/>
      <c r="C414" s="1283"/>
      <c r="D414" s="3075"/>
      <c r="E414" s="3075"/>
      <c r="F414" s="3075"/>
      <c r="G414" s="3075"/>
      <c r="H414" s="3075"/>
      <c r="I414" s="3051"/>
      <c r="J414" s="3089"/>
      <c r="K414" s="3089"/>
      <c r="L414" s="3089"/>
      <c r="M414" s="3089"/>
      <c r="N414" s="3089"/>
      <c r="O414" s="3089"/>
    </row>
    <row r="415" spans="1:15" s="1267" customFormat="1" ht="7.5" customHeight="1">
      <c r="B415" s="1268"/>
      <c r="D415" s="1284"/>
      <c r="E415" s="1284"/>
      <c r="F415" s="1284"/>
      <c r="G415" s="1284"/>
      <c r="H415" s="1284"/>
      <c r="I415" s="3089"/>
      <c r="J415" s="3089"/>
      <c r="K415" s="3089"/>
      <c r="L415" s="3089"/>
      <c r="M415" s="3089"/>
      <c r="N415" s="3089"/>
      <c r="O415" s="3089"/>
    </row>
    <row r="416" spans="1:15" s="1267" customFormat="1" ht="7.5" customHeight="1">
      <c r="B416" s="1268"/>
      <c r="D416" s="1284"/>
      <c r="E416" s="1284"/>
      <c r="F416" s="1284"/>
      <c r="G416" s="1284"/>
      <c r="H416" s="1284"/>
      <c r="I416" s="3089"/>
      <c r="J416" s="3089"/>
      <c r="K416" s="3089"/>
      <c r="L416" s="3089"/>
      <c r="M416" s="3089"/>
      <c r="N416" s="3089"/>
      <c r="O416" s="3089"/>
    </row>
    <row r="417" spans="2:15" s="1267" customFormat="1" ht="7.5" customHeight="1">
      <c r="B417" s="1268"/>
      <c r="D417" s="1284"/>
      <c r="E417" s="1284"/>
      <c r="F417" s="1284"/>
      <c r="G417" s="1284"/>
      <c r="H417" s="1284"/>
      <c r="I417" s="3089"/>
      <c r="J417" s="3089"/>
      <c r="K417" s="3089"/>
      <c r="L417" s="3089"/>
      <c r="M417" s="3089"/>
      <c r="N417" s="3089"/>
      <c r="O417" s="3089"/>
    </row>
    <row r="418" spans="2:15" s="1267" customFormat="1" ht="7.5" customHeight="1">
      <c r="B418" s="1268"/>
      <c r="D418" s="1284"/>
      <c r="E418" s="1284"/>
      <c r="F418" s="1284"/>
      <c r="G418" s="1284"/>
      <c r="H418" s="1284"/>
      <c r="I418" s="3089"/>
      <c r="J418" s="3089"/>
      <c r="K418" s="3089"/>
      <c r="L418" s="3089"/>
      <c r="M418" s="3089"/>
      <c r="N418" s="3089"/>
      <c r="O418" s="3089"/>
    </row>
    <row r="419" spans="2:15" s="1267" customFormat="1" ht="7.5" customHeight="1">
      <c r="B419" s="1268"/>
      <c r="D419" s="1284"/>
      <c r="E419" s="1284"/>
      <c r="F419" s="1284"/>
      <c r="G419" s="1284"/>
      <c r="H419" s="1284"/>
      <c r="I419" s="3089"/>
      <c r="J419" s="3089"/>
      <c r="K419" s="3089"/>
      <c r="L419" s="3089"/>
      <c r="M419" s="3089"/>
      <c r="N419" s="3089"/>
      <c r="O419" s="3089"/>
    </row>
    <row r="420" spans="2:15" s="1267" customFormat="1" ht="7.5" customHeight="1">
      <c r="B420" s="1268"/>
      <c r="D420" s="1284"/>
      <c r="E420" s="1284"/>
      <c r="F420" s="1284"/>
      <c r="G420" s="1284"/>
      <c r="H420" s="1284"/>
      <c r="I420" s="3089"/>
      <c r="J420" s="3089"/>
      <c r="K420" s="3089"/>
      <c r="L420" s="3089"/>
      <c r="M420" s="3089"/>
      <c r="N420" s="3089"/>
      <c r="O420" s="3089"/>
    </row>
    <row r="421" spans="2:15" s="1267" customFormat="1" ht="7.5" customHeight="1">
      <c r="B421" s="1268"/>
      <c r="D421" s="1284"/>
      <c r="E421" s="1284"/>
      <c r="F421" s="1284"/>
      <c r="G421" s="1284"/>
      <c r="H421" s="1284"/>
      <c r="I421" s="3089"/>
      <c r="J421" s="3089"/>
      <c r="K421" s="3089"/>
      <c r="L421" s="3089"/>
      <c r="M421" s="3089"/>
      <c r="N421" s="3089"/>
      <c r="O421" s="3089"/>
    </row>
    <row r="422" spans="2:15" s="1267" customFormat="1" ht="7.5" customHeight="1">
      <c r="B422" s="1268"/>
      <c r="D422" s="1284"/>
      <c r="E422" s="1284"/>
      <c r="F422" s="1284"/>
      <c r="G422" s="1284"/>
      <c r="H422" s="1284"/>
      <c r="I422" s="3089"/>
      <c r="J422" s="3089"/>
      <c r="K422" s="3089"/>
      <c r="L422" s="3089"/>
      <c r="M422" s="3089"/>
      <c r="N422" s="3089"/>
      <c r="O422" s="3089"/>
    </row>
    <row r="423" spans="2:15" s="1267" customFormat="1" ht="7.5" customHeight="1">
      <c r="B423" s="1268"/>
      <c r="D423" s="1284"/>
      <c r="E423" s="1284"/>
      <c r="F423" s="1284"/>
      <c r="G423" s="1284"/>
      <c r="H423" s="1284"/>
      <c r="I423" s="3089"/>
      <c r="J423" s="3089"/>
      <c r="K423" s="3089"/>
      <c r="L423" s="3089"/>
      <c r="M423" s="3089"/>
      <c r="N423" s="3089"/>
      <c r="O423" s="3089"/>
    </row>
    <row r="424" spans="2:15" s="1267" customFormat="1" ht="7.5" customHeight="1">
      <c r="B424" s="1268"/>
      <c r="D424" s="1284"/>
      <c r="E424" s="1284"/>
      <c r="F424" s="1284"/>
      <c r="G424" s="1284"/>
      <c r="H424" s="1284"/>
      <c r="I424" s="3089"/>
      <c r="J424" s="3089"/>
      <c r="K424" s="3089"/>
      <c r="L424" s="3089"/>
      <c r="M424" s="3089"/>
      <c r="N424" s="3089"/>
      <c r="O424" s="3089"/>
    </row>
    <row r="425" spans="2:15" s="1267" customFormat="1" ht="7.5" customHeight="1">
      <c r="B425" s="1268"/>
      <c r="D425" s="1284"/>
      <c r="E425" s="1284"/>
      <c r="F425" s="1284"/>
      <c r="G425" s="1284"/>
      <c r="H425" s="1284"/>
      <c r="I425" s="3089"/>
      <c r="J425" s="3089"/>
      <c r="K425" s="3089"/>
      <c r="L425" s="3089"/>
      <c r="M425" s="3089"/>
      <c r="N425" s="3089"/>
      <c r="O425" s="3089"/>
    </row>
    <row r="426" spans="2:15" s="1267" customFormat="1" ht="7.5" customHeight="1">
      <c r="B426" s="1268"/>
      <c r="D426" s="1284"/>
      <c r="E426" s="1284"/>
      <c r="F426" s="1284"/>
      <c r="G426" s="1284"/>
      <c r="H426" s="1284"/>
      <c r="I426" s="3089"/>
      <c r="J426" s="3089"/>
      <c r="K426" s="3089"/>
      <c r="L426" s="3089"/>
      <c r="M426" s="3089"/>
      <c r="N426" s="3089"/>
      <c r="O426" s="3089"/>
    </row>
    <row r="427" spans="2:15" s="1267" customFormat="1" ht="7.5" customHeight="1">
      <c r="B427" s="1268"/>
      <c r="D427" s="1284"/>
      <c r="E427" s="1284"/>
      <c r="F427" s="1284"/>
      <c r="G427" s="1284"/>
      <c r="H427" s="1284"/>
      <c r="I427" s="3089"/>
      <c r="J427" s="3089"/>
      <c r="K427" s="3089"/>
      <c r="L427" s="3089"/>
      <c r="M427" s="3089"/>
      <c r="N427" s="3089"/>
      <c r="O427" s="3089"/>
    </row>
    <row r="428" spans="2:15" s="1267" customFormat="1" ht="7.5" customHeight="1">
      <c r="B428" s="1268"/>
      <c r="D428" s="1284"/>
      <c r="E428" s="1284"/>
      <c r="F428" s="1284"/>
      <c r="G428" s="1284"/>
      <c r="H428" s="1284"/>
      <c r="I428" s="3089"/>
      <c r="J428" s="3089"/>
      <c r="K428" s="3089"/>
      <c r="L428" s="3089"/>
      <c r="M428" s="3089"/>
      <c r="N428" s="3089"/>
      <c r="O428" s="3089"/>
    </row>
    <row r="429" spans="2:15" s="1267" customFormat="1" ht="7.5" customHeight="1">
      <c r="B429" s="1268"/>
      <c r="D429" s="1284"/>
      <c r="E429" s="1284"/>
      <c r="F429" s="1284"/>
      <c r="G429" s="1284"/>
      <c r="H429" s="1284"/>
      <c r="I429" s="3089"/>
      <c r="J429" s="3089"/>
      <c r="K429" s="3089"/>
      <c r="L429" s="3089"/>
      <c r="M429" s="3089"/>
      <c r="N429" s="3089"/>
      <c r="O429" s="3089"/>
    </row>
    <row r="430" spans="2:15" s="1267" customFormat="1" ht="7.5" customHeight="1">
      <c r="B430" s="1268"/>
      <c r="D430" s="1284"/>
      <c r="E430" s="1284"/>
      <c r="F430" s="1284"/>
      <c r="G430" s="1284"/>
      <c r="H430" s="1284"/>
      <c r="I430" s="3089"/>
      <c r="J430" s="3089"/>
      <c r="K430" s="3089"/>
      <c r="L430" s="3089"/>
      <c r="M430" s="3089"/>
      <c r="N430" s="3089"/>
      <c r="O430" s="3089"/>
    </row>
    <row r="431" spans="2:15" s="1267" customFormat="1" ht="7.5" customHeight="1">
      <c r="B431" s="1268"/>
      <c r="D431" s="1284"/>
      <c r="E431" s="1284"/>
      <c r="F431" s="1284"/>
      <c r="G431" s="1284"/>
      <c r="H431" s="1284"/>
      <c r="I431" s="3089"/>
      <c r="J431" s="3089"/>
      <c r="K431" s="3089"/>
      <c r="L431" s="3089"/>
      <c r="M431" s="3089"/>
      <c r="N431" s="3089"/>
      <c r="O431" s="3089"/>
    </row>
    <row r="432" spans="2:15" s="1267" customFormat="1" ht="7.5" customHeight="1">
      <c r="B432" s="1268"/>
      <c r="D432" s="1284"/>
      <c r="E432" s="1284"/>
      <c r="F432" s="1284"/>
      <c r="G432" s="1284"/>
      <c r="H432" s="1284"/>
      <c r="I432" s="3089"/>
      <c r="J432" s="3089"/>
      <c r="K432" s="3089"/>
      <c r="L432" s="3089"/>
      <c r="M432" s="3089"/>
      <c r="N432" s="3089"/>
      <c r="O432" s="3089"/>
    </row>
    <row r="433" spans="1:15" s="1267" customFormat="1" ht="7.5" customHeight="1">
      <c r="B433" s="1268"/>
      <c r="D433" s="1284"/>
      <c r="E433" s="1284"/>
      <c r="F433" s="1284"/>
      <c r="G433" s="1284"/>
      <c r="H433" s="1284"/>
      <c r="I433" s="3089"/>
      <c r="J433" s="3089"/>
      <c r="K433" s="3089"/>
      <c r="L433" s="3089"/>
      <c r="M433" s="3089"/>
      <c r="N433" s="3089"/>
      <c r="O433" s="3089"/>
    </row>
    <row r="434" spans="1:15" s="1267" customFormat="1" ht="7.5" customHeight="1">
      <c r="B434" s="1268"/>
      <c r="D434" s="1284"/>
      <c r="E434" s="1284"/>
      <c r="F434" s="1284"/>
      <c r="G434" s="1284"/>
      <c r="H434" s="1284"/>
      <c r="I434" s="3089"/>
      <c r="J434" s="3089"/>
      <c r="K434" s="3089"/>
      <c r="L434" s="3089"/>
      <c r="M434" s="3089"/>
      <c r="N434" s="3089"/>
      <c r="O434" s="3089"/>
    </row>
    <row r="435" spans="1:15" s="1267" customFormat="1" ht="7.5" customHeight="1">
      <c r="B435" s="1268"/>
      <c r="D435" s="1284"/>
      <c r="E435" s="1284"/>
      <c r="F435" s="1284"/>
      <c r="G435" s="1284"/>
      <c r="H435" s="1284"/>
      <c r="I435" s="3089"/>
      <c r="J435" s="3089"/>
      <c r="K435" s="3089"/>
      <c r="L435" s="3089"/>
      <c r="M435" s="3089"/>
      <c r="N435" s="3089"/>
      <c r="O435" s="3089"/>
    </row>
    <row r="436" spans="1:15" s="1267" customFormat="1" ht="7.5" customHeight="1">
      <c r="B436" s="1268"/>
      <c r="D436" s="1284"/>
      <c r="E436" s="1284"/>
      <c r="F436" s="1284"/>
      <c r="G436" s="1284"/>
      <c r="H436" s="1284"/>
      <c r="I436" s="3089"/>
      <c r="J436" s="3089"/>
      <c r="K436" s="3089"/>
      <c r="L436" s="3089"/>
      <c r="M436" s="3089"/>
      <c r="N436" s="3089"/>
      <c r="O436" s="3089"/>
    </row>
    <row r="437" spans="1:15" s="1267" customFormat="1" ht="7.5" customHeight="1">
      <c r="B437" s="1268"/>
      <c r="D437" s="1284"/>
      <c r="E437" s="1284"/>
      <c r="F437" s="1284"/>
      <c r="G437" s="1284"/>
      <c r="H437" s="1284"/>
      <c r="I437" s="3089"/>
      <c r="J437" s="3089"/>
      <c r="K437" s="3089"/>
      <c r="L437" s="3089"/>
      <c r="M437" s="3089"/>
      <c r="N437" s="3089"/>
      <c r="O437" s="3089"/>
    </row>
    <row r="438" spans="1:15" s="1267" customFormat="1" ht="7.5" customHeight="1">
      <c r="B438" s="1268"/>
      <c r="D438" s="1284"/>
      <c r="E438" s="1284"/>
      <c r="F438" s="1284"/>
      <c r="G438" s="1284"/>
      <c r="H438" s="1284"/>
      <c r="I438" s="3089"/>
      <c r="J438" s="3089"/>
      <c r="K438" s="3089"/>
      <c r="L438" s="3089"/>
      <c r="M438" s="3089"/>
      <c r="N438" s="3089"/>
      <c r="O438" s="3089"/>
    </row>
    <row r="439" spans="1:15" s="1267" customFormat="1" ht="7.5" customHeight="1">
      <c r="B439" s="1268"/>
      <c r="D439" s="1284"/>
      <c r="E439" s="1284"/>
      <c r="F439" s="1284"/>
      <c r="G439" s="1284"/>
      <c r="H439" s="1284"/>
      <c r="I439" s="3089"/>
      <c r="J439" s="3089"/>
      <c r="K439" s="3089"/>
      <c r="L439" s="3089"/>
      <c r="M439" s="3089"/>
      <c r="N439" s="3089"/>
      <c r="O439" s="3089"/>
    </row>
    <row r="440" spans="1:15" s="1267" customFormat="1" ht="7.5" customHeight="1">
      <c r="B440" s="1268"/>
      <c r="D440" s="1284"/>
      <c r="E440" s="1284"/>
      <c r="F440" s="1284"/>
      <c r="G440" s="1284"/>
      <c r="H440" s="1284"/>
      <c r="I440" s="3089"/>
      <c r="J440" s="3089"/>
      <c r="K440" s="3089"/>
      <c r="L440" s="3089"/>
      <c r="M440" s="3089"/>
      <c r="N440" s="3089"/>
      <c r="O440" s="3089"/>
    </row>
    <row r="441" spans="1:15" s="1267" customFormat="1" ht="7.5" customHeight="1">
      <c r="B441" s="1268"/>
      <c r="D441" s="1284"/>
      <c r="E441" s="1284"/>
      <c r="F441" s="1284"/>
      <c r="G441" s="1284"/>
      <c r="H441" s="1284"/>
      <c r="I441" s="3089"/>
      <c r="J441" s="3089"/>
      <c r="K441" s="3089"/>
      <c r="L441" s="3089"/>
      <c r="M441" s="3089"/>
      <c r="N441" s="3089"/>
      <c r="O441" s="3089"/>
    </row>
    <row r="442" spans="1:15" s="1267" customFormat="1" ht="7.5" customHeight="1">
      <c r="B442" s="1268"/>
      <c r="D442" s="1284"/>
      <c r="E442" s="1284"/>
      <c r="F442" s="1284"/>
      <c r="G442" s="1284"/>
      <c r="H442" s="1284"/>
      <c r="I442" s="3089"/>
      <c r="J442" s="3089"/>
      <c r="K442" s="3089"/>
      <c r="L442" s="3089"/>
      <c r="M442" s="3089"/>
      <c r="N442" s="3089"/>
      <c r="O442" s="3089"/>
    </row>
    <row r="443" spans="1:15" s="1267" customFormat="1" ht="7.5" customHeight="1">
      <c r="B443" s="1268"/>
      <c r="D443" s="1284"/>
      <c r="E443" s="1284"/>
      <c r="F443" s="1284"/>
      <c r="G443" s="1284"/>
      <c r="H443" s="1284"/>
      <c r="I443" s="3089"/>
      <c r="J443" s="3089"/>
      <c r="K443" s="3089"/>
      <c r="L443" s="3089"/>
      <c r="M443" s="3089"/>
      <c r="N443" s="3089"/>
      <c r="O443" s="3089"/>
    </row>
    <row r="444" spans="1:15" s="1267" customFormat="1" ht="7.5" customHeight="1">
      <c r="B444" s="1268"/>
      <c r="D444" s="1284"/>
      <c r="E444" s="1284"/>
      <c r="F444" s="1284"/>
      <c r="G444" s="1284"/>
      <c r="H444" s="1284"/>
      <c r="I444" s="3089"/>
      <c r="J444" s="3089"/>
      <c r="K444" s="3089"/>
      <c r="L444" s="3089"/>
      <c r="M444" s="3089"/>
      <c r="N444" s="3089"/>
      <c r="O444" s="3089"/>
    </row>
    <row r="445" spans="1:15" s="1267" customFormat="1" ht="7.5" customHeight="1">
      <c r="B445" s="1268"/>
      <c r="D445" s="1284"/>
      <c r="E445" s="1284"/>
      <c r="F445" s="1284"/>
      <c r="G445" s="1284"/>
      <c r="H445" s="1284"/>
      <c r="I445" s="3089"/>
      <c r="J445" s="3089"/>
      <c r="K445" s="3089"/>
      <c r="L445" s="3089"/>
      <c r="M445" s="3089"/>
      <c r="N445" s="3089"/>
      <c r="O445" s="3089"/>
    </row>
    <row r="446" spans="1:15" s="1267" customFormat="1" ht="7.5" customHeight="1">
      <c r="B446" s="1268"/>
      <c r="D446" s="1284"/>
      <c r="E446" s="1284"/>
      <c r="F446" s="1284"/>
      <c r="G446" s="1284"/>
      <c r="H446" s="1284"/>
      <c r="I446" s="3089"/>
      <c r="J446" s="3089"/>
      <c r="K446" s="3089"/>
      <c r="L446" s="3089"/>
      <c r="M446" s="3089"/>
      <c r="N446" s="3089"/>
      <c r="O446" s="3089"/>
    </row>
    <row r="447" spans="1:15" s="1267" customFormat="1" ht="7.5" customHeight="1">
      <c r="B447" s="1268"/>
      <c r="D447" s="1284"/>
      <c r="E447" s="1284"/>
      <c r="F447" s="1284"/>
      <c r="G447" s="1284"/>
      <c r="H447" s="1284"/>
      <c r="I447" s="3089"/>
      <c r="J447" s="3089"/>
      <c r="K447" s="3089"/>
      <c r="L447" s="3089"/>
      <c r="M447" s="3089"/>
      <c r="N447" s="3089"/>
      <c r="O447" s="3089"/>
    </row>
    <row r="448" spans="1:15">
      <c r="A448" s="3055"/>
      <c r="B448" s="3055"/>
      <c r="C448" s="3055"/>
      <c r="D448" s="3055"/>
      <c r="E448" s="3055"/>
      <c r="F448" s="3055"/>
      <c r="G448" s="3055"/>
      <c r="H448" s="3055"/>
    </row>
    <row r="449" spans="1:15">
      <c r="A449" s="3059"/>
      <c r="B449" s="3059"/>
      <c r="C449" s="3059"/>
      <c r="D449" s="3059"/>
      <c r="E449" s="3059"/>
      <c r="F449" s="3059"/>
      <c r="G449" s="3059"/>
      <c r="H449" s="3059"/>
    </row>
    <row r="450" spans="1:15">
      <c r="A450" s="1273"/>
      <c r="B450" s="1273"/>
      <c r="C450" s="1273"/>
      <c r="D450" s="1273"/>
      <c r="E450" s="1273"/>
      <c r="F450" s="1273"/>
      <c r="G450" s="1273"/>
      <c r="H450" s="1273"/>
    </row>
    <row r="451" spans="1:15" s="1267" customFormat="1">
      <c r="A451" s="3077"/>
      <c r="B451" s="3076"/>
      <c r="C451" s="1273"/>
      <c r="D451" s="3075"/>
      <c r="E451" s="3075"/>
      <c r="F451" s="3075"/>
      <c r="G451" s="3075"/>
      <c r="H451" s="3075"/>
      <c r="I451" s="3089"/>
      <c r="J451" s="3089"/>
      <c r="K451" s="3089"/>
      <c r="L451" s="3089"/>
      <c r="M451" s="3089"/>
      <c r="N451" s="3089"/>
      <c r="O451" s="3089"/>
    </row>
    <row r="452" spans="1:15" s="1267" customFormat="1" ht="12.75">
      <c r="A452" s="1221"/>
      <c r="B452" s="1221"/>
      <c r="C452" s="1303"/>
      <c r="D452" s="1302"/>
      <c r="E452" s="1304"/>
      <c r="F452" s="1301"/>
      <c r="G452" s="3074"/>
      <c r="H452" s="1304"/>
      <c r="I452" s="3089"/>
      <c r="J452" s="3089"/>
      <c r="K452" s="3089"/>
      <c r="L452" s="3089"/>
      <c r="M452" s="3089"/>
      <c r="N452" s="3089"/>
      <c r="O452" s="3089"/>
    </row>
    <row r="453" spans="1:15" s="1267" customFormat="1" ht="23.25">
      <c r="A453" s="3073"/>
      <c r="B453" s="3073"/>
      <c r="C453" s="3072"/>
      <c r="D453" s="1302"/>
      <c r="E453" s="1304"/>
      <c r="F453" s="1301"/>
      <c r="G453" s="3071"/>
      <c r="H453" s="1304"/>
      <c r="I453" s="3089"/>
      <c r="J453" s="3089"/>
      <c r="K453" s="3089"/>
      <c r="L453" s="3089"/>
      <c r="M453" s="3089"/>
      <c r="N453" s="3089"/>
      <c r="O453" s="3089"/>
    </row>
    <row r="454" spans="1:15" s="1267" customFormat="1" ht="12.75">
      <c r="A454" s="1277"/>
      <c r="B454" s="1277"/>
      <c r="C454" s="3068"/>
      <c r="D454" s="3070"/>
      <c r="E454" s="3069"/>
      <c r="F454" s="3069"/>
      <c r="G454" s="3069"/>
      <c r="H454" s="1314"/>
      <c r="I454" s="3089"/>
      <c r="J454" s="3089"/>
      <c r="K454" s="3089"/>
      <c r="L454" s="3089"/>
      <c r="M454" s="3089"/>
      <c r="N454" s="3089"/>
      <c r="O454" s="3089"/>
    </row>
    <row r="455" spans="1:15" s="1267" customFormat="1" ht="12.75">
      <c r="A455" s="1277"/>
      <c r="B455" s="1277"/>
      <c r="C455" s="3068"/>
      <c r="D455" s="1311"/>
      <c r="E455" s="1311"/>
      <c r="F455" s="1311"/>
      <c r="G455" s="1311"/>
      <c r="H455" s="1311"/>
      <c r="I455" s="3089"/>
      <c r="J455" s="3089"/>
      <c r="K455" s="3089"/>
      <c r="L455" s="3089"/>
      <c r="M455" s="3089"/>
      <c r="N455" s="3089"/>
      <c r="O455" s="3089"/>
    </row>
    <row r="456" spans="1:15" s="1267" customFormat="1" ht="12.75">
      <c r="A456" s="1277"/>
      <c r="B456" s="1277"/>
      <c r="C456" s="1314"/>
      <c r="D456" s="3066"/>
      <c r="E456" s="3066"/>
      <c r="F456" s="3066"/>
      <c r="G456" s="3067"/>
      <c r="H456" s="3066"/>
      <c r="I456" s="3089"/>
      <c r="J456" s="3089"/>
      <c r="K456" s="3089"/>
      <c r="L456" s="3089"/>
      <c r="M456" s="3089"/>
      <c r="N456" s="3089"/>
      <c r="O456" s="3089"/>
    </row>
    <row r="457" spans="1:15" s="1267" customFormat="1" ht="12.75">
      <c r="A457" s="1298"/>
      <c r="B457" s="3065"/>
      <c r="C457" s="3064"/>
      <c r="D457" s="3063"/>
      <c r="E457" s="3063"/>
      <c r="F457" s="3063"/>
      <c r="G457" s="3063"/>
      <c r="H457" s="3063"/>
      <c r="I457" s="3089"/>
      <c r="J457" s="3089"/>
      <c r="K457" s="3089"/>
      <c r="L457" s="3089"/>
      <c r="M457" s="3089"/>
      <c r="N457" s="3089"/>
      <c r="O457" s="3089"/>
    </row>
    <row r="458" spans="1:15" s="1267" customFormat="1" ht="12.75">
      <c r="A458" s="1292"/>
      <c r="B458" s="1292"/>
      <c r="C458" s="1297"/>
      <c r="D458" s="3062"/>
      <c r="E458" s="3062"/>
      <c r="F458" s="1301"/>
      <c r="G458" s="3062"/>
      <c r="H458" s="3062"/>
      <c r="I458" s="3089"/>
      <c r="J458" s="3089"/>
      <c r="K458" s="3089"/>
      <c r="L458" s="3089"/>
      <c r="M458" s="3089"/>
      <c r="N458" s="3089"/>
      <c r="O458" s="3089"/>
    </row>
    <row r="459" spans="1:15" s="1267" customFormat="1" ht="12.75">
      <c r="A459" s="1292"/>
      <c r="B459" s="1292"/>
      <c r="C459" s="1294"/>
      <c r="D459" s="3062"/>
      <c r="E459" s="3062"/>
      <c r="F459" s="1301"/>
      <c r="G459" s="3062"/>
      <c r="H459" s="3062"/>
      <c r="I459" s="3089"/>
      <c r="J459" s="3089"/>
      <c r="K459" s="3089"/>
      <c r="L459" s="3089"/>
      <c r="M459" s="3089"/>
      <c r="N459" s="3089"/>
      <c r="O459" s="3089"/>
    </row>
    <row r="460" spans="1:15" s="1267" customFormat="1" ht="12.75">
      <c r="A460" s="3061"/>
      <c r="B460" s="1296"/>
      <c r="C460" s="1294"/>
      <c r="D460" s="1302"/>
      <c r="E460" s="1300"/>
      <c r="F460" s="1301"/>
      <c r="G460" s="1300"/>
      <c r="H460" s="1300"/>
      <c r="I460" s="3089"/>
      <c r="J460" s="3089"/>
      <c r="K460" s="3089"/>
      <c r="L460" s="3089"/>
      <c r="M460" s="3089"/>
      <c r="N460" s="3089"/>
      <c r="O460" s="3089"/>
    </row>
    <row r="461" spans="1:15" s="1267" customFormat="1" ht="12.75">
      <c r="A461" s="1295"/>
      <c r="B461" s="1295"/>
      <c r="C461" s="1303"/>
      <c r="D461" s="1302"/>
      <c r="E461" s="3060"/>
      <c r="F461" s="1301"/>
      <c r="G461" s="3060"/>
      <c r="H461" s="3060"/>
      <c r="I461" s="3089"/>
      <c r="J461" s="3089"/>
      <c r="K461" s="3089"/>
      <c r="L461" s="3089"/>
      <c r="M461" s="3089"/>
      <c r="N461" s="3089"/>
      <c r="O461" s="3089"/>
    </row>
    <row r="462" spans="1:15" s="1267" customFormat="1" ht="12.75">
      <c r="A462" s="1288"/>
      <c r="B462" s="1288"/>
      <c r="C462" s="1287"/>
      <c r="D462" s="1286"/>
      <c r="E462" s="1286"/>
      <c r="F462" s="1286"/>
      <c r="G462" s="1286"/>
      <c r="H462" s="1286"/>
      <c r="I462" s="3089"/>
      <c r="J462" s="3089"/>
      <c r="K462" s="3089"/>
      <c r="L462" s="3089"/>
      <c r="M462" s="3089"/>
      <c r="N462" s="3089"/>
      <c r="O462" s="3089"/>
    </row>
    <row r="463" spans="1:15" s="1267" customFormat="1" ht="12.75">
      <c r="A463" s="1288"/>
      <c r="B463" s="1288"/>
      <c r="C463" s="1287"/>
      <c r="D463" s="1286"/>
      <c r="E463" s="1286"/>
      <c r="F463" s="1286"/>
      <c r="G463" s="1286"/>
      <c r="H463" s="1286"/>
      <c r="I463" s="3089"/>
      <c r="J463" s="3089"/>
      <c r="K463" s="3089"/>
      <c r="L463" s="3089"/>
      <c r="M463" s="3089"/>
      <c r="N463" s="3089"/>
      <c r="O463" s="3089"/>
    </row>
    <row r="464" spans="1:15" s="1267" customFormat="1">
      <c r="A464" s="1221"/>
      <c r="B464" s="1273"/>
      <c r="C464" s="3058"/>
      <c r="D464" s="1273"/>
      <c r="E464" s="3059"/>
      <c r="F464" s="3059"/>
      <c r="G464" s="1221"/>
      <c r="H464" s="1273"/>
      <c r="I464" s="3089"/>
      <c r="J464" s="3089"/>
      <c r="K464" s="3089"/>
      <c r="L464" s="3089"/>
      <c r="M464" s="3089"/>
      <c r="N464" s="3089"/>
      <c r="O464" s="3089"/>
    </row>
    <row r="465" spans="1:15" s="1267" customFormat="1">
      <c r="A465" s="1273"/>
      <c r="B465" s="1221"/>
      <c r="C465" s="3058"/>
      <c r="D465" s="1221"/>
      <c r="E465" s="1221"/>
      <c r="F465" s="1221"/>
      <c r="G465" s="1221"/>
      <c r="H465" s="1273"/>
      <c r="I465" s="3089"/>
      <c r="J465" s="3089"/>
      <c r="K465" s="3089"/>
      <c r="L465" s="3089"/>
      <c r="M465" s="3089"/>
      <c r="N465" s="3089"/>
      <c r="O465" s="3089"/>
    </row>
    <row r="466" spans="1:15" s="1267" customFormat="1" ht="12.75">
      <c r="A466" s="3057"/>
      <c r="B466" s="1221"/>
      <c r="C466" s="3056"/>
      <c r="D466" s="3056"/>
      <c r="E466" s="3055"/>
      <c r="F466" s="3055"/>
      <c r="G466" s="3055"/>
      <c r="H466" s="3055"/>
      <c r="I466" s="3089"/>
      <c r="J466" s="3089"/>
      <c r="K466" s="3089"/>
      <c r="L466" s="3089"/>
      <c r="M466" s="3089"/>
      <c r="N466" s="3089"/>
      <c r="O466" s="3089"/>
    </row>
    <row r="467" spans="1:15" s="1267" customFormat="1" ht="12.75">
      <c r="A467" s="1283"/>
      <c r="B467" s="3054"/>
      <c r="C467" s="3053"/>
      <c r="D467" s="3053"/>
      <c r="E467" s="3052"/>
      <c r="F467" s="3052"/>
      <c r="G467" s="3052"/>
      <c r="H467" s="3052"/>
      <c r="I467" s="3089"/>
      <c r="J467" s="3089"/>
      <c r="K467" s="3089"/>
      <c r="L467" s="3089"/>
      <c r="M467" s="3089"/>
      <c r="N467" s="3089"/>
      <c r="O467" s="3089"/>
    </row>
  </sheetData>
  <mergeCells count="105">
    <mergeCell ref="F34:H34"/>
    <mergeCell ref="A35:B35"/>
    <mergeCell ref="C35:E35"/>
    <mergeCell ref="A11:B13"/>
    <mergeCell ref="E11:G11"/>
    <mergeCell ref="A50:H50"/>
    <mergeCell ref="A51:H51"/>
    <mergeCell ref="A57:B59"/>
    <mergeCell ref="E57:G57"/>
    <mergeCell ref="A5:H5"/>
    <mergeCell ref="A6:H6"/>
    <mergeCell ref="A33:B33"/>
    <mergeCell ref="C33:E33"/>
    <mergeCell ref="F33:H33"/>
    <mergeCell ref="C34:E34"/>
    <mergeCell ref="E75:F75"/>
    <mergeCell ref="C77:D77"/>
    <mergeCell ref="E77:H77"/>
    <mergeCell ref="C78:D78"/>
    <mergeCell ref="E78:H78"/>
    <mergeCell ref="A92:H92"/>
    <mergeCell ref="A93:H93"/>
    <mergeCell ref="A94:H94"/>
    <mergeCell ref="A95:H95"/>
    <mergeCell ref="A100:B102"/>
    <mergeCell ref="E100:G100"/>
    <mergeCell ref="E115:F115"/>
    <mergeCell ref="C117:D117"/>
    <mergeCell ref="E117:H117"/>
    <mergeCell ref="C118:D118"/>
    <mergeCell ref="E118:H118"/>
    <mergeCell ref="A135:H135"/>
    <mergeCell ref="A136:H136"/>
    <mergeCell ref="A137:H137"/>
    <mergeCell ref="A138:H138"/>
    <mergeCell ref="A143:B145"/>
    <mergeCell ref="E143:G143"/>
    <mergeCell ref="E159:F159"/>
    <mergeCell ref="C161:D161"/>
    <mergeCell ref="E161:H161"/>
    <mergeCell ref="C162:D162"/>
    <mergeCell ref="E162:H162"/>
    <mergeCell ref="A181:H181"/>
    <mergeCell ref="A182:H182"/>
    <mergeCell ref="A187:B189"/>
    <mergeCell ref="E187:G187"/>
    <mergeCell ref="E198:F198"/>
    <mergeCell ref="C200:D200"/>
    <mergeCell ref="E200:H200"/>
    <mergeCell ref="C201:D201"/>
    <mergeCell ref="E201:H201"/>
    <mergeCell ref="A221:H221"/>
    <mergeCell ref="A222:H222"/>
    <mergeCell ref="A228:B230"/>
    <mergeCell ref="E228:G228"/>
    <mergeCell ref="E244:F244"/>
    <mergeCell ref="C246:D246"/>
    <mergeCell ref="E246:H246"/>
    <mergeCell ref="C247:D247"/>
    <mergeCell ref="E247:H247"/>
    <mergeCell ref="A262:H262"/>
    <mergeCell ref="A263:H263"/>
    <mergeCell ref="A269:B271"/>
    <mergeCell ref="E269:G269"/>
    <mergeCell ref="E283:F283"/>
    <mergeCell ref="C285:D285"/>
    <mergeCell ref="E285:H285"/>
    <mergeCell ref="C286:D286"/>
    <mergeCell ref="E286:H286"/>
    <mergeCell ref="A304:H304"/>
    <mergeCell ref="A305:H305"/>
    <mergeCell ref="A311:B313"/>
    <mergeCell ref="E311:G311"/>
    <mergeCell ref="E325:F325"/>
    <mergeCell ref="C327:D327"/>
    <mergeCell ref="E327:H327"/>
    <mergeCell ref="C328:D328"/>
    <mergeCell ref="E328:H328"/>
    <mergeCell ref="A345:H345"/>
    <mergeCell ref="A346:H346"/>
    <mergeCell ref="A353:B355"/>
    <mergeCell ref="E353:G353"/>
    <mergeCell ref="E366:F366"/>
    <mergeCell ref="C368:D368"/>
    <mergeCell ref="E368:H368"/>
    <mergeCell ref="C369:D369"/>
    <mergeCell ref="E369:H369"/>
    <mergeCell ref="A392:H392"/>
    <mergeCell ref="E454:G454"/>
    <mergeCell ref="A393:H393"/>
    <mergeCell ref="A398:B400"/>
    <mergeCell ref="E398:G398"/>
    <mergeCell ref="E408:F408"/>
    <mergeCell ref="C410:D410"/>
    <mergeCell ref="E410:H410"/>
    <mergeCell ref="E464:F464"/>
    <mergeCell ref="C466:D466"/>
    <mergeCell ref="E466:H466"/>
    <mergeCell ref="C467:D467"/>
    <mergeCell ref="E467:H467"/>
    <mergeCell ref="C411:D411"/>
    <mergeCell ref="E411:H411"/>
    <mergeCell ref="A448:H448"/>
    <mergeCell ref="A449:H449"/>
    <mergeCell ref="A454:B456"/>
  </mergeCells>
  <pageMargins left="0.5" right="0" top="0.25" bottom="0" header="0.5" footer="0"/>
  <pageSetup paperSize="5" orientation="portrait"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8" transitionEvaluation="1" transitionEntry="1">
    <outlinePr summaryBelow="0"/>
  </sheetPr>
  <dimension ref="A1:ER431"/>
  <sheetViews>
    <sheetView showGridLines="0" showOutlineSymbols="0" topLeftCell="A28" workbookViewId="0">
      <pane xSplit="18525" topLeftCell="ET1"/>
      <selection activeCell="F35" sqref="F35:H35"/>
      <selection pane="topRight" activeCell="ET1" sqref="ET1"/>
    </sheetView>
  </sheetViews>
  <sheetFormatPr defaultColWidth="12.5703125" defaultRowHeight="15.75" outlineLevelRow="1" outlineLevelCol="2"/>
  <cols>
    <col min="1" max="1" width="1.85546875" style="1266" customWidth="1"/>
    <col min="2" max="2" width="32.5703125" style="1266" customWidth="1"/>
    <col min="3" max="3" width="11.140625" style="1266" customWidth="1"/>
    <col min="4" max="5" width="10.28515625" style="1266" customWidth="1"/>
    <col min="6" max="6" width="12.42578125" style="1266" customWidth="1"/>
    <col min="7" max="7" width="10.5703125" style="1266" customWidth="1"/>
    <col min="8" max="8" width="12"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1680</v>
      </c>
      <c r="C9" s="2865"/>
      <c r="D9" s="554"/>
      <c r="E9" s="554"/>
      <c r="F9" s="554"/>
      <c r="G9" s="554"/>
      <c r="H9" s="554"/>
    </row>
    <row r="10" spans="1:15" s="1267" customFormat="1" ht="16.5">
      <c r="A10" s="2756"/>
      <c r="B10" s="2756"/>
      <c r="C10" s="3162"/>
      <c r="D10" s="3161"/>
      <c r="E10" s="3158"/>
      <c r="F10" s="3160"/>
      <c r="G10" s="3159"/>
      <c r="H10" s="3158"/>
      <c r="I10" s="3089"/>
      <c r="J10" s="3089"/>
      <c r="K10" s="3089"/>
      <c r="L10" s="3089"/>
      <c r="M10" s="3089"/>
      <c r="N10" s="3089"/>
      <c r="O10" s="3089"/>
    </row>
    <row r="11" spans="1:15" s="1267" customFormat="1" ht="13.5">
      <c r="A11" s="1280" t="s">
        <v>143</v>
      </c>
      <c r="B11" s="1279"/>
      <c r="C11" s="2738" t="s">
        <v>92</v>
      </c>
      <c r="D11" s="2742" t="s">
        <v>91</v>
      </c>
      <c r="E11" s="2741" t="s">
        <v>93</v>
      </c>
      <c r="F11" s="2740"/>
      <c r="G11" s="2739"/>
      <c r="H11" s="2738" t="s">
        <v>87</v>
      </c>
      <c r="I11" s="3089"/>
      <c r="J11" s="3089"/>
      <c r="K11" s="3089"/>
      <c r="L11" s="3089"/>
      <c r="M11" s="3089"/>
      <c r="N11" s="3089"/>
      <c r="O11" s="3089"/>
    </row>
    <row r="12" spans="1:15" s="1267" customFormat="1" ht="13.5">
      <c r="A12" s="1278"/>
      <c r="B12" s="1276"/>
      <c r="C12" s="2737" t="s">
        <v>86</v>
      </c>
      <c r="D12" s="2735" t="s">
        <v>228</v>
      </c>
      <c r="E12" s="2735" t="s">
        <v>1663</v>
      </c>
      <c r="F12" s="3157" t="s">
        <v>1662</v>
      </c>
      <c r="G12" s="2735" t="s">
        <v>88</v>
      </c>
      <c r="H12" s="2735" t="s">
        <v>227</v>
      </c>
      <c r="I12" s="3089"/>
      <c r="J12" s="3089"/>
      <c r="K12" s="3089"/>
      <c r="L12" s="3089"/>
      <c r="M12" s="3089"/>
      <c r="N12" s="3089"/>
      <c r="O12" s="3089"/>
    </row>
    <row r="13" spans="1:15" s="1267" customFormat="1" ht="13.5">
      <c r="A13" s="1275"/>
      <c r="B13" s="1274"/>
      <c r="C13" s="2734"/>
      <c r="D13" s="2733" t="s">
        <v>84</v>
      </c>
      <c r="E13" s="2733" t="s">
        <v>84</v>
      </c>
      <c r="F13" s="3156" t="s">
        <v>142</v>
      </c>
      <c r="G13" s="2790"/>
      <c r="H13" s="2733" t="s">
        <v>83</v>
      </c>
      <c r="I13" s="3089"/>
      <c r="J13" s="3089"/>
      <c r="K13" s="3089"/>
      <c r="L13" s="3089"/>
      <c r="M13" s="3089"/>
      <c r="N13" s="3089"/>
      <c r="O13" s="3089"/>
    </row>
    <row r="14" spans="1:15" s="363" customFormat="1" ht="15.6" customHeight="1">
      <c r="A14" s="3111" t="s">
        <v>1661</v>
      </c>
      <c r="B14" s="3113"/>
      <c r="C14" s="2852"/>
      <c r="D14" s="2850"/>
      <c r="E14" s="2850"/>
      <c r="F14" s="2850"/>
      <c r="G14" s="3112"/>
      <c r="H14" s="2850"/>
      <c r="I14" s="3121"/>
      <c r="J14" s="3121"/>
      <c r="K14" s="3121"/>
      <c r="L14" s="3121"/>
      <c r="M14" s="3121"/>
      <c r="N14" s="3121"/>
      <c r="O14" s="3121"/>
    </row>
    <row r="15" spans="1:15" s="363" customFormat="1" ht="15.6" customHeight="1">
      <c r="A15" s="3111" t="s">
        <v>46</v>
      </c>
      <c r="B15" s="3151"/>
      <c r="C15" s="2722"/>
      <c r="D15" s="580">
        <f>SUM(D16:D24)</f>
        <v>2522046.7800000003</v>
      </c>
      <c r="E15" s="580">
        <f>SUM(E16:E24)</f>
        <v>418880.52</v>
      </c>
      <c r="F15" s="580">
        <f>SUM(F16:F24)</f>
        <v>3057519.48</v>
      </c>
      <c r="G15" s="580">
        <f>SUM(G16:G24)</f>
        <v>3476400</v>
      </c>
      <c r="H15" s="580">
        <f>SUM(H16:H24)</f>
        <v>2220000</v>
      </c>
      <c r="I15" s="3121"/>
      <c r="J15" s="3121"/>
      <c r="K15" s="3121"/>
      <c r="L15" s="3121"/>
      <c r="M15" s="3121"/>
      <c r="N15" s="3121"/>
      <c r="O15" s="3121"/>
    </row>
    <row r="16" spans="1:15" s="363" customFormat="1" ht="20.100000000000001" customHeight="1">
      <c r="A16" s="3102" t="s">
        <v>238</v>
      </c>
      <c r="B16" s="2762"/>
      <c r="C16" s="1552" t="s">
        <v>131</v>
      </c>
      <c r="D16" s="2718">
        <v>146695.53</v>
      </c>
      <c r="E16" s="941">
        <v>3816.56</v>
      </c>
      <c r="F16" s="2728">
        <f>G16-E16</f>
        <v>196183.44</v>
      </c>
      <c r="G16" s="941">
        <v>200000</v>
      </c>
      <c r="H16" s="941">
        <v>200000</v>
      </c>
      <c r="I16" s="3121"/>
      <c r="J16" s="3121"/>
      <c r="K16" s="3121"/>
      <c r="L16" s="3121"/>
      <c r="M16" s="3121"/>
      <c r="N16" s="3121"/>
      <c r="O16" s="3121"/>
    </row>
    <row r="17" spans="1:15" s="363" customFormat="1" ht="20.100000000000001" customHeight="1">
      <c r="A17" s="3102" t="s">
        <v>34</v>
      </c>
      <c r="B17" s="2762"/>
      <c r="C17" s="1552" t="s">
        <v>33</v>
      </c>
      <c r="D17" s="2718">
        <v>0</v>
      </c>
      <c r="E17" s="941">
        <v>0</v>
      </c>
      <c r="F17" s="2728">
        <v>9000</v>
      </c>
      <c r="G17" s="941">
        <v>9000</v>
      </c>
      <c r="H17" s="941">
        <v>9000</v>
      </c>
      <c r="I17" s="3121"/>
      <c r="J17" s="3121"/>
      <c r="K17" s="3121"/>
      <c r="L17" s="3121"/>
      <c r="M17" s="3121"/>
      <c r="N17" s="3121"/>
      <c r="O17" s="3121"/>
    </row>
    <row r="18" spans="1:15" s="363" customFormat="1" ht="20.100000000000001" customHeight="1">
      <c r="A18" s="3102" t="s">
        <v>1670</v>
      </c>
      <c r="B18" s="2762"/>
      <c r="C18" s="1552" t="s">
        <v>1669</v>
      </c>
      <c r="D18" s="2718">
        <v>504761.27</v>
      </c>
      <c r="E18" s="941">
        <v>253579.96</v>
      </c>
      <c r="F18" s="2728">
        <f>G18-E18</f>
        <v>300820.04000000004</v>
      </c>
      <c r="G18" s="941">
        <v>554400</v>
      </c>
      <c r="H18" s="941">
        <v>554400</v>
      </c>
      <c r="I18" s="3121"/>
      <c r="J18" s="3121"/>
      <c r="K18" s="3121"/>
      <c r="L18" s="3121"/>
      <c r="M18" s="3121"/>
      <c r="N18" s="3121"/>
      <c r="O18" s="3121"/>
    </row>
    <row r="19" spans="1:15" s="363" customFormat="1" ht="20.100000000000001" customHeight="1">
      <c r="A19" s="3155" t="s">
        <v>1222</v>
      </c>
      <c r="B19" s="3129"/>
      <c r="C19" s="2019"/>
      <c r="D19" s="2718"/>
      <c r="E19" s="941"/>
      <c r="F19" s="2728"/>
      <c r="G19" s="941"/>
      <c r="H19" s="941"/>
      <c r="I19" s="3121"/>
      <c r="J19" s="3121"/>
      <c r="K19" s="3121"/>
      <c r="L19" s="3121"/>
      <c r="M19" s="3121"/>
      <c r="N19" s="3121"/>
      <c r="O19" s="3121"/>
    </row>
    <row r="20" spans="1:15" s="363" customFormat="1" ht="20.100000000000001" customHeight="1">
      <c r="A20" s="3102" t="s">
        <v>1679</v>
      </c>
      <c r="B20" s="3129"/>
      <c r="C20" s="1552" t="s">
        <v>15</v>
      </c>
      <c r="D20" s="2718">
        <v>49734.98</v>
      </c>
      <c r="E20" s="941">
        <v>0</v>
      </c>
      <c r="F20" s="2728">
        <f>SUM(G20-E20)</f>
        <v>100000</v>
      </c>
      <c r="G20" s="941">
        <v>100000</v>
      </c>
      <c r="H20" s="941">
        <v>100000</v>
      </c>
      <c r="I20" s="3121"/>
      <c r="J20" s="3121"/>
      <c r="K20" s="3121"/>
      <c r="L20" s="3121"/>
      <c r="M20" s="3121"/>
      <c r="N20" s="3121"/>
      <c r="O20" s="3121"/>
    </row>
    <row r="21" spans="1:15" s="363" customFormat="1" ht="20.100000000000001" customHeight="1">
      <c r="A21" s="2778" t="s">
        <v>1678</v>
      </c>
      <c r="B21" s="3129"/>
      <c r="C21" s="1552"/>
      <c r="D21" s="2718"/>
      <c r="E21" s="941"/>
      <c r="F21" s="2728"/>
      <c r="G21" s="941"/>
      <c r="H21" s="941"/>
      <c r="I21" s="3121"/>
      <c r="J21" s="3121"/>
      <c r="K21" s="3121"/>
      <c r="L21" s="3121"/>
      <c r="M21" s="3121"/>
      <c r="N21" s="3121"/>
      <c r="O21" s="3121"/>
    </row>
    <row r="22" spans="1:15" s="363" customFormat="1" ht="20.100000000000001" customHeight="1">
      <c r="A22" s="3154"/>
      <c r="B22" s="3153" t="s">
        <v>1677</v>
      </c>
      <c r="C22" s="1446" t="s">
        <v>166</v>
      </c>
      <c r="D22" s="2718">
        <v>7950</v>
      </c>
      <c r="E22" s="941">
        <v>27209</v>
      </c>
      <c r="F22" s="2728">
        <f>G22-E22</f>
        <v>42791</v>
      </c>
      <c r="G22" s="941">
        <v>70000</v>
      </c>
      <c r="H22" s="941">
        <v>70000</v>
      </c>
      <c r="I22" s="3121"/>
      <c r="J22" s="3121"/>
      <c r="K22" s="3121"/>
      <c r="L22" s="3121"/>
      <c r="M22" s="3121"/>
      <c r="N22" s="3121"/>
      <c r="O22" s="3121"/>
    </row>
    <row r="23" spans="1:15" s="363" customFormat="1" ht="20.100000000000001" customHeight="1">
      <c r="A23" s="3102" t="s">
        <v>10</v>
      </c>
      <c r="B23" s="2762"/>
      <c r="C23" s="46" t="s">
        <v>9</v>
      </c>
      <c r="D23" s="2718">
        <v>1812905</v>
      </c>
      <c r="E23" s="941">
        <v>134275</v>
      </c>
      <c r="F23" s="2728">
        <f>SUM(G23-E23)</f>
        <v>2408725</v>
      </c>
      <c r="G23" s="941">
        <f>'[48]2,185,440.00 (RELEASE)'!$J$20</f>
        <v>2543000</v>
      </c>
      <c r="H23" s="2715">
        <v>1286600</v>
      </c>
      <c r="I23" s="3121"/>
      <c r="J23" s="3121"/>
      <c r="K23" s="3121"/>
      <c r="L23" s="3121"/>
      <c r="M23" s="3121"/>
      <c r="N23" s="3121"/>
      <c r="O23" s="3121"/>
    </row>
    <row r="24" spans="1:15" s="363" customFormat="1" ht="20.100000000000001" customHeight="1">
      <c r="A24" s="3102"/>
      <c r="B24" s="2762"/>
      <c r="C24" s="46"/>
      <c r="D24" s="2718"/>
      <c r="E24" s="941"/>
      <c r="F24" s="2728"/>
      <c r="G24" s="941"/>
      <c r="H24" s="941"/>
      <c r="I24" s="3121"/>
      <c r="J24" s="3121"/>
      <c r="K24" s="3121"/>
      <c r="L24" s="3121"/>
      <c r="M24" s="3121"/>
      <c r="N24" s="3121"/>
      <c r="O24" s="3121"/>
    </row>
    <row r="25" spans="1:15" s="363" customFormat="1" ht="20.100000000000001" customHeight="1">
      <c r="A25" s="3102"/>
      <c r="B25" s="2762"/>
      <c r="C25" s="46"/>
      <c r="D25" s="2718"/>
      <c r="E25" s="941"/>
      <c r="F25" s="2728"/>
      <c r="G25" s="941"/>
      <c r="H25" s="941"/>
      <c r="I25" s="3121"/>
      <c r="J25" s="3121"/>
      <c r="K25" s="3121"/>
      <c r="L25" s="3121"/>
      <c r="M25" s="3121"/>
      <c r="N25" s="3121"/>
      <c r="O25" s="3121"/>
    </row>
    <row r="26" spans="1:15" s="363" customFormat="1" ht="20.100000000000001" customHeight="1">
      <c r="A26" s="3102"/>
      <c r="B26" s="2762"/>
      <c r="C26" s="46"/>
      <c r="D26" s="2718"/>
      <c r="E26" s="941"/>
      <c r="F26" s="2728"/>
      <c r="G26" s="941"/>
      <c r="H26" s="941"/>
      <c r="I26" s="3121"/>
      <c r="J26" s="3121"/>
      <c r="K26" s="3121"/>
      <c r="L26" s="3121"/>
      <c r="M26" s="3121"/>
      <c r="N26" s="3121"/>
      <c r="O26" s="3121"/>
    </row>
    <row r="27" spans="1:15" s="3146" customFormat="1" ht="20.100000000000001" customHeight="1">
      <c r="A27" s="3152" t="s">
        <v>235</v>
      </c>
      <c r="B27" s="3151"/>
      <c r="C27" s="3150"/>
      <c r="D27" s="3149">
        <f>SUM(D28:D29)</f>
        <v>205590</v>
      </c>
      <c r="E27" s="3149">
        <f>SUM(E29:E29)</f>
        <v>0</v>
      </c>
      <c r="F27" s="3148">
        <f>SUM(F28:F29)</f>
        <v>0</v>
      </c>
      <c r="G27" s="3148">
        <f>SUM(G28:G29)</f>
        <v>0</v>
      </c>
      <c r="H27" s="3148">
        <f>SUM(H29:H29)</f>
        <v>0</v>
      </c>
      <c r="I27" s="3147"/>
      <c r="J27" s="3147"/>
      <c r="K27" s="3147"/>
      <c r="L27" s="3147"/>
      <c r="M27" s="3147"/>
      <c r="N27" s="3147"/>
      <c r="O27" s="3147"/>
    </row>
    <row r="28" spans="1:15" s="363" customFormat="1" ht="20.100000000000001" customHeight="1">
      <c r="A28" s="3102" t="s">
        <v>1676</v>
      </c>
      <c r="B28" s="579"/>
      <c r="C28" s="1614" t="s">
        <v>111</v>
      </c>
      <c r="D28" s="2746">
        <v>121590</v>
      </c>
      <c r="E28" s="563">
        <v>0</v>
      </c>
      <c r="F28" s="2728">
        <v>0</v>
      </c>
      <c r="G28" s="638">
        <v>0</v>
      </c>
      <c r="H28" s="563">
        <v>0</v>
      </c>
      <c r="I28" s="3121"/>
      <c r="J28" s="3121"/>
      <c r="K28" s="3121"/>
      <c r="L28" s="3121"/>
      <c r="M28" s="3121"/>
      <c r="N28" s="3121"/>
      <c r="O28" s="3121"/>
    </row>
    <row r="29" spans="1:15" s="363" customFormat="1" ht="20.100000000000001" customHeight="1">
      <c r="A29" s="3145" t="s">
        <v>185</v>
      </c>
      <c r="B29" s="3144"/>
      <c r="C29" s="1772" t="s">
        <v>109</v>
      </c>
      <c r="D29" s="3143">
        <v>84000</v>
      </c>
      <c r="E29" s="576">
        <v>0</v>
      </c>
      <c r="F29" s="3105">
        <v>0</v>
      </c>
      <c r="G29" s="1066">
        <v>0</v>
      </c>
      <c r="H29" s="576">
        <v>0</v>
      </c>
      <c r="I29" s="3121"/>
      <c r="J29" s="3121"/>
      <c r="K29" s="3121"/>
      <c r="L29" s="3121"/>
      <c r="M29" s="3121"/>
      <c r="N29" s="3121"/>
      <c r="O29" s="3121"/>
    </row>
    <row r="30" spans="1:15" s="363" customFormat="1" ht="20.100000000000001" customHeight="1" thickBot="1">
      <c r="A30" s="599" t="s">
        <v>8</v>
      </c>
      <c r="B30" s="3096"/>
      <c r="C30" s="3095"/>
      <c r="D30" s="599">
        <f>SUM(D16:D27)</f>
        <v>2727636.7800000003</v>
      </c>
      <c r="E30" s="599">
        <f>SUM(E16:E27)</f>
        <v>418880.52</v>
      </c>
      <c r="F30" s="599">
        <f>SUM(F16:F27)</f>
        <v>3057519.48</v>
      </c>
      <c r="G30" s="599">
        <f>SUM(G16:G27)</f>
        <v>3476400</v>
      </c>
      <c r="H30" s="599">
        <f>SUM(H16:H27)</f>
        <v>2220000</v>
      </c>
      <c r="I30" s="3142"/>
      <c r="J30" s="3121"/>
      <c r="K30" s="3121"/>
      <c r="L30" s="3121"/>
      <c r="M30" s="3121"/>
      <c r="N30" s="3121"/>
      <c r="O30" s="3121"/>
    </row>
    <row r="31" spans="1:15" s="819" customFormat="1" ht="19.5" customHeight="1" outlineLevel="1" thickTop="1">
      <c r="A31" s="554" t="s">
        <v>1655</v>
      </c>
      <c r="B31" s="796"/>
      <c r="C31" s="554" t="s">
        <v>1654</v>
      </c>
      <c r="D31" s="796"/>
      <c r="F31" s="658" t="s">
        <v>1653</v>
      </c>
      <c r="G31" s="554"/>
      <c r="H31" s="796"/>
    </row>
    <row r="32" spans="1:15" s="819" customFormat="1" ht="15.95" customHeight="1" outlineLevel="1">
      <c r="A32" s="554"/>
      <c r="B32" s="796"/>
      <c r="C32" s="554"/>
      <c r="D32" s="796"/>
      <c r="E32" s="3094"/>
      <c r="F32" s="3094"/>
      <c r="G32" s="554"/>
      <c r="H32" s="796"/>
    </row>
    <row r="33" spans="1:15" s="819" customFormat="1" ht="10.5" customHeight="1" outlineLevel="1">
      <c r="A33" s="796"/>
      <c r="B33" s="554"/>
      <c r="C33" s="3093"/>
      <c r="D33" s="554"/>
      <c r="E33" s="554"/>
      <c r="F33" s="554"/>
      <c r="G33" s="554"/>
      <c r="H33" s="796"/>
    </row>
    <row r="34" spans="1:15" s="819" customFormat="1" ht="15.95" customHeight="1" outlineLevel="1">
      <c r="A34" s="3741" t="s">
        <v>1958</v>
      </c>
      <c r="B34" s="3092"/>
      <c r="C34" s="3740" t="s">
        <v>1906</v>
      </c>
      <c r="D34" s="2711"/>
      <c r="E34" s="2711"/>
      <c r="F34" s="3742" t="s">
        <v>1876</v>
      </c>
      <c r="G34" s="594"/>
      <c r="H34" s="594"/>
    </row>
    <row r="35" spans="1:15" s="819" customFormat="1" ht="15.75" customHeight="1" outlineLevel="1">
      <c r="A35" s="3091"/>
      <c r="B35" s="1268" t="s">
        <v>1652</v>
      </c>
      <c r="C35" s="2708" t="s">
        <v>100</v>
      </c>
      <c r="D35" s="2708"/>
      <c r="E35" s="2708"/>
      <c r="F35" s="2797" t="s">
        <v>0</v>
      </c>
      <c r="G35" s="2797"/>
      <c r="H35" s="2797"/>
    </row>
    <row r="36" spans="1:15" s="819" customFormat="1" ht="12" customHeight="1" outlineLevel="1">
      <c r="A36" s="3090"/>
      <c r="B36" s="3090"/>
      <c r="C36" s="2708"/>
      <c r="D36" s="2708"/>
      <c r="E36" s="2708"/>
      <c r="F36" s="2705"/>
      <c r="G36" s="2705"/>
      <c r="H36" s="2705"/>
    </row>
    <row r="37" spans="1:15" s="1267" customFormat="1" ht="12.75">
      <c r="B37" s="1268"/>
      <c r="D37" s="1284"/>
      <c r="E37" s="1284"/>
      <c r="F37" s="1284"/>
      <c r="G37" s="1284"/>
      <c r="H37" s="1284"/>
      <c r="I37" s="3089"/>
      <c r="J37" s="3089"/>
      <c r="K37" s="3089"/>
      <c r="L37" s="3089"/>
      <c r="M37" s="3089"/>
      <c r="N37" s="3089"/>
      <c r="O37" s="3089"/>
    </row>
    <row r="38" spans="1:15" s="1267" customFormat="1" ht="12.75">
      <c r="B38" s="1268"/>
      <c r="D38" s="1284"/>
      <c r="E38" s="1284"/>
      <c r="F38" s="1284"/>
      <c r="G38" s="1284"/>
      <c r="H38" s="1284"/>
      <c r="I38" s="3089"/>
      <c r="J38" s="3089"/>
      <c r="K38" s="3089"/>
      <c r="L38" s="3089"/>
      <c r="M38" s="3089"/>
      <c r="N38" s="3089"/>
      <c r="O38" s="3089"/>
    </row>
    <row r="39" spans="1:15" s="1267" customFormat="1" ht="12.75">
      <c r="B39" s="1268"/>
      <c r="D39" s="1284"/>
      <c r="E39" s="1284"/>
      <c r="F39" s="1284"/>
      <c r="G39" s="1284"/>
      <c r="H39" s="1284"/>
      <c r="I39" s="3089"/>
      <c r="J39" s="3089"/>
      <c r="K39" s="3089"/>
      <c r="L39" s="3089"/>
      <c r="M39" s="3089"/>
      <c r="N39" s="3089"/>
      <c r="O39" s="3089"/>
    </row>
    <row r="40" spans="1:15" s="1267" customFormat="1" ht="12.75">
      <c r="B40" s="1268"/>
      <c r="D40" s="1284"/>
      <c r="E40" s="1284"/>
      <c r="F40" s="1284"/>
      <c r="G40" s="1284"/>
      <c r="H40" s="1284"/>
      <c r="I40" s="3089"/>
      <c r="J40" s="3089"/>
      <c r="K40" s="3089"/>
      <c r="L40" s="3089"/>
      <c r="M40" s="3089"/>
      <c r="N40" s="3089"/>
      <c r="O40" s="3089"/>
    </row>
    <row r="41" spans="1:15" s="1267" customFormat="1" ht="12.75">
      <c r="B41" s="1268"/>
      <c r="D41" s="1284"/>
      <c r="E41" s="1284"/>
      <c r="F41" s="1284"/>
      <c r="G41" s="1284"/>
      <c r="H41" s="1284"/>
      <c r="I41" s="3089"/>
      <c r="J41" s="3089"/>
      <c r="K41" s="3089"/>
      <c r="L41" s="3089"/>
      <c r="M41" s="3089"/>
      <c r="N41" s="3089"/>
      <c r="O41" s="3089"/>
    </row>
    <row r="42" spans="1:15" s="1267" customFormat="1" ht="12.75">
      <c r="B42" s="1268"/>
      <c r="D42" s="1284"/>
      <c r="E42" s="1284"/>
      <c r="F42" s="1284"/>
      <c r="G42" s="1284"/>
      <c r="H42" s="1284"/>
      <c r="I42" s="3089"/>
      <c r="J42" s="3089"/>
      <c r="K42" s="3089"/>
      <c r="L42" s="3089"/>
      <c r="M42" s="3089"/>
      <c r="N42" s="3089"/>
      <c r="O42" s="3089"/>
    </row>
    <row r="43" spans="1:15" s="1267" customFormat="1" ht="12.75">
      <c r="B43" s="1268"/>
      <c r="D43" s="1284"/>
      <c r="E43" s="1284"/>
      <c r="F43" s="1284"/>
      <c r="G43" s="1284"/>
      <c r="H43" s="1284"/>
      <c r="I43" s="3089"/>
      <c r="J43" s="3089"/>
      <c r="K43" s="3089"/>
      <c r="L43" s="3089"/>
      <c r="M43" s="3089"/>
      <c r="N43" s="3089"/>
      <c r="O43" s="3089"/>
    </row>
    <row r="44" spans="1:15" s="1267" customFormat="1" ht="12.75">
      <c r="B44" s="1268"/>
      <c r="D44" s="1284"/>
      <c r="E44" s="1284"/>
      <c r="F44" s="1284"/>
      <c r="G44" s="1284"/>
      <c r="H44" s="1284"/>
      <c r="I44" s="3089"/>
      <c r="J44" s="3089"/>
      <c r="K44" s="3089"/>
      <c r="L44" s="3089"/>
      <c r="M44" s="3089"/>
      <c r="N44" s="3089"/>
      <c r="O44" s="3089"/>
    </row>
    <row r="45" spans="1:15" s="1267" customFormat="1" ht="12.75">
      <c r="B45" s="1268"/>
      <c r="D45" s="1284"/>
      <c r="E45" s="1284"/>
      <c r="F45" s="1284"/>
      <c r="G45" s="1284"/>
      <c r="H45" s="1284"/>
      <c r="I45" s="3089"/>
      <c r="J45" s="3089"/>
      <c r="K45" s="3089"/>
      <c r="L45" s="3089"/>
      <c r="M45" s="3089"/>
      <c r="N45" s="3089"/>
      <c r="O45" s="3089"/>
    </row>
    <row r="46" spans="1:15" s="1267" customFormat="1" ht="12.75">
      <c r="B46" s="1268"/>
      <c r="D46" s="1284"/>
      <c r="E46" s="1284"/>
      <c r="F46" s="1284"/>
      <c r="G46" s="1284"/>
      <c r="H46" s="1284"/>
      <c r="I46" s="3089"/>
      <c r="J46" s="3089"/>
      <c r="K46" s="3089"/>
      <c r="L46" s="3089"/>
      <c r="M46" s="3089"/>
      <c r="N46" s="3089"/>
      <c r="O46" s="3089"/>
    </row>
    <row r="47" spans="1:15" s="1267" customFormat="1" ht="12.75">
      <c r="B47" s="1268"/>
      <c r="D47" s="1284"/>
      <c r="E47" s="1284"/>
      <c r="F47" s="1284"/>
      <c r="G47" s="1284"/>
      <c r="H47" s="1284"/>
      <c r="I47" s="3089"/>
      <c r="J47" s="3089"/>
      <c r="K47" s="3089"/>
      <c r="L47" s="3089"/>
      <c r="M47" s="3089"/>
      <c r="N47" s="3089"/>
      <c r="O47" s="3089"/>
    </row>
    <row r="48" spans="1:15" s="1267" customFormat="1" ht="12.75">
      <c r="A48" s="1283"/>
      <c r="B48" s="3054"/>
      <c r="C48" s="1283"/>
      <c r="D48" s="3075"/>
      <c r="E48" s="3075"/>
      <c r="F48" s="3075"/>
      <c r="G48" s="3075"/>
      <c r="H48" s="3075"/>
      <c r="I48" s="3089"/>
      <c r="J48" s="3089"/>
      <c r="K48" s="3089"/>
      <c r="L48" s="3089"/>
      <c r="M48" s="3089"/>
      <c r="N48" s="3089"/>
      <c r="O48" s="3089"/>
    </row>
    <row r="49" spans="1:15">
      <c r="A49" s="3055"/>
      <c r="B49" s="3055"/>
      <c r="C49" s="3055"/>
      <c r="D49" s="3055"/>
      <c r="E49" s="3055"/>
      <c r="F49" s="3055"/>
      <c r="G49" s="3055"/>
      <c r="H49" s="3055"/>
    </row>
    <row r="50" spans="1:15">
      <c r="A50" s="3059"/>
      <c r="B50" s="3059"/>
      <c r="C50" s="3059"/>
      <c r="D50" s="3059"/>
      <c r="E50" s="3059"/>
      <c r="F50" s="3059"/>
      <c r="G50" s="3059"/>
      <c r="H50" s="3059"/>
    </row>
    <row r="51" spans="1:15">
      <c r="A51" s="3055"/>
      <c r="B51" s="3055"/>
      <c r="C51" s="3055"/>
      <c r="D51" s="3055"/>
      <c r="E51" s="3055"/>
      <c r="F51" s="3055"/>
      <c r="G51" s="3055"/>
      <c r="H51" s="3055"/>
    </row>
    <row r="52" spans="1:15">
      <c r="A52" s="3059"/>
      <c r="B52" s="3059"/>
      <c r="C52" s="3059"/>
      <c r="D52" s="3059"/>
      <c r="E52" s="3059"/>
      <c r="F52" s="3059"/>
      <c r="G52" s="3059"/>
      <c r="H52" s="3059"/>
    </row>
    <row r="53" spans="1:15">
      <c r="A53" s="1273"/>
      <c r="B53" s="1273"/>
      <c r="C53" s="1273"/>
      <c r="D53" s="1273"/>
      <c r="E53" s="1273"/>
      <c r="F53" s="1273"/>
      <c r="G53" s="1273"/>
      <c r="H53" s="1273"/>
    </row>
    <row r="54" spans="1:15" s="1267" customFormat="1">
      <c r="A54" s="3077"/>
      <c r="B54" s="3076"/>
      <c r="C54" s="1273"/>
      <c r="D54" s="3075"/>
      <c r="E54" s="3075"/>
      <c r="F54" s="3075"/>
      <c r="G54" s="3075"/>
      <c r="H54" s="3075"/>
      <c r="I54" s="3089"/>
      <c r="J54" s="3089"/>
      <c r="K54" s="3089"/>
      <c r="L54" s="3089"/>
      <c r="M54" s="3089"/>
      <c r="N54" s="3089"/>
      <c r="O54" s="3089"/>
    </row>
    <row r="55" spans="1:15" s="1267" customFormat="1" ht="12.75">
      <c r="A55" s="1221"/>
      <c r="B55" s="1221"/>
      <c r="C55" s="1303"/>
      <c r="D55" s="1302"/>
      <c r="E55" s="1304"/>
      <c r="F55" s="1301"/>
      <c r="G55" s="3074"/>
      <c r="H55" s="1304"/>
      <c r="I55" s="3089"/>
      <c r="J55" s="3089"/>
      <c r="K55" s="3089"/>
      <c r="L55" s="3089"/>
      <c r="M55" s="3089"/>
      <c r="N55" s="3089"/>
      <c r="O55" s="3089"/>
    </row>
    <row r="56" spans="1:15" s="1267" customFormat="1" ht="23.25">
      <c r="A56" s="3080"/>
      <c r="B56" s="3080"/>
      <c r="C56" s="1303"/>
      <c r="D56" s="1302"/>
      <c r="E56" s="1304"/>
      <c r="F56" s="1301"/>
      <c r="G56" s="3071"/>
      <c r="H56" s="1304"/>
      <c r="I56" s="3089"/>
      <c r="J56" s="3089"/>
      <c r="K56" s="3089"/>
      <c r="L56" s="3089"/>
      <c r="M56" s="3089"/>
      <c r="N56" s="3089"/>
      <c r="O56" s="3089"/>
    </row>
    <row r="57" spans="1:15" s="1267" customFormat="1" ht="12.75">
      <c r="A57" s="1277"/>
      <c r="B57" s="1277"/>
      <c r="C57" s="3068"/>
      <c r="D57" s="3070"/>
      <c r="E57" s="3069"/>
      <c r="F57" s="3069"/>
      <c r="G57" s="3069"/>
      <c r="H57" s="1314"/>
      <c r="I57" s="3089"/>
      <c r="J57" s="3089"/>
      <c r="K57" s="3089"/>
      <c r="L57" s="3089"/>
      <c r="M57" s="3089"/>
      <c r="N57" s="3089"/>
      <c r="O57" s="3089"/>
    </row>
    <row r="58" spans="1:15" s="1267" customFormat="1" ht="12.75">
      <c r="A58" s="1277"/>
      <c r="B58" s="1277"/>
      <c r="C58" s="3068"/>
      <c r="D58" s="1311"/>
      <c r="E58" s="1311"/>
      <c r="F58" s="1311"/>
      <c r="G58" s="1311"/>
      <c r="H58" s="1311"/>
      <c r="I58" s="3089"/>
      <c r="J58" s="3089"/>
      <c r="K58" s="3089"/>
      <c r="L58" s="3089"/>
      <c r="M58" s="3089"/>
      <c r="N58" s="3089"/>
      <c r="O58" s="3089"/>
    </row>
    <row r="59" spans="1:15" s="1267" customFormat="1" ht="12.75">
      <c r="A59" s="1277"/>
      <c r="B59" s="1277"/>
      <c r="C59" s="1314"/>
      <c r="D59" s="3066"/>
      <c r="E59" s="3066"/>
      <c r="F59" s="3066"/>
      <c r="G59" s="3067"/>
      <c r="H59" s="3066"/>
      <c r="I59" s="3089"/>
      <c r="J59" s="3089"/>
      <c r="K59" s="3089"/>
      <c r="L59" s="3089"/>
      <c r="M59" s="3089"/>
      <c r="N59" s="3089"/>
      <c r="O59" s="3089"/>
    </row>
    <row r="60" spans="1:15" s="1267" customFormat="1" ht="12.75">
      <c r="A60" s="1298"/>
      <c r="B60" s="3065"/>
      <c r="C60" s="3064"/>
      <c r="D60" s="3063"/>
      <c r="E60" s="3063"/>
      <c r="F60" s="3063"/>
      <c r="G60" s="3063"/>
      <c r="H60" s="3063"/>
      <c r="I60" s="3089"/>
      <c r="J60" s="3089"/>
      <c r="K60" s="3089"/>
      <c r="L60" s="3089"/>
      <c r="M60" s="3089"/>
      <c r="N60" s="3089"/>
      <c r="O60" s="3089"/>
    </row>
    <row r="61" spans="1:15" s="1267" customFormat="1" ht="12.75">
      <c r="A61" s="1292"/>
      <c r="B61" s="1292"/>
      <c r="C61" s="1294"/>
      <c r="D61" s="3062"/>
      <c r="E61" s="3062"/>
      <c r="F61" s="1301"/>
      <c r="G61" s="3062"/>
      <c r="H61" s="3062"/>
      <c r="I61" s="3089"/>
      <c r="J61" s="3089"/>
      <c r="K61" s="3089"/>
      <c r="L61" s="3089"/>
      <c r="M61" s="3089"/>
      <c r="N61" s="3089"/>
      <c r="O61" s="3089"/>
    </row>
    <row r="62" spans="1:15" s="1267" customFormat="1" ht="12.75">
      <c r="A62" s="1292"/>
      <c r="B62" s="1292"/>
      <c r="C62" s="1294"/>
      <c r="D62" s="3062"/>
      <c r="E62" s="3062"/>
      <c r="F62" s="1301"/>
      <c r="G62" s="3062"/>
      <c r="H62" s="3062"/>
      <c r="I62" s="3089"/>
      <c r="J62" s="3089"/>
      <c r="K62" s="3089"/>
      <c r="L62" s="3089"/>
      <c r="M62" s="3089"/>
      <c r="N62" s="3089"/>
      <c r="O62" s="3089"/>
    </row>
    <row r="63" spans="1:15" s="1267" customFormat="1" ht="12.75">
      <c r="A63" s="1296"/>
      <c r="B63" s="1221"/>
      <c r="C63" s="1294"/>
      <c r="D63" s="1302"/>
      <c r="E63" s="1300"/>
      <c r="F63" s="1301"/>
      <c r="G63" s="1300"/>
      <c r="H63" s="1300"/>
      <c r="I63" s="3089"/>
      <c r="J63" s="3089"/>
      <c r="K63" s="3089"/>
      <c r="L63" s="3089"/>
      <c r="M63" s="3089"/>
      <c r="N63" s="3089"/>
      <c r="O63" s="3089"/>
    </row>
    <row r="64" spans="1:15" s="1267" customFormat="1" ht="12.75">
      <c r="A64" s="1292"/>
      <c r="B64" s="1292"/>
      <c r="C64" s="1294"/>
      <c r="D64" s="1302"/>
      <c r="E64" s="1300"/>
      <c r="F64" s="1301"/>
      <c r="G64" s="1300"/>
      <c r="H64" s="1300"/>
      <c r="I64" s="3089"/>
      <c r="J64" s="3089"/>
      <c r="K64" s="3089"/>
      <c r="L64" s="3089"/>
      <c r="M64" s="3089"/>
      <c r="N64" s="3089"/>
      <c r="O64" s="3089"/>
    </row>
    <row r="65" spans="1:15" s="1267" customFormat="1" ht="12.75">
      <c r="A65" s="1296"/>
      <c r="B65" s="1221"/>
      <c r="C65" s="1303"/>
      <c r="D65" s="1302"/>
      <c r="E65" s="1300"/>
      <c r="F65" s="1301"/>
      <c r="G65" s="1300"/>
      <c r="H65" s="1300"/>
      <c r="I65" s="3089"/>
      <c r="J65" s="3089"/>
      <c r="K65" s="3089"/>
      <c r="L65" s="3089"/>
      <c r="M65" s="3089"/>
      <c r="N65" s="3089"/>
      <c r="O65" s="3089"/>
    </row>
    <row r="66" spans="1:15" s="1267" customFormat="1" ht="12.75">
      <c r="A66" s="1292"/>
      <c r="B66" s="1292"/>
      <c r="C66" s="1303"/>
      <c r="D66" s="1302"/>
      <c r="E66" s="1300"/>
      <c r="F66" s="1301"/>
      <c r="G66" s="1300"/>
      <c r="H66" s="1300"/>
      <c r="I66" s="3089"/>
      <c r="J66" s="3089"/>
      <c r="K66" s="3089"/>
      <c r="L66" s="3089"/>
      <c r="M66" s="3089"/>
      <c r="N66" s="3089"/>
      <c r="O66" s="3089"/>
    </row>
    <row r="67" spans="1:15" s="1267" customFormat="1" ht="12.75">
      <c r="A67" s="1296"/>
      <c r="B67" s="1221"/>
      <c r="C67" s="1294"/>
      <c r="D67" s="1302"/>
      <c r="E67" s="1300"/>
      <c r="F67" s="1301"/>
      <c r="G67" s="1300"/>
      <c r="H67" s="1300"/>
      <c r="I67" s="3089"/>
      <c r="J67" s="3089"/>
      <c r="K67" s="3089"/>
      <c r="L67" s="3089"/>
      <c r="M67" s="3089"/>
      <c r="N67" s="3089"/>
      <c r="O67" s="3089"/>
    </row>
    <row r="68" spans="1:15" s="1267" customFormat="1" ht="12.75">
      <c r="A68" s="3061"/>
      <c r="B68" s="1296"/>
      <c r="C68" s="1294"/>
      <c r="D68" s="1302"/>
      <c r="E68" s="1300"/>
      <c r="F68" s="1301"/>
      <c r="G68" s="1300"/>
      <c r="H68" s="1300"/>
      <c r="I68" s="3089"/>
      <c r="J68" s="3089"/>
      <c r="K68" s="3089"/>
      <c r="L68" s="3089"/>
      <c r="M68" s="3089"/>
      <c r="N68" s="3089"/>
      <c r="O68" s="3089"/>
    </row>
    <row r="69" spans="1:15" s="1267" customFormat="1" ht="12.75">
      <c r="A69" s="1295"/>
      <c r="B69" s="1295"/>
      <c r="C69" s="1303"/>
      <c r="D69" s="1302"/>
      <c r="E69" s="3060"/>
      <c r="F69" s="1301"/>
      <c r="G69" s="3060"/>
      <c r="H69" s="3060"/>
      <c r="I69" s="3089"/>
      <c r="J69" s="3089"/>
      <c r="K69" s="3089"/>
      <c r="L69" s="3089"/>
      <c r="M69" s="3089"/>
      <c r="N69" s="3089"/>
      <c r="O69" s="3089"/>
    </row>
    <row r="70" spans="1:15" s="1267" customFormat="1" ht="12.75">
      <c r="A70" s="1288"/>
      <c r="B70" s="1288"/>
      <c r="C70" s="1287"/>
      <c r="D70" s="1286"/>
      <c r="E70" s="1286"/>
      <c r="F70" s="1286"/>
      <c r="G70" s="1286"/>
      <c r="H70" s="1286"/>
      <c r="I70" s="3089"/>
      <c r="J70" s="3089"/>
      <c r="K70" s="3089"/>
      <c r="L70" s="3089"/>
      <c r="M70" s="3089"/>
      <c r="N70" s="3089"/>
      <c r="O70" s="3089"/>
    </row>
    <row r="71" spans="1:15" s="1267" customFormat="1" ht="12.75">
      <c r="A71" s="1288"/>
      <c r="B71" s="1288"/>
      <c r="C71" s="1287"/>
      <c r="D71" s="1286"/>
      <c r="E71" s="1286"/>
      <c r="F71" s="1286"/>
      <c r="G71" s="1286"/>
      <c r="H71" s="1286"/>
      <c r="I71" s="3089"/>
      <c r="J71" s="3089"/>
      <c r="K71" s="3089"/>
      <c r="L71" s="3089"/>
      <c r="M71" s="3089"/>
      <c r="N71" s="3089"/>
      <c r="O71" s="3089"/>
    </row>
    <row r="72" spans="1:15" s="1267" customFormat="1">
      <c r="A72" s="1221"/>
      <c r="B72" s="1273"/>
      <c r="C72" s="3058"/>
      <c r="D72" s="1273"/>
      <c r="E72" s="3059"/>
      <c r="F72" s="3059"/>
      <c r="G72" s="1221"/>
      <c r="H72" s="1273"/>
      <c r="I72" s="3089"/>
      <c r="J72" s="3089"/>
      <c r="K72" s="3089"/>
      <c r="L72" s="3089"/>
      <c r="M72" s="3089"/>
      <c r="N72" s="3089"/>
      <c r="O72" s="3089"/>
    </row>
    <row r="73" spans="1:15" s="1267" customFormat="1">
      <c r="A73" s="1273"/>
      <c r="B73" s="1221"/>
      <c r="C73" s="3058"/>
      <c r="D73" s="1221"/>
      <c r="E73" s="1221"/>
      <c r="F73" s="1221"/>
      <c r="G73" s="1221"/>
      <c r="H73" s="1273"/>
      <c r="I73" s="3089"/>
      <c r="J73" s="3089"/>
      <c r="K73" s="3089"/>
      <c r="L73" s="3089"/>
      <c r="M73" s="3089"/>
      <c r="N73" s="3089"/>
      <c r="O73" s="3089"/>
    </row>
    <row r="74" spans="1:15" s="1267" customFormat="1" ht="12.75">
      <c r="A74" s="3057"/>
      <c r="B74" s="1221"/>
      <c r="C74" s="3056"/>
      <c r="D74" s="3056"/>
      <c r="E74" s="3055"/>
      <c r="F74" s="3055"/>
      <c r="G74" s="3055"/>
      <c r="H74" s="3055"/>
      <c r="I74" s="3089"/>
      <c r="J74" s="3089"/>
      <c r="K74" s="3089"/>
      <c r="L74" s="3089"/>
      <c r="M74" s="3089"/>
      <c r="N74" s="3089"/>
      <c r="O74" s="3089"/>
    </row>
    <row r="75" spans="1:15" s="1267" customFormat="1" ht="12.75">
      <c r="A75" s="1283"/>
      <c r="B75" s="3054"/>
      <c r="C75" s="3053"/>
      <c r="D75" s="3053"/>
      <c r="E75" s="3052"/>
      <c r="F75" s="3052"/>
      <c r="G75" s="3052"/>
      <c r="H75" s="3052"/>
      <c r="I75" s="3089"/>
      <c r="J75" s="3089"/>
      <c r="K75" s="3089"/>
      <c r="L75" s="3089"/>
      <c r="M75" s="3089"/>
      <c r="N75" s="3089"/>
      <c r="O75" s="3089"/>
    </row>
    <row r="76" spans="1:15" s="1267" customFormat="1" ht="12.75">
      <c r="A76" s="1283"/>
      <c r="B76" s="3054"/>
      <c r="C76" s="1283"/>
      <c r="D76" s="3075"/>
      <c r="E76" s="3075"/>
      <c r="F76" s="3075"/>
      <c r="G76" s="3075"/>
      <c r="H76" s="3075"/>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3055"/>
      <c r="B92" s="3055"/>
      <c r="C92" s="3055"/>
      <c r="D92" s="3055"/>
      <c r="E92" s="3055"/>
      <c r="F92" s="3055"/>
      <c r="G92" s="3055"/>
      <c r="H92" s="3055"/>
      <c r="I92" s="3089"/>
      <c r="J92" s="3089"/>
      <c r="K92" s="3089"/>
      <c r="L92" s="3089"/>
      <c r="M92" s="3089"/>
      <c r="N92" s="3089"/>
      <c r="O92" s="3089"/>
    </row>
    <row r="93" spans="1:15">
      <c r="A93" s="3059"/>
      <c r="B93" s="3059"/>
      <c r="C93" s="3059"/>
      <c r="D93" s="3059"/>
      <c r="E93" s="3059"/>
      <c r="F93" s="3059"/>
      <c r="G93" s="3059"/>
      <c r="H93" s="3059"/>
    </row>
    <row r="94" spans="1:15">
      <c r="A94" s="3055"/>
      <c r="B94" s="3055"/>
      <c r="C94" s="3055"/>
      <c r="D94" s="3055"/>
      <c r="E94" s="3055"/>
      <c r="F94" s="3055"/>
      <c r="G94" s="3055"/>
      <c r="H94" s="3055"/>
    </row>
    <row r="95" spans="1:15">
      <c r="A95" s="3059"/>
      <c r="B95" s="3059"/>
      <c r="C95" s="3059"/>
      <c r="D95" s="3059"/>
      <c r="E95" s="3059"/>
      <c r="F95" s="3059"/>
      <c r="G95" s="3059"/>
      <c r="H95" s="3059"/>
    </row>
    <row r="96" spans="1:15">
      <c r="A96" s="1273"/>
      <c r="B96" s="1273"/>
      <c r="C96" s="1273"/>
      <c r="D96" s="1273"/>
      <c r="E96" s="1273"/>
      <c r="F96" s="1273"/>
      <c r="G96" s="1273"/>
      <c r="H96" s="1273"/>
    </row>
    <row r="97" spans="1:15" s="1267" customFormat="1">
      <c r="A97" s="3077"/>
      <c r="B97" s="3076"/>
      <c r="C97" s="1273"/>
      <c r="D97" s="3075"/>
      <c r="E97" s="3075"/>
      <c r="F97" s="3075"/>
      <c r="G97" s="3075"/>
      <c r="H97" s="3075"/>
      <c r="I97" s="3089"/>
      <c r="J97" s="3089"/>
      <c r="K97" s="3089"/>
      <c r="L97" s="3089"/>
      <c r="M97" s="3089"/>
      <c r="N97" s="3089"/>
      <c r="O97" s="3089"/>
    </row>
    <row r="98" spans="1:15" s="1267" customFormat="1" ht="12.75">
      <c r="A98" s="1221"/>
      <c r="B98" s="1221"/>
      <c r="C98" s="1303"/>
      <c r="D98" s="1302"/>
      <c r="E98" s="1304"/>
      <c r="F98" s="1301"/>
      <c r="G98" s="3074"/>
      <c r="H98" s="1304"/>
      <c r="I98" s="3089"/>
      <c r="J98" s="3089"/>
      <c r="K98" s="3089"/>
      <c r="L98" s="3089"/>
      <c r="M98" s="3089"/>
      <c r="N98" s="3089"/>
      <c r="O98" s="3089"/>
    </row>
    <row r="99" spans="1:15" s="1267" customFormat="1" ht="23.25">
      <c r="A99" s="3073"/>
      <c r="B99" s="3073"/>
      <c r="C99" s="1303"/>
      <c r="D99" s="1302"/>
      <c r="E99" s="1304"/>
      <c r="F99" s="1301"/>
      <c r="G99" s="3071"/>
      <c r="H99" s="1304"/>
      <c r="I99" s="3089"/>
      <c r="J99" s="3089"/>
      <c r="K99" s="3089"/>
      <c r="L99" s="3089"/>
      <c r="M99" s="3089"/>
      <c r="N99" s="3089"/>
      <c r="O99" s="3089"/>
    </row>
    <row r="100" spans="1:15" s="1267" customFormat="1" ht="12.75">
      <c r="A100" s="1277"/>
      <c r="B100" s="1277"/>
      <c r="C100" s="3068"/>
      <c r="D100" s="3070"/>
      <c r="E100" s="3069"/>
      <c r="F100" s="3069"/>
      <c r="G100" s="3069"/>
      <c r="H100" s="1314"/>
      <c r="I100" s="3089"/>
      <c r="J100" s="3089"/>
      <c r="K100" s="3089"/>
      <c r="L100" s="3089"/>
      <c r="M100" s="3089"/>
      <c r="N100" s="3089"/>
      <c r="O100" s="3089"/>
    </row>
    <row r="101" spans="1:15" s="1267" customFormat="1" ht="12.75">
      <c r="A101" s="1277"/>
      <c r="B101" s="1277"/>
      <c r="C101" s="3068"/>
      <c r="D101" s="1311"/>
      <c r="E101" s="1311"/>
      <c r="F101" s="1311"/>
      <c r="G101" s="1311"/>
      <c r="H101" s="1311"/>
      <c r="I101" s="3089"/>
      <c r="J101" s="3089"/>
      <c r="K101" s="3089"/>
      <c r="L101" s="3089"/>
      <c r="M101" s="3089"/>
      <c r="N101" s="3089"/>
      <c r="O101" s="3089"/>
    </row>
    <row r="102" spans="1:15" s="1267" customFormat="1" ht="12.75">
      <c r="A102" s="1277"/>
      <c r="B102" s="1277"/>
      <c r="C102" s="1314"/>
      <c r="D102" s="3066"/>
      <c r="E102" s="3066"/>
      <c r="F102" s="3066"/>
      <c r="G102" s="3067"/>
      <c r="H102" s="3066"/>
      <c r="I102" s="3089"/>
      <c r="J102" s="3089"/>
      <c r="K102" s="3089"/>
      <c r="L102" s="3089"/>
      <c r="M102" s="3089"/>
      <c r="N102" s="3089"/>
      <c r="O102" s="3089"/>
    </row>
    <row r="103" spans="1:15" s="1267" customFormat="1" ht="12.75">
      <c r="A103" s="1298"/>
      <c r="B103" s="3065"/>
      <c r="C103" s="3064"/>
      <c r="D103" s="3063"/>
      <c r="E103" s="3063"/>
      <c r="F103" s="3063"/>
      <c r="G103" s="3063"/>
      <c r="H103" s="3063"/>
      <c r="I103" s="3089"/>
      <c r="J103" s="3089"/>
      <c r="K103" s="3089"/>
      <c r="L103" s="3089"/>
      <c r="M103" s="3089"/>
      <c r="N103" s="3089"/>
      <c r="O103" s="3089"/>
    </row>
    <row r="104" spans="1:15" s="1267" customFormat="1" ht="12.75">
      <c r="A104" s="1296"/>
      <c r="B104" s="1221"/>
      <c r="C104" s="1294"/>
      <c r="D104" s="3062"/>
      <c r="E104" s="3062"/>
      <c r="F104" s="1301"/>
      <c r="G104" s="3062"/>
      <c r="H104" s="3062"/>
      <c r="I104" s="3089"/>
      <c r="J104" s="3089"/>
      <c r="K104" s="3089"/>
      <c r="L104" s="3089"/>
      <c r="M104" s="3089"/>
      <c r="N104" s="3089"/>
      <c r="O104" s="3089"/>
    </row>
    <row r="105" spans="1:15" s="1267" customFormat="1" ht="12.75">
      <c r="A105" s="1292"/>
      <c r="B105" s="1292"/>
      <c r="C105" s="1294"/>
      <c r="D105" s="3062"/>
      <c r="E105" s="3062"/>
      <c r="F105" s="1301"/>
      <c r="G105" s="3062"/>
      <c r="H105" s="3062"/>
      <c r="I105" s="3089"/>
      <c r="J105" s="3089"/>
      <c r="K105" s="3089"/>
      <c r="L105" s="3089"/>
      <c r="M105" s="3089"/>
      <c r="N105" s="3089"/>
      <c r="O105" s="3089"/>
    </row>
    <row r="106" spans="1:15" s="1267" customFormat="1" ht="12.75">
      <c r="A106" s="1296"/>
      <c r="B106" s="1221"/>
      <c r="C106" s="1303"/>
      <c r="D106" s="1302"/>
      <c r="E106" s="1300"/>
      <c r="F106" s="1301"/>
      <c r="G106" s="1300"/>
      <c r="H106" s="1300"/>
      <c r="I106" s="3089"/>
      <c r="J106" s="3089"/>
      <c r="K106" s="3089"/>
      <c r="L106" s="3089"/>
      <c r="M106" s="3089"/>
      <c r="N106" s="3089"/>
      <c r="O106" s="3089"/>
    </row>
    <row r="107" spans="1:15" s="1267" customFormat="1" ht="12.75">
      <c r="A107" s="1292"/>
      <c r="B107" s="1292"/>
      <c r="C107" s="1294"/>
      <c r="D107" s="1302"/>
      <c r="E107" s="1300"/>
      <c r="F107" s="1301"/>
      <c r="G107" s="1300"/>
      <c r="H107" s="1300"/>
      <c r="I107" s="3089"/>
      <c r="J107" s="3089"/>
      <c r="K107" s="3089"/>
      <c r="L107" s="3089"/>
      <c r="M107" s="3089"/>
      <c r="N107" s="3089"/>
      <c r="O107" s="3089"/>
    </row>
    <row r="108" spans="1:15" s="1267" customFormat="1" ht="12.75">
      <c r="A108" s="1292"/>
      <c r="B108" s="1292"/>
      <c r="C108" s="1303"/>
      <c r="D108" s="1302"/>
      <c r="E108" s="1300"/>
      <c r="F108" s="1301"/>
      <c r="G108" s="1300"/>
      <c r="H108" s="1300"/>
      <c r="I108" s="3089"/>
      <c r="J108" s="3089"/>
      <c r="K108" s="3089"/>
      <c r="L108" s="3089"/>
      <c r="M108" s="3089"/>
      <c r="N108" s="3089"/>
      <c r="O108" s="3089"/>
    </row>
    <row r="109" spans="1:15" s="1267" customFormat="1" ht="12.75">
      <c r="A109" s="1292"/>
      <c r="B109" s="1292"/>
      <c r="C109" s="1303"/>
      <c r="D109" s="1302"/>
      <c r="E109" s="1300"/>
      <c r="F109" s="1301"/>
      <c r="G109" s="1300"/>
      <c r="H109" s="1300"/>
      <c r="I109" s="3089"/>
      <c r="J109" s="3089"/>
      <c r="K109" s="3089"/>
      <c r="L109" s="3089"/>
      <c r="M109" s="3089"/>
      <c r="N109" s="3089"/>
      <c r="O109" s="3089"/>
    </row>
    <row r="110" spans="1:15" s="1267" customFormat="1" ht="12.75">
      <c r="A110" s="1296"/>
      <c r="B110" s="1221"/>
      <c r="C110" s="1294"/>
      <c r="D110" s="1302"/>
      <c r="E110" s="1300"/>
      <c r="F110" s="1301"/>
      <c r="G110" s="1300"/>
      <c r="H110" s="1300"/>
      <c r="I110" s="3089"/>
      <c r="J110" s="3089"/>
      <c r="K110" s="3089"/>
      <c r="L110" s="3089"/>
      <c r="M110" s="3089"/>
      <c r="N110" s="3089"/>
      <c r="O110" s="3089"/>
    </row>
    <row r="111" spans="1:15" s="1267" customFormat="1" ht="12.75">
      <c r="A111" s="1296"/>
      <c r="B111" s="1221"/>
      <c r="C111" s="1294"/>
      <c r="D111" s="1302"/>
      <c r="E111" s="1300"/>
      <c r="F111" s="1301"/>
      <c r="G111" s="1300"/>
      <c r="H111" s="1300"/>
      <c r="I111" s="3089"/>
      <c r="J111" s="3089"/>
      <c r="K111" s="3089"/>
      <c r="L111" s="3089"/>
      <c r="M111" s="3089"/>
      <c r="N111" s="3089"/>
      <c r="O111" s="3089"/>
    </row>
    <row r="112" spans="1:15" s="1267" customFormat="1" ht="12.75">
      <c r="A112" s="3061"/>
      <c r="B112" s="1296"/>
      <c r="C112" s="1294"/>
      <c r="D112" s="1302"/>
      <c r="E112" s="1300"/>
      <c r="F112" s="1301"/>
      <c r="G112" s="1300"/>
      <c r="H112" s="1300"/>
      <c r="I112" s="3089"/>
      <c r="J112" s="3089"/>
      <c r="K112" s="3089"/>
      <c r="L112" s="3089"/>
      <c r="M112" s="3089"/>
      <c r="N112" s="3089"/>
      <c r="O112" s="3089"/>
    </row>
    <row r="113" spans="1:15" s="1267" customFormat="1" ht="12.75">
      <c r="A113" s="1295"/>
      <c r="B113" s="1295"/>
      <c r="C113" s="1303"/>
      <c r="D113" s="1302"/>
      <c r="E113" s="3060"/>
      <c r="F113" s="1301"/>
      <c r="G113" s="3060"/>
      <c r="H113" s="3060"/>
      <c r="I113" s="3089"/>
      <c r="J113" s="3089"/>
      <c r="K113" s="3089"/>
      <c r="L113" s="3089"/>
      <c r="M113" s="3089"/>
      <c r="N113" s="3089"/>
      <c r="O113" s="3089"/>
    </row>
    <row r="114" spans="1:15" s="1267" customFormat="1" ht="12.75">
      <c r="A114" s="1288"/>
      <c r="B114" s="1288"/>
      <c r="C114" s="1287"/>
      <c r="D114" s="1286"/>
      <c r="E114" s="1286"/>
      <c r="F114" s="1286"/>
      <c r="G114" s="1286"/>
      <c r="H114" s="1286"/>
      <c r="I114" s="3089"/>
      <c r="J114" s="3089"/>
      <c r="K114" s="3089"/>
      <c r="L114" s="3089"/>
      <c r="M114" s="3089"/>
      <c r="N114" s="3089"/>
      <c r="O114" s="3089"/>
    </row>
    <row r="115" spans="1:15" s="1267" customFormat="1" ht="12.75">
      <c r="A115" s="1288"/>
      <c r="B115" s="1288"/>
      <c r="C115" s="1287"/>
      <c r="D115" s="1286"/>
      <c r="E115" s="1286"/>
      <c r="F115" s="1286"/>
      <c r="G115" s="1286"/>
      <c r="H115" s="1286"/>
      <c r="I115" s="3089"/>
      <c r="J115" s="3089"/>
      <c r="K115" s="3089"/>
      <c r="L115" s="3089"/>
      <c r="M115" s="3089"/>
      <c r="N115" s="3089"/>
      <c r="O115" s="3089"/>
    </row>
    <row r="116" spans="1:15" s="1267" customFormat="1">
      <c r="A116" s="1221"/>
      <c r="B116" s="1273"/>
      <c r="C116" s="3058"/>
      <c r="D116" s="1273"/>
      <c r="E116" s="3059"/>
      <c r="F116" s="3059"/>
      <c r="G116" s="1221"/>
      <c r="H116" s="1273"/>
      <c r="I116" s="3089"/>
      <c r="J116" s="3089"/>
      <c r="K116" s="3089"/>
      <c r="L116" s="3089"/>
      <c r="M116" s="3089"/>
      <c r="N116" s="3089"/>
      <c r="O116" s="3089"/>
    </row>
    <row r="117" spans="1:15" s="1267" customFormat="1">
      <c r="A117" s="1273"/>
      <c r="B117" s="1221"/>
      <c r="C117" s="3058"/>
      <c r="D117" s="1221"/>
      <c r="E117" s="1221"/>
      <c r="F117" s="1221"/>
      <c r="G117" s="1221"/>
      <c r="H117" s="1273"/>
      <c r="I117" s="3089"/>
      <c r="J117" s="3089"/>
      <c r="K117" s="3089"/>
      <c r="L117" s="3089"/>
      <c r="M117" s="3089"/>
      <c r="N117" s="3089"/>
      <c r="O117" s="3089"/>
    </row>
    <row r="118" spans="1:15" s="1267" customFormat="1" ht="12.75">
      <c r="A118" s="3057"/>
      <c r="B118" s="1221"/>
      <c r="C118" s="3056"/>
      <c r="D118" s="3056"/>
      <c r="E118" s="3055"/>
      <c r="F118" s="3055"/>
      <c r="G118" s="3055"/>
      <c r="H118" s="3055"/>
      <c r="I118" s="3089"/>
      <c r="J118" s="3089"/>
      <c r="K118" s="3089"/>
      <c r="L118" s="3089"/>
      <c r="M118" s="3089"/>
      <c r="N118" s="3089"/>
      <c r="O118" s="3089"/>
    </row>
    <row r="119" spans="1:15" s="1267" customFormat="1" ht="12.75">
      <c r="A119" s="1283"/>
      <c r="B119" s="3054"/>
      <c r="C119" s="3053"/>
      <c r="D119" s="3053"/>
      <c r="E119" s="3052"/>
      <c r="F119" s="3052"/>
      <c r="G119" s="3052"/>
      <c r="H119" s="3052"/>
      <c r="I119" s="3089"/>
      <c r="J119" s="3089"/>
      <c r="K119" s="3089"/>
      <c r="L119" s="3089"/>
      <c r="M119" s="3089"/>
      <c r="N119" s="3089"/>
      <c r="O119" s="3089"/>
    </row>
    <row r="120" spans="1:15" s="1267" customFormat="1" ht="12.75">
      <c r="A120" s="1283"/>
      <c r="B120" s="3054"/>
      <c r="C120" s="1283"/>
      <c r="D120" s="3075"/>
      <c r="E120" s="3075"/>
      <c r="F120" s="3075"/>
      <c r="G120" s="3075"/>
      <c r="H120" s="3075"/>
      <c r="I120" s="3089"/>
      <c r="J120" s="3089"/>
      <c r="K120" s="3089"/>
      <c r="L120" s="3089"/>
      <c r="M120" s="3089"/>
      <c r="N120" s="3089"/>
      <c r="O120" s="3089"/>
    </row>
    <row r="121" spans="1:15" s="1267" customFormat="1" ht="12.75">
      <c r="A121" s="1283"/>
      <c r="B121" s="3054"/>
      <c r="C121" s="1283"/>
      <c r="D121" s="3075"/>
      <c r="E121" s="3075"/>
      <c r="F121" s="3075"/>
      <c r="G121" s="3075"/>
      <c r="H121" s="3075"/>
      <c r="I121" s="3089"/>
      <c r="J121" s="3089"/>
      <c r="K121" s="3089"/>
      <c r="L121" s="3089"/>
      <c r="M121" s="3089"/>
      <c r="N121" s="3089"/>
      <c r="O121" s="3089"/>
    </row>
    <row r="122" spans="1:15" s="1267" customFormat="1" ht="12.75">
      <c r="A122" s="1283"/>
      <c r="B122" s="3054"/>
      <c r="C122" s="1283"/>
      <c r="D122" s="3075"/>
      <c r="E122" s="3075"/>
      <c r="F122" s="3075"/>
      <c r="G122" s="3075"/>
      <c r="H122" s="3075"/>
      <c r="I122" s="3089"/>
      <c r="J122" s="3089"/>
      <c r="K122" s="3089"/>
      <c r="L122" s="3089"/>
      <c r="M122" s="3089"/>
      <c r="N122" s="3089"/>
      <c r="O122" s="3089"/>
    </row>
    <row r="123" spans="1:15" s="1267" customFormat="1" ht="12.75">
      <c r="A123" s="1283"/>
      <c r="B123" s="3054"/>
      <c r="C123" s="1283"/>
      <c r="D123" s="3075"/>
      <c r="E123" s="3075"/>
      <c r="F123" s="3075"/>
      <c r="G123" s="3075"/>
      <c r="H123" s="3075"/>
      <c r="I123" s="3089"/>
      <c r="J123" s="3089"/>
      <c r="K123" s="3089"/>
      <c r="L123" s="3089"/>
      <c r="M123" s="3089"/>
      <c r="N123" s="3089"/>
      <c r="O123" s="3089"/>
    </row>
    <row r="124" spans="1:15" s="1267" customFormat="1" ht="12.75">
      <c r="A124" s="1283"/>
      <c r="B124" s="3054"/>
      <c r="C124" s="1283"/>
      <c r="D124" s="3075"/>
      <c r="E124" s="3075"/>
      <c r="F124" s="3075"/>
      <c r="G124" s="3075"/>
      <c r="H124" s="3075"/>
      <c r="I124" s="3089"/>
      <c r="J124" s="3089"/>
      <c r="K124" s="3089"/>
      <c r="L124" s="3089"/>
      <c r="M124" s="3089"/>
      <c r="N124" s="3089"/>
      <c r="O124" s="3089"/>
    </row>
    <row r="125" spans="1:15" s="1267" customFormat="1" ht="12.75">
      <c r="A125" s="1283"/>
      <c r="B125" s="3054"/>
      <c r="C125" s="1283"/>
      <c r="D125" s="3075"/>
      <c r="E125" s="3075"/>
      <c r="F125" s="3075"/>
      <c r="G125" s="3075"/>
      <c r="H125" s="3075"/>
      <c r="I125" s="3089"/>
      <c r="J125" s="3089"/>
      <c r="K125" s="3089"/>
      <c r="L125" s="3089"/>
      <c r="M125" s="3089"/>
      <c r="N125" s="3089"/>
      <c r="O125" s="3089"/>
    </row>
    <row r="126" spans="1:15" s="1267" customFormat="1" ht="12.75">
      <c r="A126" s="1283"/>
      <c r="B126" s="3054"/>
      <c r="C126" s="1283"/>
      <c r="D126" s="3075"/>
      <c r="E126" s="3075"/>
      <c r="F126" s="3075"/>
      <c r="G126" s="3075"/>
      <c r="H126" s="3075"/>
      <c r="I126" s="3089"/>
      <c r="J126" s="3089"/>
      <c r="K126" s="3089"/>
      <c r="L126" s="3089"/>
      <c r="M126" s="3089"/>
      <c r="N126" s="3089"/>
      <c r="O126" s="3089"/>
    </row>
    <row r="127" spans="1:15" s="1267" customFormat="1" ht="12.75">
      <c r="A127" s="1283"/>
      <c r="B127" s="3054"/>
      <c r="C127" s="1283"/>
      <c r="D127" s="3075"/>
      <c r="E127" s="3075"/>
      <c r="F127" s="3075"/>
      <c r="G127" s="3075"/>
      <c r="H127" s="3075"/>
      <c r="I127" s="3089"/>
      <c r="J127" s="3089"/>
      <c r="K127" s="3089"/>
      <c r="L127" s="3089"/>
      <c r="M127" s="3089"/>
      <c r="N127" s="3089"/>
      <c r="O127" s="3089"/>
    </row>
    <row r="128" spans="1:15" s="1267" customFormat="1" ht="12.75">
      <c r="A128" s="1283"/>
      <c r="B128" s="3054"/>
      <c r="C128" s="1283"/>
      <c r="D128" s="3075"/>
      <c r="E128" s="3075"/>
      <c r="F128" s="3075"/>
      <c r="G128" s="3075"/>
      <c r="H128" s="3075"/>
      <c r="I128" s="3089"/>
      <c r="J128" s="3089"/>
      <c r="K128" s="3089"/>
      <c r="L128" s="3089"/>
      <c r="M128" s="3089"/>
      <c r="N128" s="3089"/>
      <c r="O128" s="3089"/>
    </row>
    <row r="129" spans="1:15" s="1267" customFormat="1" ht="12.75">
      <c r="A129" s="1283"/>
      <c r="B129" s="3054"/>
      <c r="C129" s="1283"/>
      <c r="D129" s="3075"/>
      <c r="E129" s="3075"/>
      <c r="F129" s="3075"/>
      <c r="G129" s="3075"/>
      <c r="H129" s="3075"/>
      <c r="I129" s="3089"/>
      <c r="J129" s="3089"/>
      <c r="K129" s="3089"/>
      <c r="L129" s="3089"/>
      <c r="M129" s="3089"/>
      <c r="N129" s="3089"/>
      <c r="O129" s="3089"/>
    </row>
    <row r="130" spans="1:15" s="1267" customFormat="1" ht="12.75">
      <c r="A130" s="1283"/>
      <c r="B130" s="3054"/>
      <c r="C130" s="1283"/>
      <c r="D130" s="3075"/>
      <c r="E130" s="3075"/>
      <c r="F130" s="3075"/>
      <c r="G130" s="3075"/>
      <c r="H130" s="3075"/>
      <c r="I130" s="3089"/>
      <c r="J130" s="3089"/>
      <c r="K130" s="3089"/>
      <c r="L130" s="3089"/>
      <c r="M130" s="3089"/>
      <c r="N130" s="3089"/>
      <c r="O130" s="3089"/>
    </row>
    <row r="131" spans="1:15" s="1267" customFormat="1" ht="12.75">
      <c r="A131" s="1283"/>
      <c r="B131" s="3054"/>
      <c r="C131" s="1283"/>
      <c r="D131" s="3075"/>
      <c r="E131" s="3075"/>
      <c r="F131" s="3075"/>
      <c r="G131" s="3075"/>
      <c r="H131" s="3075"/>
      <c r="I131" s="3089"/>
      <c r="J131" s="3089"/>
      <c r="K131" s="3089"/>
      <c r="L131" s="3089"/>
      <c r="M131" s="3089"/>
      <c r="N131" s="3089"/>
      <c r="O131" s="3089"/>
    </row>
    <row r="132" spans="1:15" s="1267" customFormat="1" ht="12.75">
      <c r="A132" s="1283"/>
      <c r="B132" s="3054"/>
      <c r="C132" s="1283"/>
      <c r="D132" s="3075"/>
      <c r="E132" s="3075"/>
      <c r="F132" s="3075"/>
      <c r="G132" s="3075"/>
      <c r="H132" s="3075"/>
      <c r="I132" s="3089"/>
      <c r="J132" s="3089"/>
      <c r="K132" s="3089"/>
      <c r="L132" s="3089"/>
      <c r="M132" s="3089"/>
      <c r="N132" s="3089"/>
      <c r="O132" s="3089"/>
    </row>
    <row r="133" spans="1:15" s="1267" customFormat="1" ht="12.75">
      <c r="A133" s="1283"/>
      <c r="B133" s="3054"/>
      <c r="C133" s="1283"/>
      <c r="D133" s="3075"/>
      <c r="E133" s="3075"/>
      <c r="F133" s="3075"/>
      <c r="G133" s="3075"/>
      <c r="H133" s="3075"/>
      <c r="I133" s="3089"/>
      <c r="J133" s="3089"/>
      <c r="K133" s="3089"/>
      <c r="L133" s="3089"/>
      <c r="M133" s="3089"/>
      <c r="N133" s="3089"/>
      <c r="O133" s="3089"/>
    </row>
    <row r="134" spans="1:15" s="1267" customFormat="1" ht="12.75">
      <c r="A134" s="1283"/>
      <c r="B134" s="3054"/>
      <c r="C134" s="1283"/>
      <c r="D134" s="3075"/>
      <c r="E134" s="3075"/>
      <c r="F134" s="3075"/>
      <c r="G134" s="3075"/>
      <c r="H134" s="3075"/>
      <c r="I134" s="3089"/>
      <c r="J134" s="3089"/>
      <c r="K134" s="3089"/>
      <c r="L134" s="3089"/>
      <c r="M134" s="3089"/>
      <c r="N134" s="3089"/>
      <c r="O134" s="3089"/>
    </row>
    <row r="135" spans="1:15" s="1267" customFormat="1" ht="12.75">
      <c r="A135" s="1283"/>
      <c r="B135" s="3054"/>
      <c r="C135" s="1283"/>
      <c r="D135" s="3075"/>
      <c r="E135" s="3075"/>
      <c r="F135" s="3075"/>
      <c r="G135" s="3075"/>
      <c r="H135" s="3075"/>
      <c r="I135" s="3089"/>
      <c r="J135" s="3089"/>
      <c r="K135" s="3089"/>
      <c r="L135" s="3089"/>
      <c r="M135" s="3089"/>
      <c r="N135" s="3089"/>
      <c r="O135" s="3089"/>
    </row>
    <row r="136" spans="1:15" s="1267" customFormat="1" ht="12.75">
      <c r="A136" s="1283"/>
      <c r="B136" s="3054"/>
      <c r="C136" s="1283"/>
      <c r="D136" s="3075"/>
      <c r="E136" s="3075"/>
      <c r="F136" s="3075"/>
      <c r="G136" s="3075"/>
      <c r="H136" s="3075"/>
      <c r="I136" s="3089"/>
      <c r="J136" s="3089"/>
      <c r="K136" s="3089"/>
      <c r="L136" s="3089"/>
      <c r="M136" s="3089"/>
      <c r="N136" s="3089"/>
      <c r="O136" s="3089"/>
    </row>
    <row r="137" spans="1:15">
      <c r="A137" s="1273"/>
      <c r="B137" s="1273"/>
      <c r="C137" s="1273"/>
      <c r="D137" s="1273"/>
      <c r="E137" s="1273"/>
      <c r="F137" s="1273"/>
      <c r="G137" s="1273"/>
      <c r="H137" s="1273"/>
    </row>
    <row r="138" spans="1:15">
      <c r="A138" s="3055"/>
      <c r="B138" s="3055"/>
      <c r="C138" s="3055"/>
      <c r="D138" s="3055"/>
      <c r="E138" s="3055"/>
      <c r="F138" s="3055"/>
      <c r="G138" s="3055"/>
      <c r="H138" s="3055"/>
    </row>
    <row r="139" spans="1:15">
      <c r="A139" s="3059"/>
      <c r="B139" s="3059"/>
      <c r="C139" s="3059"/>
      <c r="D139" s="3059"/>
      <c r="E139" s="3059"/>
      <c r="F139" s="3059"/>
      <c r="G139" s="3059"/>
      <c r="H139" s="3059"/>
    </row>
    <row r="140" spans="1:15">
      <c r="A140" s="1273"/>
      <c r="B140" s="1273"/>
      <c r="C140" s="1273"/>
      <c r="D140" s="1273"/>
      <c r="E140" s="1273"/>
      <c r="F140" s="1273"/>
      <c r="G140" s="1273"/>
      <c r="H140" s="1273"/>
    </row>
    <row r="141" spans="1:15" s="1267" customFormat="1">
      <c r="A141" s="3077"/>
      <c r="B141" s="3076"/>
      <c r="C141" s="1273"/>
      <c r="D141" s="3075"/>
      <c r="E141" s="3075"/>
      <c r="F141" s="3075"/>
      <c r="G141" s="3075"/>
      <c r="H141" s="3075"/>
      <c r="I141" s="3089"/>
      <c r="J141" s="3089"/>
      <c r="K141" s="3089"/>
      <c r="L141" s="3089"/>
      <c r="M141" s="3089"/>
      <c r="N141" s="3089"/>
      <c r="O141" s="3089"/>
    </row>
    <row r="142" spans="1:15" s="1267" customFormat="1" ht="12.75">
      <c r="A142" s="1221"/>
      <c r="B142" s="1221"/>
      <c r="C142" s="1303"/>
      <c r="D142" s="1302"/>
      <c r="E142" s="1304"/>
      <c r="F142" s="1301"/>
      <c r="G142" s="3074"/>
      <c r="H142" s="1304"/>
      <c r="I142" s="3089"/>
      <c r="J142" s="3089"/>
      <c r="K142" s="3089"/>
      <c r="L142" s="3089"/>
      <c r="M142" s="3089"/>
      <c r="N142" s="3089"/>
      <c r="O142" s="3089"/>
    </row>
    <row r="143" spans="1:15" s="1267" customFormat="1" ht="23.25">
      <c r="A143" s="3073"/>
      <c r="B143" s="3073"/>
      <c r="C143" s="3072"/>
      <c r="D143" s="3079"/>
      <c r="E143" s="1304"/>
      <c r="F143" s="1301"/>
      <c r="G143" s="3071"/>
      <c r="H143" s="1304"/>
      <c r="I143" s="3089"/>
      <c r="J143" s="3089"/>
      <c r="K143" s="3089"/>
      <c r="L143" s="3089"/>
      <c r="M143" s="3089"/>
      <c r="N143" s="3089"/>
      <c r="O143" s="3089"/>
    </row>
    <row r="144" spans="1:15" s="1267" customFormat="1" ht="12.75">
      <c r="A144" s="1277"/>
      <c r="B144" s="1277"/>
      <c r="C144" s="3068"/>
      <c r="D144" s="3070"/>
      <c r="E144" s="3069"/>
      <c r="F144" s="3069"/>
      <c r="G144" s="3069"/>
      <c r="H144" s="1314"/>
      <c r="I144" s="3089"/>
      <c r="J144" s="3089"/>
      <c r="K144" s="3089"/>
      <c r="L144" s="3089"/>
      <c r="M144" s="3089"/>
      <c r="N144" s="3089"/>
      <c r="O144" s="3089"/>
    </row>
    <row r="145" spans="1:15" s="1267" customFormat="1" ht="12.75">
      <c r="A145" s="1277"/>
      <c r="B145" s="1277"/>
      <c r="C145" s="3068"/>
      <c r="D145" s="1311"/>
      <c r="E145" s="1311"/>
      <c r="F145" s="1311"/>
      <c r="G145" s="1311"/>
      <c r="H145" s="1311"/>
      <c r="I145" s="3089"/>
      <c r="J145" s="3089"/>
      <c r="K145" s="3089"/>
      <c r="L145" s="3089"/>
      <c r="M145" s="3089"/>
      <c r="N145" s="3089"/>
      <c r="O145" s="3089"/>
    </row>
    <row r="146" spans="1:15" s="1267" customFormat="1" ht="12.75">
      <c r="A146" s="1277"/>
      <c r="B146" s="1277"/>
      <c r="C146" s="1314"/>
      <c r="D146" s="3066"/>
      <c r="E146" s="3066"/>
      <c r="F146" s="3066"/>
      <c r="G146" s="3067"/>
      <c r="H146" s="3066"/>
      <c r="I146" s="3089"/>
      <c r="J146" s="3089"/>
      <c r="K146" s="3089"/>
      <c r="L146" s="3089"/>
      <c r="M146" s="3089"/>
      <c r="N146" s="3089"/>
      <c r="O146" s="3089"/>
    </row>
    <row r="147" spans="1:15" s="1267" customFormat="1" ht="12.75">
      <c r="A147" s="1298"/>
      <c r="B147" s="3065"/>
      <c r="C147" s="3064"/>
      <c r="D147" s="3063"/>
      <c r="E147" s="3063"/>
      <c r="F147" s="3063"/>
      <c r="G147" s="3063"/>
      <c r="H147" s="3063"/>
      <c r="I147" s="3089"/>
      <c r="J147" s="3089"/>
      <c r="K147" s="3089"/>
      <c r="L147" s="3089"/>
      <c r="M147" s="3089"/>
      <c r="N147" s="3089"/>
      <c r="O147" s="3089"/>
    </row>
    <row r="148" spans="1:15" s="1267" customFormat="1" ht="12.75">
      <c r="A148" s="1296"/>
      <c r="B148" s="1221"/>
      <c r="C148" s="1303"/>
      <c r="D148" s="3062"/>
      <c r="E148" s="3062"/>
      <c r="F148" s="1301"/>
      <c r="G148" s="3062"/>
      <c r="H148" s="3062"/>
      <c r="I148" s="3089"/>
      <c r="J148" s="3089"/>
      <c r="K148" s="3089"/>
      <c r="L148" s="3089"/>
      <c r="M148" s="3089"/>
      <c r="N148" s="3089"/>
      <c r="O148" s="3089"/>
    </row>
    <row r="149" spans="1:15" s="1267" customFormat="1" ht="12.75">
      <c r="A149" s="1292"/>
      <c r="B149" s="1292"/>
      <c r="C149" s="1294"/>
      <c r="D149" s="3062"/>
      <c r="E149" s="3062"/>
      <c r="F149" s="1301"/>
      <c r="G149" s="3062"/>
      <c r="H149" s="3062"/>
      <c r="I149" s="3089"/>
      <c r="J149" s="3089"/>
      <c r="K149" s="3089"/>
      <c r="L149" s="3089"/>
      <c r="M149" s="3089"/>
      <c r="N149" s="3089"/>
      <c r="O149" s="3089"/>
    </row>
    <row r="150" spans="1:15" s="1267" customFormat="1" ht="12.75">
      <c r="A150" s="1296"/>
      <c r="B150" s="1221"/>
      <c r="C150" s="1294"/>
      <c r="D150" s="1302"/>
      <c r="E150" s="1300"/>
      <c r="F150" s="1301"/>
      <c r="G150" s="1300"/>
      <c r="H150" s="1300"/>
      <c r="I150" s="3089"/>
      <c r="J150" s="3089"/>
      <c r="K150" s="3089"/>
      <c r="L150" s="3089"/>
      <c r="M150" s="3089"/>
      <c r="N150" s="3089"/>
      <c r="O150" s="3089"/>
    </row>
    <row r="151" spans="1:15" s="1267" customFormat="1" ht="12.75">
      <c r="A151" s="1292"/>
      <c r="B151" s="1292"/>
      <c r="C151" s="1294"/>
      <c r="D151" s="1302"/>
      <c r="E151" s="1300"/>
      <c r="F151" s="1301"/>
      <c r="G151" s="1300"/>
      <c r="H151" s="1300"/>
      <c r="I151" s="3089"/>
      <c r="J151" s="3089"/>
      <c r="K151" s="3089"/>
      <c r="L151" s="3089"/>
      <c r="M151" s="3089"/>
      <c r="N151" s="3089"/>
      <c r="O151" s="3089"/>
    </row>
    <row r="152" spans="1:15" s="1267" customFormat="1" ht="12.75">
      <c r="A152" s="1295"/>
      <c r="B152" s="1295"/>
      <c r="C152" s="1303"/>
      <c r="D152" s="1302"/>
      <c r="E152" s="3060"/>
      <c r="F152" s="1301"/>
      <c r="G152" s="3060"/>
      <c r="H152" s="3060"/>
      <c r="I152" s="3089"/>
      <c r="J152" s="3089"/>
      <c r="K152" s="3089"/>
      <c r="L152" s="3089"/>
      <c r="M152" s="3089"/>
      <c r="N152" s="3089"/>
      <c r="O152" s="3089"/>
    </row>
    <row r="153" spans="1:15" s="1267" customFormat="1" ht="12.75">
      <c r="A153" s="1288"/>
      <c r="B153" s="1288"/>
      <c r="C153" s="1287"/>
      <c r="D153" s="1286"/>
      <c r="E153" s="1286"/>
      <c r="F153" s="1286"/>
      <c r="G153" s="1286"/>
      <c r="H153" s="1286"/>
      <c r="I153" s="3089"/>
      <c r="J153" s="3089"/>
      <c r="K153" s="3089"/>
      <c r="L153" s="3089"/>
      <c r="M153" s="3089"/>
      <c r="N153" s="3089"/>
      <c r="O153" s="3089"/>
    </row>
    <row r="154" spans="1:15" s="1267" customFormat="1" ht="12.75">
      <c r="A154" s="1288"/>
      <c r="B154" s="1288"/>
      <c r="C154" s="1287"/>
      <c r="D154" s="1286"/>
      <c r="E154" s="1286"/>
      <c r="F154" s="1286"/>
      <c r="G154" s="1286"/>
      <c r="H154" s="1286"/>
      <c r="I154" s="3089"/>
      <c r="J154" s="3089"/>
      <c r="K154" s="3089"/>
      <c r="L154" s="3089"/>
      <c r="M154" s="3089"/>
      <c r="N154" s="3089"/>
      <c r="O154" s="3089"/>
    </row>
    <row r="155" spans="1:15" s="1267" customFormat="1">
      <c r="A155" s="1221"/>
      <c r="B155" s="1273"/>
      <c r="C155" s="3058"/>
      <c r="D155" s="1273"/>
      <c r="E155" s="3059"/>
      <c r="F155" s="3059"/>
      <c r="G155" s="1221"/>
      <c r="H155" s="1273"/>
      <c r="I155" s="3089"/>
      <c r="J155" s="3089"/>
      <c r="K155" s="3089"/>
      <c r="L155" s="3089"/>
      <c r="M155" s="3089"/>
      <c r="N155" s="3089"/>
      <c r="O155" s="3089"/>
    </row>
    <row r="156" spans="1:15" s="1267" customFormat="1">
      <c r="A156" s="1273"/>
      <c r="B156" s="1221"/>
      <c r="C156" s="3058"/>
      <c r="D156" s="1221"/>
      <c r="E156" s="1221"/>
      <c r="F156" s="1221"/>
      <c r="G156" s="1221"/>
      <c r="H156" s="1273"/>
      <c r="I156" s="3089"/>
      <c r="J156" s="3089"/>
      <c r="K156" s="3089"/>
      <c r="L156" s="3089"/>
      <c r="M156" s="3089"/>
      <c r="N156" s="3089"/>
      <c r="O156" s="3089"/>
    </row>
    <row r="157" spans="1:15" s="1267" customFormat="1" ht="12.75">
      <c r="A157" s="3057"/>
      <c r="B157" s="1221"/>
      <c r="C157" s="3056"/>
      <c r="D157" s="3056"/>
      <c r="E157" s="3055"/>
      <c r="F157" s="3055"/>
      <c r="G157" s="3055"/>
      <c r="H157" s="3055"/>
      <c r="I157" s="3089"/>
      <c r="J157" s="3089"/>
      <c r="K157" s="3089"/>
      <c r="L157" s="3089"/>
      <c r="M157" s="3089"/>
      <c r="N157" s="3089"/>
      <c r="O157" s="3089"/>
    </row>
    <row r="158" spans="1:15" s="1267" customFormat="1" ht="12.75">
      <c r="A158" s="1283"/>
      <c r="B158" s="3054"/>
      <c r="C158" s="3053"/>
      <c r="D158" s="3053"/>
      <c r="E158" s="3052"/>
      <c r="F158" s="3052"/>
      <c r="G158" s="3052"/>
      <c r="H158" s="3052"/>
      <c r="I158" s="3089"/>
      <c r="J158" s="3089"/>
      <c r="K158" s="3089"/>
      <c r="L158" s="3089"/>
      <c r="M158" s="3089"/>
      <c r="N158" s="3089"/>
      <c r="O158" s="3089"/>
    </row>
    <row r="159" spans="1:15" s="1267" customFormat="1" ht="12.75">
      <c r="A159" s="1283"/>
      <c r="B159" s="3054"/>
      <c r="C159" s="1283"/>
      <c r="D159" s="3075"/>
      <c r="E159" s="3075"/>
      <c r="F159" s="3075"/>
      <c r="G159" s="3075"/>
      <c r="H159" s="3075"/>
      <c r="I159" s="3089"/>
      <c r="J159" s="3089"/>
      <c r="K159" s="3089"/>
      <c r="L159" s="3089"/>
      <c r="M159" s="3089"/>
      <c r="N159" s="3089"/>
      <c r="O159" s="3089"/>
    </row>
    <row r="160" spans="1:15" s="1267" customFormat="1" ht="12.75">
      <c r="A160" s="1283"/>
      <c r="B160" s="3054"/>
      <c r="C160" s="1283"/>
      <c r="D160" s="3075"/>
      <c r="E160" s="3075"/>
      <c r="F160" s="3075"/>
      <c r="G160" s="3075"/>
      <c r="H160" s="3075"/>
      <c r="I160" s="3089"/>
      <c r="J160" s="3089"/>
      <c r="K160" s="3089"/>
      <c r="L160" s="3089"/>
      <c r="M160" s="3089"/>
      <c r="N160" s="3089"/>
      <c r="O160" s="3089"/>
    </row>
    <row r="161" spans="1:15" s="1267" customFormat="1" ht="12.75">
      <c r="A161" s="1283"/>
      <c r="B161" s="3054"/>
      <c r="C161" s="1283"/>
      <c r="D161" s="3075"/>
      <c r="E161" s="3075"/>
      <c r="F161" s="3075"/>
      <c r="G161" s="3075"/>
      <c r="H161" s="3075"/>
      <c r="I161" s="3089"/>
      <c r="J161" s="3089"/>
      <c r="K161" s="3089"/>
      <c r="L161" s="3089"/>
      <c r="M161" s="3089"/>
      <c r="N161" s="3089"/>
      <c r="O161" s="3089"/>
    </row>
    <row r="162" spans="1:15" s="1267" customFormat="1" ht="12.75">
      <c r="A162" s="1283"/>
      <c r="B162" s="3054"/>
      <c r="C162" s="1283"/>
      <c r="D162" s="3075"/>
      <c r="E162" s="3075"/>
      <c r="F162" s="3075"/>
      <c r="G162" s="3075"/>
      <c r="H162" s="3075"/>
      <c r="I162" s="3089"/>
      <c r="J162" s="3089"/>
      <c r="K162" s="3089"/>
      <c r="L162" s="3089"/>
      <c r="M162" s="3089"/>
      <c r="N162" s="3089"/>
      <c r="O162" s="3089"/>
    </row>
    <row r="163" spans="1:15" s="1267" customFormat="1" ht="12.75">
      <c r="A163" s="1283"/>
      <c r="B163" s="3054"/>
      <c r="C163" s="1283"/>
      <c r="D163" s="3075"/>
      <c r="E163" s="3075"/>
      <c r="F163" s="3075"/>
      <c r="G163" s="3075"/>
      <c r="H163" s="3075"/>
      <c r="I163" s="3089"/>
      <c r="J163" s="3089"/>
      <c r="K163" s="3089"/>
      <c r="L163" s="3089"/>
      <c r="M163" s="3089"/>
      <c r="N163" s="3089"/>
      <c r="O163" s="3089"/>
    </row>
    <row r="164" spans="1:15" s="1267" customFormat="1" ht="12.75">
      <c r="A164" s="1283"/>
      <c r="B164" s="3054"/>
      <c r="C164" s="1283"/>
      <c r="D164" s="3075"/>
      <c r="E164" s="3075"/>
      <c r="F164" s="3075"/>
      <c r="G164" s="3075"/>
      <c r="H164" s="3075"/>
      <c r="I164" s="3089"/>
      <c r="J164" s="3089"/>
      <c r="K164" s="3089"/>
      <c r="L164" s="3089"/>
      <c r="M164" s="3089"/>
      <c r="N164" s="3089"/>
      <c r="O164" s="3089"/>
    </row>
    <row r="165" spans="1:15" s="1267" customFormat="1" ht="12.75">
      <c r="A165" s="1283"/>
      <c r="B165" s="3054"/>
      <c r="C165" s="1283"/>
      <c r="D165" s="3075"/>
      <c r="E165" s="3075"/>
      <c r="F165" s="3075"/>
      <c r="G165" s="3075"/>
      <c r="H165" s="3075"/>
      <c r="I165" s="3089"/>
      <c r="J165" s="3089"/>
      <c r="K165" s="3089"/>
      <c r="L165" s="3089"/>
      <c r="M165" s="3089"/>
      <c r="N165" s="3089"/>
      <c r="O165" s="3089"/>
    </row>
    <row r="166" spans="1:15" s="1267" customFormat="1" ht="12.75">
      <c r="A166" s="1283"/>
      <c r="B166" s="3054"/>
      <c r="C166" s="1283"/>
      <c r="D166" s="3075"/>
      <c r="E166" s="3075"/>
      <c r="F166" s="3075"/>
      <c r="G166" s="3075"/>
      <c r="H166" s="3075"/>
      <c r="I166" s="3089"/>
      <c r="J166" s="3089"/>
      <c r="K166" s="3089"/>
      <c r="L166" s="3089"/>
      <c r="M166" s="3089"/>
      <c r="N166" s="3089"/>
      <c r="O166" s="3089"/>
    </row>
    <row r="167" spans="1:15" s="1267" customFormat="1" ht="12.75">
      <c r="A167" s="1283"/>
      <c r="B167" s="3054"/>
      <c r="C167" s="1283"/>
      <c r="D167" s="3075"/>
      <c r="E167" s="3075"/>
      <c r="F167" s="3075"/>
      <c r="G167" s="3075"/>
      <c r="H167" s="3075"/>
      <c r="I167" s="3089"/>
      <c r="J167" s="3089"/>
      <c r="K167" s="3089"/>
      <c r="L167" s="3089"/>
      <c r="M167" s="3089"/>
      <c r="N167" s="3089"/>
      <c r="O167" s="3089"/>
    </row>
    <row r="168" spans="1:15" s="1267" customFormat="1" ht="12.75">
      <c r="A168" s="1283"/>
      <c r="B168" s="3054"/>
      <c r="C168" s="1283"/>
      <c r="D168" s="3075"/>
      <c r="E168" s="3075"/>
      <c r="F168" s="3075"/>
      <c r="G168" s="3075"/>
      <c r="H168" s="3075"/>
      <c r="I168" s="3089"/>
      <c r="J168" s="3089"/>
      <c r="K168" s="3089"/>
      <c r="L168" s="3089"/>
      <c r="M168" s="3089"/>
      <c r="N168" s="3089"/>
      <c r="O168" s="3089"/>
    </row>
    <row r="169" spans="1:15" s="1267" customFormat="1" ht="12.75">
      <c r="A169" s="1283"/>
      <c r="B169" s="3054"/>
      <c r="C169" s="1283"/>
      <c r="D169" s="3075"/>
      <c r="E169" s="3075"/>
      <c r="F169" s="3075"/>
      <c r="G169" s="3075"/>
      <c r="H169" s="3075"/>
      <c r="I169" s="3089"/>
      <c r="J169" s="3089"/>
      <c r="K169" s="3089"/>
      <c r="L169" s="3089"/>
      <c r="M169" s="3089"/>
      <c r="N169" s="3089"/>
      <c r="O169" s="3089"/>
    </row>
    <row r="170" spans="1:15" s="1267" customFormat="1" ht="12.75">
      <c r="A170" s="1283"/>
      <c r="B170" s="3054"/>
      <c r="C170" s="1283"/>
      <c r="D170" s="3075"/>
      <c r="E170" s="3075"/>
      <c r="F170" s="3075"/>
      <c r="G170" s="3075"/>
      <c r="H170" s="3075"/>
      <c r="I170" s="3089"/>
      <c r="J170" s="3089"/>
      <c r="K170" s="3089"/>
      <c r="L170" s="3089"/>
      <c r="M170" s="3089"/>
      <c r="N170" s="3089"/>
      <c r="O170" s="3089"/>
    </row>
    <row r="171" spans="1:15" s="1267" customFormat="1" ht="12.75">
      <c r="A171" s="1283"/>
      <c r="B171" s="3054"/>
      <c r="C171" s="1283"/>
      <c r="D171" s="3075"/>
      <c r="E171" s="3075"/>
      <c r="F171" s="3075"/>
      <c r="G171" s="3075"/>
      <c r="H171" s="3075"/>
      <c r="I171" s="3089"/>
      <c r="J171" s="3089"/>
      <c r="K171" s="3089"/>
      <c r="L171" s="3089"/>
      <c r="M171" s="3089"/>
      <c r="N171" s="3089"/>
      <c r="O171" s="3089"/>
    </row>
    <row r="172" spans="1:15" s="1267" customFormat="1" ht="12.75">
      <c r="A172" s="1283"/>
      <c r="B172" s="3054"/>
      <c r="C172" s="1283"/>
      <c r="D172" s="3075"/>
      <c r="E172" s="3075"/>
      <c r="F172" s="3075"/>
      <c r="G172" s="3075"/>
      <c r="H172" s="3075"/>
      <c r="I172" s="3089"/>
      <c r="J172" s="3089"/>
      <c r="K172" s="3089"/>
      <c r="L172" s="3089"/>
      <c r="M172" s="3089"/>
      <c r="N172" s="3089"/>
      <c r="O172" s="3089"/>
    </row>
    <row r="173" spans="1:15" s="1267" customFormat="1" ht="12.75">
      <c r="A173" s="1283"/>
      <c r="B173" s="3054"/>
      <c r="C173" s="1283"/>
      <c r="D173" s="3075"/>
      <c r="E173" s="3075"/>
      <c r="F173" s="3075"/>
      <c r="G173" s="3075"/>
      <c r="H173" s="3075"/>
      <c r="I173" s="3089"/>
      <c r="J173" s="3089"/>
      <c r="K173" s="3089"/>
      <c r="L173" s="3089"/>
      <c r="M173" s="3089"/>
      <c r="N173" s="3089"/>
      <c r="O173" s="3089"/>
    </row>
    <row r="174" spans="1:15" s="1267" customFormat="1" ht="12.75">
      <c r="A174" s="1283"/>
      <c r="B174" s="3054"/>
      <c r="C174" s="1283"/>
      <c r="D174" s="3075"/>
      <c r="E174" s="3075"/>
      <c r="F174" s="3075"/>
      <c r="G174" s="3075"/>
      <c r="H174" s="3075"/>
      <c r="I174" s="3089"/>
      <c r="J174" s="3089"/>
      <c r="K174" s="3089"/>
      <c r="L174" s="3089"/>
      <c r="M174" s="3089"/>
      <c r="N174" s="3089"/>
      <c r="O174" s="3089"/>
    </row>
    <row r="175" spans="1:15" s="1267" customFormat="1" ht="12.75">
      <c r="A175" s="1283"/>
      <c r="B175" s="3054"/>
      <c r="C175" s="1283"/>
      <c r="D175" s="3075"/>
      <c r="E175" s="3075"/>
      <c r="F175" s="3075"/>
      <c r="G175" s="3075"/>
      <c r="H175" s="3075"/>
      <c r="I175" s="3089"/>
      <c r="J175" s="3089"/>
      <c r="K175" s="3089"/>
      <c r="L175" s="3089"/>
      <c r="M175" s="3089"/>
      <c r="N175" s="3089"/>
      <c r="O175" s="3089"/>
    </row>
    <row r="176" spans="1:15" s="1267" customFormat="1" ht="12.75">
      <c r="A176" s="1283"/>
      <c r="B176" s="3054"/>
      <c r="C176" s="1283"/>
      <c r="D176" s="3075"/>
      <c r="E176" s="3075"/>
      <c r="F176" s="3075"/>
      <c r="G176" s="3075"/>
      <c r="H176" s="3075"/>
      <c r="I176" s="3089"/>
      <c r="J176" s="3089"/>
      <c r="K176" s="3089"/>
      <c r="L176" s="3089"/>
      <c r="M176" s="3089"/>
      <c r="N176" s="3089"/>
      <c r="O176" s="3089"/>
    </row>
    <row r="177" spans="1:15" s="1267" customFormat="1" ht="12.75">
      <c r="A177" s="1283"/>
      <c r="B177" s="3054"/>
      <c r="C177" s="1283"/>
      <c r="D177" s="3075"/>
      <c r="E177" s="3075"/>
      <c r="F177" s="3075"/>
      <c r="G177" s="3075"/>
      <c r="H177" s="3075"/>
      <c r="I177" s="3089"/>
      <c r="J177" s="3089"/>
      <c r="K177" s="3089"/>
      <c r="L177" s="3089"/>
      <c r="M177" s="3089"/>
      <c r="N177" s="3089"/>
      <c r="O177" s="3089"/>
    </row>
    <row r="178" spans="1:15">
      <c r="A178" s="3055"/>
      <c r="B178" s="3055"/>
      <c r="C178" s="3055"/>
      <c r="D178" s="3055"/>
      <c r="E178" s="3055"/>
      <c r="F178" s="3055"/>
      <c r="G178" s="3055"/>
      <c r="H178" s="3055"/>
    </row>
    <row r="179" spans="1:15">
      <c r="A179" s="3059"/>
      <c r="B179" s="3059"/>
      <c r="C179" s="3059"/>
      <c r="D179" s="3059"/>
      <c r="E179" s="3059"/>
      <c r="F179" s="3059"/>
      <c r="G179" s="3059"/>
      <c r="H179" s="3059"/>
    </row>
    <row r="180" spans="1:15">
      <c r="A180" s="1273"/>
      <c r="B180" s="1273"/>
      <c r="C180" s="1273"/>
      <c r="D180" s="1273"/>
      <c r="E180" s="1273"/>
      <c r="F180" s="1273"/>
      <c r="G180" s="1273"/>
      <c r="H180" s="1273"/>
    </row>
    <row r="181" spans="1:15">
      <c r="A181" s="1273"/>
      <c r="B181" s="1273"/>
      <c r="C181" s="1273"/>
      <c r="D181" s="1273"/>
      <c r="E181" s="1273"/>
      <c r="F181" s="1273"/>
      <c r="G181" s="1273"/>
      <c r="H181" s="1273"/>
    </row>
    <row r="182" spans="1:15" s="1267" customFormat="1">
      <c r="A182" s="3077"/>
      <c r="B182" s="3076"/>
      <c r="C182" s="1273"/>
      <c r="D182" s="3075"/>
      <c r="E182" s="3075"/>
      <c r="F182" s="3075"/>
      <c r="G182" s="3075"/>
      <c r="H182" s="3075"/>
      <c r="I182" s="3089"/>
      <c r="J182" s="3089"/>
      <c r="K182" s="3089"/>
      <c r="L182" s="3089"/>
      <c r="M182" s="3089"/>
      <c r="N182" s="3089"/>
      <c r="O182" s="3089"/>
    </row>
    <row r="183" spans="1:15" s="1267" customFormat="1" ht="12.75">
      <c r="A183" s="1221"/>
      <c r="B183" s="1221"/>
      <c r="C183" s="1303"/>
      <c r="D183" s="1302"/>
      <c r="E183" s="1304"/>
      <c r="F183" s="1301"/>
      <c r="G183" s="3074"/>
      <c r="H183" s="1304"/>
      <c r="I183" s="3089"/>
      <c r="J183" s="3089"/>
      <c r="K183" s="3089"/>
      <c r="L183" s="3089"/>
      <c r="M183" s="3089"/>
      <c r="N183" s="3089"/>
      <c r="O183" s="3089"/>
    </row>
    <row r="184" spans="1:15" s="1267" customFormat="1" ht="23.25">
      <c r="A184" s="3073"/>
      <c r="B184" s="3073"/>
      <c r="C184" s="3072"/>
      <c r="D184" s="1302"/>
      <c r="E184" s="1304"/>
      <c r="F184" s="1301"/>
      <c r="G184" s="3071"/>
      <c r="H184" s="1304"/>
      <c r="I184" s="3089"/>
      <c r="J184" s="3089"/>
      <c r="K184" s="3089"/>
      <c r="L184" s="3089"/>
      <c r="M184" s="3089"/>
      <c r="N184" s="3089"/>
      <c r="O184" s="3089"/>
    </row>
    <row r="185" spans="1:15" s="1267" customFormat="1" ht="12.75">
      <c r="A185" s="1277"/>
      <c r="B185" s="1277"/>
      <c r="C185" s="3068"/>
      <c r="D185" s="3070"/>
      <c r="E185" s="3069"/>
      <c r="F185" s="3069"/>
      <c r="G185" s="3069"/>
      <c r="H185" s="1314"/>
      <c r="I185" s="3089"/>
      <c r="J185" s="3089"/>
      <c r="K185" s="3089"/>
      <c r="L185" s="3089"/>
      <c r="M185" s="3089"/>
      <c r="N185" s="3089"/>
      <c r="O185" s="3089"/>
    </row>
    <row r="186" spans="1:15" s="1267" customFormat="1" ht="12.75">
      <c r="A186" s="1277"/>
      <c r="B186" s="1277"/>
      <c r="C186" s="3068"/>
      <c r="D186" s="1311"/>
      <c r="E186" s="1311"/>
      <c r="F186" s="1311"/>
      <c r="G186" s="1311"/>
      <c r="H186" s="1311"/>
      <c r="I186" s="3089"/>
      <c r="J186" s="3089"/>
      <c r="K186" s="3089"/>
      <c r="L186" s="3089"/>
      <c r="M186" s="3089"/>
      <c r="N186" s="3089"/>
      <c r="O186" s="3089"/>
    </row>
    <row r="187" spans="1:15" s="1267" customFormat="1" ht="12.75">
      <c r="A187" s="1277"/>
      <c r="B187" s="1277"/>
      <c r="C187" s="1314"/>
      <c r="D187" s="3066"/>
      <c r="E187" s="3066"/>
      <c r="F187" s="3066"/>
      <c r="G187" s="3067"/>
      <c r="H187" s="3066"/>
      <c r="I187" s="3089"/>
      <c r="J187" s="3089"/>
      <c r="K187" s="3089"/>
      <c r="L187" s="3089"/>
      <c r="M187" s="3089"/>
      <c r="N187" s="3089"/>
      <c r="O187" s="3089"/>
    </row>
    <row r="188" spans="1:15" s="1267" customFormat="1" ht="12.75">
      <c r="A188" s="1298"/>
      <c r="B188" s="3065"/>
      <c r="C188" s="3064"/>
      <c r="D188" s="3063"/>
      <c r="E188" s="3063"/>
      <c r="F188" s="3063"/>
      <c r="G188" s="3063"/>
      <c r="H188" s="3063"/>
      <c r="I188" s="3089"/>
      <c r="J188" s="3089"/>
      <c r="K188" s="3089"/>
      <c r="L188" s="3089"/>
      <c r="M188" s="3089"/>
      <c r="N188" s="3089"/>
      <c r="O188" s="3089"/>
    </row>
    <row r="189" spans="1:15" s="1267" customFormat="1" ht="12.75">
      <c r="A189" s="1296"/>
      <c r="B189" s="1221"/>
      <c r="C189" s="1294"/>
      <c r="D189" s="3062"/>
      <c r="E189" s="3062"/>
      <c r="F189" s="1301"/>
      <c r="G189" s="3062"/>
      <c r="H189" s="3062"/>
      <c r="I189" s="3089"/>
      <c r="J189" s="3089"/>
      <c r="K189" s="3089"/>
      <c r="L189" s="3089"/>
      <c r="M189" s="3089"/>
      <c r="N189" s="3089"/>
      <c r="O189" s="3089"/>
    </row>
    <row r="190" spans="1:15" s="1267" customFormat="1" ht="12.75">
      <c r="A190" s="1292"/>
      <c r="B190" s="1292"/>
      <c r="C190" s="1294"/>
      <c r="D190" s="3062"/>
      <c r="E190" s="3062"/>
      <c r="F190" s="1301"/>
      <c r="G190" s="3062"/>
      <c r="H190" s="3062"/>
      <c r="I190" s="3089"/>
      <c r="J190" s="3089"/>
      <c r="K190" s="3089"/>
      <c r="L190" s="3089"/>
      <c r="M190" s="3089"/>
      <c r="N190" s="3089"/>
      <c r="O190" s="3089"/>
    </row>
    <row r="191" spans="1:15" s="1267" customFormat="1" ht="12.75">
      <c r="A191" s="1296"/>
      <c r="B191" s="1221"/>
      <c r="C191" s="1303"/>
      <c r="D191" s="1302"/>
      <c r="E191" s="1300"/>
      <c r="F191" s="1301"/>
      <c r="G191" s="1300"/>
      <c r="H191" s="1300"/>
      <c r="I191" s="3089"/>
      <c r="J191" s="3089"/>
      <c r="K191" s="3089"/>
      <c r="L191" s="3089"/>
      <c r="M191" s="3089"/>
      <c r="N191" s="3089"/>
      <c r="O191" s="3089"/>
    </row>
    <row r="192" spans="1:15" s="1267" customFormat="1" ht="12.75">
      <c r="A192" s="1292"/>
      <c r="B192" s="1292"/>
      <c r="C192" s="1294"/>
      <c r="D192" s="1302"/>
      <c r="E192" s="1300"/>
      <c r="F192" s="1301"/>
      <c r="G192" s="1300"/>
      <c r="H192" s="1300"/>
      <c r="I192" s="3089"/>
      <c r="J192" s="3089"/>
      <c r="K192" s="3089"/>
      <c r="L192" s="3089"/>
      <c r="M192" s="3089"/>
      <c r="N192" s="3089"/>
      <c r="O192" s="3089"/>
    </row>
    <row r="193" spans="1:15" s="1267" customFormat="1" ht="12.75">
      <c r="A193" s="1292"/>
      <c r="B193" s="1292"/>
      <c r="C193" s="1303"/>
      <c r="D193" s="1302"/>
      <c r="E193" s="1300"/>
      <c r="F193" s="1301"/>
      <c r="G193" s="1300"/>
      <c r="H193" s="1300"/>
      <c r="I193" s="3089"/>
      <c r="J193" s="3089"/>
      <c r="K193" s="3089"/>
      <c r="L193" s="3089"/>
      <c r="M193" s="3089"/>
      <c r="N193" s="3089"/>
      <c r="O193" s="3089"/>
    </row>
    <row r="194" spans="1:15" s="1267" customFormat="1" ht="12.75">
      <c r="A194" s="1292"/>
      <c r="B194" s="1292"/>
      <c r="C194" s="1303"/>
      <c r="D194" s="1302"/>
      <c r="E194" s="1300"/>
      <c r="F194" s="1301"/>
      <c r="G194" s="1300"/>
      <c r="H194" s="1300"/>
      <c r="I194" s="3089"/>
      <c r="J194" s="3089"/>
      <c r="K194" s="3089"/>
      <c r="L194" s="3089"/>
      <c r="M194" s="3089"/>
      <c r="N194" s="3089"/>
      <c r="O194" s="3089"/>
    </row>
    <row r="195" spans="1:15" s="1267" customFormat="1" ht="12.75">
      <c r="A195" s="1296"/>
      <c r="B195" s="1221"/>
      <c r="C195" s="1294"/>
      <c r="D195" s="1302"/>
      <c r="E195" s="1300"/>
      <c r="F195" s="1301"/>
      <c r="G195" s="1300"/>
      <c r="H195" s="1300"/>
      <c r="I195" s="3089"/>
      <c r="J195" s="3089"/>
      <c r="K195" s="3089"/>
      <c r="L195" s="3089"/>
      <c r="M195" s="3089"/>
      <c r="N195" s="3089"/>
      <c r="O195" s="3089"/>
    </row>
    <row r="196" spans="1:15" s="1267" customFormat="1" ht="12.75">
      <c r="A196" s="1296"/>
      <c r="B196" s="1221"/>
      <c r="C196" s="1294"/>
      <c r="D196" s="1302"/>
      <c r="E196" s="1300"/>
      <c r="F196" s="1301"/>
      <c r="G196" s="1300"/>
      <c r="H196" s="1300"/>
      <c r="I196" s="3089"/>
      <c r="J196" s="3089"/>
      <c r="K196" s="3089"/>
      <c r="L196" s="3089"/>
      <c r="M196" s="3089"/>
      <c r="N196" s="3089"/>
      <c r="O196" s="3089"/>
    </row>
    <row r="197" spans="1:15" s="1267" customFormat="1" ht="12.75">
      <c r="A197" s="3061"/>
      <c r="B197" s="1296"/>
      <c r="C197" s="1294"/>
      <c r="D197" s="1302"/>
      <c r="E197" s="1300"/>
      <c r="F197" s="1301"/>
      <c r="G197" s="1300"/>
      <c r="H197" s="1300"/>
      <c r="I197" s="3089"/>
      <c r="J197" s="3089"/>
      <c r="K197" s="3089"/>
      <c r="L197" s="3089"/>
      <c r="M197" s="3089"/>
      <c r="N197" s="3089"/>
      <c r="O197" s="3089"/>
    </row>
    <row r="198" spans="1:15" s="1267" customFormat="1" ht="12.75">
      <c r="A198" s="1295"/>
      <c r="B198" s="1295"/>
      <c r="C198" s="1303"/>
      <c r="D198" s="1302"/>
      <c r="E198" s="3060"/>
      <c r="F198" s="1301"/>
      <c r="G198" s="3060"/>
      <c r="H198" s="3060"/>
      <c r="I198" s="3089"/>
      <c r="J198" s="3089"/>
      <c r="K198" s="3089"/>
      <c r="L198" s="3089"/>
      <c r="M198" s="3089"/>
      <c r="N198" s="3089"/>
      <c r="O198" s="3089"/>
    </row>
    <row r="199" spans="1:15" s="1267" customFormat="1" ht="12.75">
      <c r="A199" s="1288"/>
      <c r="B199" s="1288"/>
      <c r="C199" s="1287"/>
      <c r="D199" s="1286"/>
      <c r="E199" s="1286"/>
      <c r="F199" s="1286"/>
      <c r="G199" s="1286"/>
      <c r="H199" s="1286"/>
      <c r="I199" s="3089"/>
      <c r="J199" s="3089"/>
      <c r="K199" s="3089"/>
      <c r="L199" s="3089"/>
      <c r="M199" s="3089"/>
      <c r="N199" s="3089"/>
      <c r="O199" s="3089"/>
    </row>
    <row r="200" spans="1:15" s="1267" customFormat="1" ht="12.75">
      <c r="A200" s="1288"/>
      <c r="B200" s="1288"/>
      <c r="C200" s="1287"/>
      <c r="D200" s="1286"/>
      <c r="E200" s="1286"/>
      <c r="F200" s="1286"/>
      <c r="G200" s="1286"/>
      <c r="H200" s="1286"/>
      <c r="I200" s="3089"/>
      <c r="J200" s="3089"/>
      <c r="K200" s="3089"/>
      <c r="L200" s="3089"/>
      <c r="M200" s="3089"/>
      <c r="N200" s="3089"/>
      <c r="O200" s="3089"/>
    </row>
    <row r="201" spans="1:15" s="1267" customFormat="1">
      <c r="A201" s="1221"/>
      <c r="B201" s="1273"/>
      <c r="C201" s="3058"/>
      <c r="D201" s="1273"/>
      <c r="E201" s="3059"/>
      <c r="F201" s="3059"/>
      <c r="G201" s="1221"/>
      <c r="H201" s="1273"/>
      <c r="I201" s="3089"/>
      <c r="J201" s="3089"/>
      <c r="K201" s="3089"/>
      <c r="L201" s="3089"/>
      <c r="M201" s="3089"/>
      <c r="N201" s="3089"/>
      <c r="O201" s="3089"/>
    </row>
    <row r="202" spans="1:15" s="1267" customFormat="1">
      <c r="A202" s="1273"/>
      <c r="B202" s="1221"/>
      <c r="C202" s="3058"/>
      <c r="D202" s="1221"/>
      <c r="E202" s="1221"/>
      <c r="F202" s="1221"/>
      <c r="G202" s="1221"/>
      <c r="H202" s="1273"/>
      <c r="I202" s="3089"/>
      <c r="J202" s="3089"/>
      <c r="K202" s="3089"/>
      <c r="L202" s="3089"/>
      <c r="M202" s="3089"/>
      <c r="N202" s="3089"/>
      <c r="O202" s="3089"/>
    </row>
    <row r="203" spans="1:15" s="1267" customFormat="1" ht="12.75">
      <c r="A203" s="3057"/>
      <c r="B203" s="1221"/>
      <c r="C203" s="3056"/>
      <c r="D203" s="3056"/>
      <c r="E203" s="3055"/>
      <c r="F203" s="3055"/>
      <c r="G203" s="3055"/>
      <c r="H203" s="3055"/>
      <c r="I203" s="3089"/>
      <c r="J203" s="3089"/>
      <c r="K203" s="3089"/>
      <c r="L203" s="3089"/>
      <c r="M203" s="3089"/>
      <c r="N203" s="3089"/>
      <c r="O203" s="3089"/>
    </row>
    <row r="204" spans="1:15" s="1267" customFormat="1" ht="12.75">
      <c r="A204" s="1283"/>
      <c r="B204" s="3054"/>
      <c r="C204" s="3053"/>
      <c r="D204" s="3053"/>
      <c r="E204" s="3052"/>
      <c r="F204" s="3052"/>
      <c r="G204" s="3052"/>
      <c r="H204" s="3052"/>
      <c r="I204" s="3089"/>
      <c r="J204" s="3089"/>
      <c r="K204" s="3089"/>
      <c r="L204" s="3089"/>
      <c r="M204" s="3089"/>
      <c r="N204" s="3089"/>
      <c r="O204" s="3089"/>
    </row>
    <row r="205" spans="1:15" s="1267" customFormat="1" ht="12.75">
      <c r="A205" s="1283"/>
      <c r="B205" s="3054"/>
      <c r="C205" s="1283"/>
      <c r="D205" s="3075"/>
      <c r="E205" s="3075"/>
      <c r="F205" s="3075"/>
      <c r="G205" s="3075"/>
      <c r="H205" s="3075"/>
      <c r="I205" s="3089"/>
      <c r="J205" s="3089"/>
      <c r="K205" s="3089"/>
      <c r="L205" s="3089"/>
      <c r="M205" s="3089"/>
      <c r="N205" s="3089"/>
      <c r="O205" s="3089"/>
    </row>
    <row r="206" spans="1:15" s="1267" customFormat="1" ht="12.75">
      <c r="A206" s="1283"/>
      <c r="B206" s="3054"/>
      <c r="C206" s="1283"/>
      <c r="D206" s="3075"/>
      <c r="E206" s="3075"/>
      <c r="F206" s="3075"/>
      <c r="G206" s="3075"/>
      <c r="H206" s="3075"/>
      <c r="I206" s="3089"/>
      <c r="J206" s="3089"/>
      <c r="K206" s="3089"/>
      <c r="L206" s="3089"/>
      <c r="M206" s="3089"/>
      <c r="N206" s="3089"/>
      <c r="O206" s="3089"/>
    </row>
    <row r="207" spans="1:15" s="1267" customFormat="1" ht="12.75">
      <c r="A207" s="1283"/>
      <c r="B207" s="3054"/>
      <c r="C207" s="1283"/>
      <c r="D207" s="3075"/>
      <c r="E207" s="3075"/>
      <c r="F207" s="3075"/>
      <c r="G207" s="3075"/>
      <c r="H207" s="3075"/>
      <c r="I207" s="3089"/>
      <c r="J207" s="3089"/>
      <c r="K207" s="3089"/>
      <c r="L207" s="3089"/>
      <c r="M207" s="3089"/>
      <c r="N207" s="3089"/>
      <c r="O207" s="3089"/>
    </row>
    <row r="208" spans="1:15" s="1267" customFormat="1" ht="12.75">
      <c r="A208" s="1283"/>
      <c r="B208" s="3054"/>
      <c r="C208" s="1283"/>
      <c r="D208" s="3075"/>
      <c r="E208" s="3075"/>
      <c r="F208" s="3075"/>
      <c r="G208" s="3075"/>
      <c r="H208" s="3075"/>
      <c r="I208" s="3089"/>
      <c r="J208" s="3089"/>
      <c r="K208" s="3089"/>
      <c r="L208" s="3089"/>
      <c r="M208" s="3089"/>
      <c r="N208" s="3089"/>
      <c r="O208" s="3089"/>
    </row>
    <row r="209" spans="1:15" s="1267" customFormat="1" ht="12.75">
      <c r="A209" s="1283"/>
      <c r="B209" s="3054"/>
      <c r="C209" s="1283"/>
      <c r="D209" s="3075"/>
      <c r="E209" s="3075"/>
      <c r="F209" s="3075"/>
      <c r="G209" s="3075"/>
      <c r="H209" s="3075"/>
      <c r="I209" s="3089"/>
      <c r="J209" s="3089"/>
      <c r="K209" s="3089"/>
      <c r="L209" s="3089"/>
      <c r="M209" s="3089"/>
      <c r="N209" s="3089"/>
      <c r="O209" s="3089"/>
    </row>
    <row r="210" spans="1:15" s="1267" customFormat="1" ht="12.75">
      <c r="A210" s="1283"/>
      <c r="B210" s="3054"/>
      <c r="C210" s="1283"/>
      <c r="D210" s="3075"/>
      <c r="E210" s="3075"/>
      <c r="F210" s="3075"/>
      <c r="G210" s="3075"/>
      <c r="H210" s="3075"/>
      <c r="I210" s="3089"/>
      <c r="J210" s="3089"/>
      <c r="K210" s="3089"/>
      <c r="L210" s="3089"/>
      <c r="M210" s="3089"/>
      <c r="N210" s="3089"/>
      <c r="O210" s="3089"/>
    </row>
    <row r="211" spans="1:15" s="1267" customFormat="1" ht="12.75">
      <c r="A211" s="1283"/>
      <c r="B211" s="3054"/>
      <c r="C211" s="1283"/>
      <c r="D211" s="3075"/>
      <c r="E211" s="3075"/>
      <c r="F211" s="3075"/>
      <c r="G211" s="3075"/>
      <c r="H211" s="3075"/>
      <c r="I211" s="3089"/>
      <c r="J211" s="3089"/>
      <c r="K211" s="3089"/>
      <c r="L211" s="3089"/>
      <c r="M211" s="3089"/>
      <c r="N211" s="3089"/>
      <c r="O211" s="3089"/>
    </row>
    <row r="212" spans="1:15" s="1267" customFormat="1" ht="12.75">
      <c r="A212" s="1283"/>
      <c r="B212" s="3054"/>
      <c r="C212" s="1283"/>
      <c r="D212" s="3075"/>
      <c r="E212" s="3075"/>
      <c r="F212" s="3075"/>
      <c r="G212" s="3075"/>
      <c r="H212" s="3075"/>
      <c r="I212" s="3089"/>
      <c r="J212" s="3089"/>
      <c r="K212" s="3089"/>
      <c r="L212" s="3089"/>
      <c r="M212" s="3089"/>
      <c r="N212" s="3089"/>
      <c r="O212" s="3089"/>
    </row>
    <row r="213" spans="1:15" s="1267" customFormat="1" ht="12.75">
      <c r="A213" s="1283"/>
      <c r="B213" s="3054"/>
      <c r="C213" s="1283"/>
      <c r="D213" s="3075"/>
      <c r="E213" s="3075"/>
      <c r="F213" s="3075"/>
      <c r="G213" s="3075"/>
      <c r="H213" s="3075"/>
      <c r="I213" s="3089"/>
      <c r="J213" s="3089"/>
      <c r="K213" s="3089"/>
      <c r="L213" s="3089"/>
      <c r="M213" s="3089"/>
      <c r="N213" s="3089"/>
      <c r="O213" s="3089"/>
    </row>
    <row r="214" spans="1:15" s="1267" customFormat="1" ht="12.75">
      <c r="A214" s="1283"/>
      <c r="B214" s="3054"/>
      <c r="C214" s="1283"/>
      <c r="D214" s="3075"/>
      <c r="E214" s="3075"/>
      <c r="F214" s="3075"/>
      <c r="G214" s="3075"/>
      <c r="H214" s="3075"/>
      <c r="I214" s="3089"/>
      <c r="J214" s="3089"/>
      <c r="K214" s="3089"/>
      <c r="L214" s="3089"/>
      <c r="M214" s="3089"/>
      <c r="N214" s="3089"/>
      <c r="O214" s="3089"/>
    </row>
    <row r="215" spans="1:15" s="1267" customFormat="1" ht="12.75">
      <c r="A215" s="1283"/>
      <c r="B215" s="3054"/>
      <c r="C215" s="1283"/>
      <c r="D215" s="3075"/>
      <c r="E215" s="3075"/>
      <c r="F215" s="3075"/>
      <c r="G215" s="3075"/>
      <c r="H215" s="3075"/>
      <c r="I215" s="3089"/>
      <c r="J215" s="3089"/>
      <c r="K215" s="3089"/>
      <c r="L215" s="3089"/>
      <c r="M215" s="3089"/>
      <c r="N215" s="3089"/>
      <c r="O215" s="3089"/>
    </row>
    <row r="216" spans="1:15" s="1267" customFormat="1" ht="12.75">
      <c r="A216" s="1283"/>
      <c r="B216" s="3054"/>
      <c r="C216" s="1283"/>
      <c r="D216" s="3075"/>
      <c r="E216" s="3075"/>
      <c r="F216" s="3075"/>
      <c r="G216" s="3075"/>
      <c r="H216" s="3075"/>
      <c r="I216" s="3089"/>
      <c r="J216" s="3089"/>
      <c r="K216" s="3089"/>
      <c r="L216" s="3089"/>
      <c r="M216" s="3089"/>
      <c r="N216" s="3089"/>
      <c r="O216" s="3089"/>
    </row>
    <row r="217" spans="1:15" s="1267" customFormat="1" ht="12.75">
      <c r="A217" s="1283"/>
      <c r="B217" s="3054"/>
      <c r="C217" s="1283"/>
      <c r="D217" s="3075"/>
      <c r="E217" s="3075"/>
      <c r="F217" s="3075"/>
      <c r="G217" s="3075"/>
      <c r="H217" s="3075"/>
      <c r="I217" s="3089"/>
      <c r="J217" s="3089"/>
      <c r="K217" s="3089"/>
      <c r="L217" s="3089"/>
      <c r="M217" s="3089"/>
      <c r="N217" s="3089"/>
      <c r="O217" s="3089"/>
    </row>
    <row r="218" spans="1:15">
      <c r="A218" s="1273"/>
      <c r="B218" s="1273"/>
      <c r="C218" s="1273"/>
      <c r="D218" s="1273"/>
      <c r="E218" s="1273"/>
      <c r="F218" s="1273"/>
      <c r="G218" s="1273"/>
      <c r="H218" s="1273"/>
    </row>
    <row r="219" spans="1:15">
      <c r="A219" s="3055"/>
      <c r="B219" s="3055"/>
      <c r="C219" s="3055"/>
      <c r="D219" s="3055"/>
      <c r="E219" s="3055"/>
      <c r="F219" s="3055"/>
      <c r="G219" s="3055"/>
      <c r="H219" s="3055"/>
    </row>
    <row r="220" spans="1:15">
      <c r="A220" s="3059"/>
      <c r="B220" s="3059"/>
      <c r="C220" s="3059"/>
      <c r="D220" s="3059"/>
      <c r="E220" s="3059"/>
      <c r="F220" s="3059"/>
      <c r="G220" s="3059"/>
      <c r="H220" s="3059"/>
    </row>
    <row r="221" spans="1:15">
      <c r="A221" s="1273"/>
      <c r="B221" s="1273"/>
      <c r="C221" s="1273"/>
      <c r="D221" s="1273"/>
      <c r="E221" s="1273"/>
      <c r="F221" s="1273"/>
      <c r="G221" s="1273"/>
      <c r="H221" s="1273"/>
    </row>
    <row r="222" spans="1:15">
      <c r="A222" s="1273"/>
      <c r="B222" s="1273"/>
      <c r="C222" s="1273"/>
      <c r="D222" s="1273"/>
      <c r="E222" s="1273"/>
      <c r="F222" s="1273"/>
      <c r="G222" s="1273"/>
      <c r="H222" s="1273"/>
    </row>
    <row r="223" spans="1:15" s="1267" customFormat="1">
      <c r="A223" s="3077"/>
      <c r="B223" s="3076"/>
      <c r="C223" s="1273"/>
      <c r="D223" s="3075"/>
      <c r="E223" s="3075"/>
      <c r="F223" s="3075"/>
      <c r="G223" s="3075"/>
      <c r="H223" s="3075"/>
      <c r="I223" s="3089"/>
      <c r="J223" s="3089"/>
      <c r="K223" s="3089"/>
      <c r="L223" s="3089"/>
      <c r="M223" s="3089"/>
      <c r="N223" s="3089"/>
      <c r="O223" s="3089"/>
    </row>
    <row r="224" spans="1:15" s="1267" customFormat="1" ht="12.75">
      <c r="A224" s="1221"/>
      <c r="B224" s="1221"/>
      <c r="C224" s="1303"/>
      <c r="D224" s="1302"/>
      <c r="E224" s="1304"/>
      <c r="F224" s="1301"/>
      <c r="G224" s="3074"/>
      <c r="H224" s="1304"/>
      <c r="I224" s="3089"/>
      <c r="J224" s="3089"/>
      <c r="K224" s="3089"/>
      <c r="L224" s="3089"/>
      <c r="M224" s="3089"/>
      <c r="N224" s="3089"/>
      <c r="O224" s="3089"/>
    </row>
    <row r="225" spans="1:15" s="1267" customFormat="1" ht="23.25">
      <c r="A225" s="3073"/>
      <c r="B225" s="3073"/>
      <c r="C225" s="3072"/>
      <c r="D225" s="1302"/>
      <c r="E225" s="1304"/>
      <c r="F225" s="1301"/>
      <c r="G225" s="3071"/>
      <c r="H225" s="1304"/>
      <c r="I225" s="3089"/>
      <c r="J225" s="3089"/>
      <c r="K225" s="3089"/>
      <c r="L225" s="3089"/>
      <c r="M225" s="3089"/>
      <c r="N225" s="3089"/>
      <c r="O225" s="3089"/>
    </row>
    <row r="226" spans="1:15" s="1267" customFormat="1" ht="12.75">
      <c r="A226" s="1277"/>
      <c r="B226" s="1277"/>
      <c r="C226" s="3068"/>
      <c r="D226" s="3070"/>
      <c r="E226" s="3069"/>
      <c r="F226" s="3069"/>
      <c r="G226" s="3069"/>
      <c r="H226" s="1314"/>
      <c r="I226" s="3089"/>
      <c r="J226" s="3089"/>
      <c r="K226" s="3089"/>
      <c r="L226" s="3089"/>
      <c r="M226" s="3089"/>
      <c r="N226" s="3089"/>
      <c r="O226" s="3089"/>
    </row>
    <row r="227" spans="1:15" s="1267" customFormat="1" ht="12.75">
      <c r="A227" s="1277"/>
      <c r="B227" s="1277"/>
      <c r="C227" s="3068"/>
      <c r="D227" s="1311"/>
      <c r="E227" s="1311"/>
      <c r="F227" s="1311"/>
      <c r="G227" s="1311"/>
      <c r="H227" s="1311"/>
      <c r="I227" s="3089"/>
      <c r="J227" s="3089"/>
      <c r="K227" s="3089"/>
      <c r="L227" s="3089"/>
      <c r="M227" s="3089"/>
      <c r="N227" s="3089"/>
      <c r="O227" s="3089"/>
    </row>
    <row r="228" spans="1:15" s="1267" customFormat="1" ht="12.75">
      <c r="A228" s="1277"/>
      <c r="B228" s="1277"/>
      <c r="C228" s="1314"/>
      <c r="D228" s="3066"/>
      <c r="E228" s="3066"/>
      <c r="F228" s="3066"/>
      <c r="G228" s="3067"/>
      <c r="H228" s="3066"/>
      <c r="I228" s="3089"/>
      <c r="J228" s="3089"/>
      <c r="K228" s="3089"/>
      <c r="L228" s="3089"/>
      <c r="M228" s="3089"/>
      <c r="N228" s="3089"/>
      <c r="O228" s="3089"/>
    </row>
    <row r="229" spans="1:15" s="1267" customFormat="1" ht="12.75">
      <c r="A229" s="1298"/>
      <c r="B229" s="3065"/>
      <c r="C229" s="3064"/>
      <c r="D229" s="3063"/>
      <c r="E229" s="3063"/>
      <c r="F229" s="3063"/>
      <c r="G229" s="3063"/>
      <c r="H229" s="3063"/>
      <c r="I229" s="3089"/>
      <c r="J229" s="3089"/>
      <c r="K229" s="3089"/>
      <c r="L229" s="3089"/>
      <c r="M229" s="3089"/>
      <c r="N229" s="3089"/>
      <c r="O229" s="3089"/>
    </row>
    <row r="230" spans="1:15" s="1267" customFormat="1" ht="12.75">
      <c r="A230" s="1292"/>
      <c r="B230" s="1292"/>
      <c r="C230" s="1294"/>
      <c r="D230" s="3062"/>
      <c r="E230" s="3062"/>
      <c r="F230" s="1301"/>
      <c r="G230" s="3062"/>
      <c r="H230" s="3062"/>
      <c r="I230" s="3089"/>
      <c r="J230" s="3089"/>
      <c r="K230" s="3089"/>
      <c r="L230" s="3089"/>
      <c r="M230" s="3089"/>
      <c r="N230" s="3089"/>
      <c r="O230" s="3089"/>
    </row>
    <row r="231" spans="1:15" s="1267" customFormat="1" ht="12.75">
      <c r="A231" s="1292"/>
      <c r="B231" s="1292"/>
      <c r="C231" s="1294"/>
      <c r="D231" s="3062"/>
      <c r="E231" s="3062"/>
      <c r="F231" s="1301"/>
      <c r="G231" s="3062"/>
      <c r="H231" s="3062"/>
      <c r="I231" s="3089"/>
      <c r="J231" s="3089"/>
      <c r="K231" s="3089"/>
      <c r="L231" s="3089"/>
      <c r="M231" s="3089"/>
      <c r="N231" s="3089"/>
      <c r="O231" s="3089"/>
    </row>
    <row r="232" spans="1:15" s="1267" customFormat="1" ht="12.75">
      <c r="A232" s="1296"/>
      <c r="B232" s="1221"/>
      <c r="C232" s="1294"/>
      <c r="D232" s="1302"/>
      <c r="E232" s="1300"/>
      <c r="F232" s="1301"/>
      <c r="G232" s="1300"/>
      <c r="H232" s="1300"/>
      <c r="I232" s="3089"/>
      <c r="J232" s="3089"/>
      <c r="K232" s="3089"/>
      <c r="L232" s="3089"/>
      <c r="M232" s="3089"/>
      <c r="N232" s="3089"/>
      <c r="O232" s="3089"/>
    </row>
    <row r="233" spans="1:15" s="1267" customFormat="1" ht="12.75">
      <c r="A233" s="1292"/>
      <c r="B233" s="1292"/>
      <c r="C233" s="1294"/>
      <c r="D233" s="1302"/>
      <c r="E233" s="1300"/>
      <c r="F233" s="1301"/>
      <c r="G233" s="1300"/>
      <c r="H233" s="1300"/>
      <c r="I233" s="3089"/>
      <c r="J233" s="3089"/>
      <c r="K233" s="3089"/>
      <c r="L233" s="3089"/>
      <c r="M233" s="3089"/>
      <c r="N233" s="3089"/>
      <c r="O233" s="3089"/>
    </row>
    <row r="234" spans="1:15" s="1267" customFormat="1" ht="12.75">
      <c r="A234" s="1296"/>
      <c r="B234" s="1221"/>
      <c r="C234" s="1303"/>
      <c r="D234" s="1302"/>
      <c r="E234" s="1300"/>
      <c r="F234" s="1301"/>
      <c r="G234" s="1300"/>
      <c r="H234" s="1300"/>
      <c r="I234" s="3089"/>
      <c r="J234" s="3089"/>
      <c r="K234" s="3089"/>
      <c r="L234" s="3089"/>
      <c r="M234" s="3089"/>
      <c r="N234" s="3089"/>
      <c r="O234" s="3089"/>
    </row>
    <row r="235" spans="1:15" s="1267" customFormat="1" ht="12.75">
      <c r="A235" s="1292"/>
      <c r="B235" s="1292"/>
      <c r="C235" s="1303"/>
      <c r="D235" s="1302"/>
      <c r="E235" s="1300"/>
      <c r="F235" s="1301"/>
      <c r="G235" s="1300"/>
      <c r="H235" s="1300"/>
      <c r="I235" s="3089"/>
      <c r="J235" s="3089"/>
      <c r="K235" s="3089"/>
      <c r="L235" s="3089"/>
      <c r="M235" s="3089"/>
      <c r="N235" s="3089"/>
      <c r="O235" s="3089"/>
    </row>
    <row r="236" spans="1:15" s="1267" customFormat="1" ht="12.75">
      <c r="A236" s="3061"/>
      <c r="B236" s="1296"/>
      <c r="C236" s="1294"/>
      <c r="D236" s="1302"/>
      <c r="E236" s="1300"/>
      <c r="F236" s="1301"/>
      <c r="G236" s="1300"/>
      <c r="H236" s="1300"/>
      <c r="I236" s="3089"/>
      <c r="J236" s="3089"/>
      <c r="K236" s="3089"/>
      <c r="L236" s="3089"/>
      <c r="M236" s="3089"/>
      <c r="N236" s="3089"/>
      <c r="O236" s="3089"/>
    </row>
    <row r="237" spans="1:15" s="1267" customFormat="1" ht="12.75">
      <c r="A237" s="1295"/>
      <c r="B237" s="1295"/>
      <c r="C237" s="1303"/>
      <c r="D237" s="1302"/>
      <c r="E237" s="3060"/>
      <c r="F237" s="1301"/>
      <c r="G237" s="3060"/>
      <c r="H237" s="3060"/>
      <c r="I237" s="3089"/>
      <c r="J237" s="3089"/>
      <c r="K237" s="3089"/>
      <c r="L237" s="3089"/>
      <c r="M237" s="3089"/>
      <c r="N237" s="3089"/>
      <c r="O237" s="3089"/>
    </row>
    <row r="238" spans="1:15" s="1267" customFormat="1" ht="12.75">
      <c r="A238" s="1288"/>
      <c r="B238" s="1288"/>
      <c r="C238" s="1287"/>
      <c r="D238" s="1286"/>
      <c r="E238" s="1286"/>
      <c r="F238" s="1286"/>
      <c r="G238" s="1286"/>
      <c r="H238" s="1286"/>
      <c r="I238" s="3089"/>
      <c r="J238" s="3089"/>
      <c r="K238" s="3089"/>
      <c r="L238" s="3089"/>
      <c r="M238" s="3089"/>
      <c r="N238" s="3089"/>
      <c r="O238" s="3089"/>
    </row>
    <row r="239" spans="1:15" s="1267" customFormat="1" ht="12.75">
      <c r="A239" s="1288"/>
      <c r="B239" s="1288"/>
      <c r="C239" s="1287"/>
      <c r="D239" s="1286"/>
      <c r="E239" s="1286"/>
      <c r="F239" s="1286"/>
      <c r="G239" s="1286"/>
      <c r="H239" s="1286"/>
      <c r="I239" s="3089"/>
      <c r="J239" s="3089"/>
      <c r="K239" s="3089"/>
      <c r="L239" s="3089"/>
      <c r="M239" s="3089"/>
      <c r="N239" s="3089"/>
      <c r="O239" s="3089"/>
    </row>
    <row r="240" spans="1:15" s="1267" customFormat="1">
      <c r="A240" s="1221"/>
      <c r="B240" s="1273"/>
      <c r="C240" s="3058"/>
      <c r="D240" s="1273"/>
      <c r="E240" s="3059"/>
      <c r="F240" s="3059"/>
      <c r="G240" s="1221"/>
      <c r="H240" s="1273"/>
      <c r="I240" s="3089"/>
      <c r="J240" s="3089"/>
      <c r="K240" s="3089"/>
      <c r="L240" s="3089"/>
      <c r="M240" s="3089"/>
      <c r="N240" s="3089"/>
      <c r="O240" s="3089"/>
    </row>
    <row r="241" spans="1:15" s="1267" customFormat="1">
      <c r="A241" s="1273"/>
      <c r="B241" s="1221"/>
      <c r="C241" s="3058"/>
      <c r="D241" s="1221"/>
      <c r="E241" s="1221"/>
      <c r="F241" s="1221"/>
      <c r="G241" s="1221"/>
      <c r="H241" s="1273"/>
      <c r="I241" s="3089"/>
      <c r="J241" s="3089"/>
      <c r="K241" s="3089"/>
      <c r="L241" s="3089"/>
      <c r="M241" s="3089"/>
      <c r="N241" s="3089"/>
      <c r="O241" s="3089"/>
    </row>
    <row r="242" spans="1:15" s="1267" customFormat="1" ht="12.75">
      <c r="A242" s="3057"/>
      <c r="B242" s="1221"/>
      <c r="C242" s="3056"/>
      <c r="D242" s="3056"/>
      <c r="E242" s="3055"/>
      <c r="F242" s="3055"/>
      <c r="G242" s="3055"/>
      <c r="H242" s="3055"/>
      <c r="I242" s="3089"/>
      <c r="J242" s="3089"/>
      <c r="K242" s="3089"/>
      <c r="L242" s="3089"/>
      <c r="M242" s="3089"/>
      <c r="N242" s="3089"/>
      <c r="O242" s="3089"/>
    </row>
    <row r="243" spans="1:15" s="1267" customFormat="1" ht="12.75">
      <c r="A243" s="1283"/>
      <c r="B243" s="3054"/>
      <c r="C243" s="3053"/>
      <c r="D243" s="3053"/>
      <c r="E243" s="3052"/>
      <c r="F243" s="3052"/>
      <c r="G243" s="3052"/>
      <c r="H243" s="3052"/>
      <c r="I243" s="3089"/>
      <c r="J243" s="3089"/>
      <c r="K243" s="3089"/>
      <c r="L243" s="3089"/>
      <c r="M243" s="3089"/>
      <c r="N243" s="3089"/>
      <c r="O243" s="3089"/>
    </row>
    <row r="244" spans="1:15" s="1267" customFormat="1" ht="12.75">
      <c r="A244" s="1283"/>
      <c r="B244" s="3054"/>
      <c r="C244" s="1283"/>
      <c r="D244" s="3075"/>
      <c r="E244" s="3075"/>
      <c r="F244" s="3075"/>
      <c r="G244" s="3075"/>
      <c r="H244" s="3075"/>
      <c r="I244" s="3089"/>
      <c r="J244" s="3089"/>
      <c r="K244" s="3089"/>
      <c r="L244" s="3089"/>
      <c r="M244" s="3089"/>
      <c r="N244" s="3089"/>
      <c r="O244" s="3089"/>
    </row>
    <row r="245" spans="1:15" s="1267" customFormat="1" ht="12.75">
      <c r="A245" s="1283"/>
      <c r="B245" s="3054"/>
      <c r="C245" s="1283"/>
      <c r="D245" s="3075"/>
      <c r="E245" s="3075"/>
      <c r="F245" s="3075"/>
      <c r="G245" s="3075"/>
      <c r="H245" s="3075"/>
      <c r="I245" s="3089"/>
      <c r="J245" s="3089"/>
      <c r="K245" s="3089"/>
      <c r="L245" s="3089"/>
      <c r="M245" s="3089"/>
      <c r="N245" s="3089"/>
      <c r="O245" s="3089"/>
    </row>
    <row r="246" spans="1:15" s="1267" customFormat="1" ht="12.75">
      <c r="A246" s="1283"/>
      <c r="B246" s="3054"/>
      <c r="C246" s="1283"/>
      <c r="D246" s="3075"/>
      <c r="E246" s="3075"/>
      <c r="F246" s="3075"/>
      <c r="G246" s="3075"/>
      <c r="H246" s="3075"/>
      <c r="I246" s="3089"/>
      <c r="J246" s="3089"/>
      <c r="K246" s="3089"/>
      <c r="L246" s="3089"/>
      <c r="M246" s="3089"/>
      <c r="N246" s="3089"/>
      <c r="O246" s="3089"/>
    </row>
    <row r="247" spans="1:15" s="1267" customFormat="1" ht="12.75">
      <c r="A247" s="1283"/>
      <c r="B247" s="3054"/>
      <c r="C247" s="1283"/>
      <c r="D247" s="3075"/>
      <c r="E247" s="3075"/>
      <c r="F247" s="3075"/>
      <c r="G247" s="3075"/>
      <c r="H247" s="3075"/>
      <c r="I247" s="3089"/>
      <c r="J247" s="3089"/>
      <c r="K247" s="3089"/>
      <c r="L247" s="3089"/>
      <c r="M247" s="3089"/>
      <c r="N247" s="3089"/>
      <c r="O247" s="3089"/>
    </row>
    <row r="248" spans="1:15" s="1267" customFormat="1" ht="12.75">
      <c r="A248" s="1283"/>
      <c r="B248" s="3054"/>
      <c r="C248" s="1283"/>
      <c r="D248" s="3075"/>
      <c r="E248" s="3075"/>
      <c r="F248" s="3075"/>
      <c r="G248" s="3075"/>
      <c r="H248" s="3075"/>
      <c r="I248" s="3089"/>
      <c r="J248" s="3089"/>
      <c r="K248" s="3089"/>
      <c r="L248" s="3089"/>
      <c r="M248" s="3089"/>
      <c r="N248" s="3089"/>
      <c r="O248" s="3089"/>
    </row>
    <row r="249" spans="1:15" s="1267" customFormat="1" ht="12.75">
      <c r="A249" s="1283"/>
      <c r="B249" s="3054"/>
      <c r="C249" s="1283"/>
      <c r="D249" s="3075"/>
      <c r="E249" s="3075"/>
      <c r="F249" s="3075"/>
      <c r="G249" s="3075"/>
      <c r="H249" s="3075"/>
      <c r="I249" s="3089"/>
      <c r="J249" s="3089"/>
      <c r="K249" s="3089"/>
      <c r="L249" s="3089"/>
      <c r="M249" s="3089"/>
      <c r="N249" s="3089"/>
      <c r="O249" s="3089"/>
    </row>
    <row r="250" spans="1:15" s="1267" customFormat="1" ht="12.75">
      <c r="A250" s="1283"/>
      <c r="B250" s="3054"/>
      <c r="C250" s="1283"/>
      <c r="D250" s="3075"/>
      <c r="E250" s="3075"/>
      <c r="F250" s="3075"/>
      <c r="G250" s="3075"/>
      <c r="H250" s="3075"/>
      <c r="I250" s="3089"/>
      <c r="J250" s="3089"/>
      <c r="K250" s="3089"/>
      <c r="L250" s="3089"/>
      <c r="M250" s="3089"/>
      <c r="N250" s="3089"/>
      <c r="O250" s="3089"/>
    </row>
    <row r="251" spans="1:15" s="1267" customFormat="1" ht="12.75">
      <c r="A251" s="1283"/>
      <c r="B251" s="3054"/>
      <c r="C251" s="1283"/>
      <c r="D251" s="3075"/>
      <c r="E251" s="3075"/>
      <c r="F251" s="3075"/>
      <c r="G251" s="3075"/>
      <c r="H251" s="3075"/>
      <c r="I251" s="3089"/>
      <c r="J251" s="3089"/>
      <c r="K251" s="3089"/>
      <c r="L251" s="3089"/>
      <c r="M251" s="3089"/>
      <c r="N251" s="3089"/>
      <c r="O251" s="3089"/>
    </row>
    <row r="252" spans="1:15" s="1267" customFormat="1" ht="12.75">
      <c r="A252" s="1283"/>
      <c r="B252" s="3054"/>
      <c r="C252" s="1283"/>
      <c r="D252" s="3075"/>
      <c r="E252" s="3075"/>
      <c r="F252" s="3075"/>
      <c r="G252" s="3075"/>
      <c r="H252" s="3075"/>
      <c r="I252" s="3089"/>
      <c r="J252" s="3089"/>
      <c r="K252" s="3089"/>
      <c r="L252" s="3089"/>
      <c r="M252" s="3089"/>
      <c r="N252" s="3089"/>
      <c r="O252" s="3089"/>
    </row>
    <row r="253" spans="1:15" s="1267" customFormat="1" ht="12.75">
      <c r="A253" s="1283"/>
      <c r="B253" s="3054"/>
      <c r="C253" s="1283"/>
      <c r="D253" s="3075"/>
      <c r="E253" s="3075"/>
      <c r="F253" s="3075"/>
      <c r="G253" s="3075"/>
      <c r="H253" s="3075"/>
      <c r="I253" s="3089"/>
      <c r="J253" s="3089"/>
      <c r="K253" s="3089"/>
      <c r="L253" s="3089"/>
      <c r="M253" s="3089"/>
      <c r="N253" s="3089"/>
      <c r="O253" s="3089"/>
    </row>
    <row r="254" spans="1:15" s="1267" customFormat="1" ht="12.75">
      <c r="A254" s="1283"/>
      <c r="B254" s="3054"/>
      <c r="C254" s="1283"/>
      <c r="D254" s="3075"/>
      <c r="E254" s="3075"/>
      <c r="F254" s="3075"/>
      <c r="G254" s="3075"/>
      <c r="H254" s="3075"/>
      <c r="I254" s="3089"/>
      <c r="J254" s="3089"/>
      <c r="K254" s="3089"/>
      <c r="L254" s="3089"/>
      <c r="M254" s="3089"/>
      <c r="N254" s="3089"/>
      <c r="O254" s="3089"/>
    </row>
    <row r="255" spans="1:15" s="1267" customFormat="1" ht="12.75">
      <c r="A255" s="1283"/>
      <c r="B255" s="3054"/>
      <c r="C255" s="1283"/>
      <c r="D255" s="3075"/>
      <c r="E255" s="3075"/>
      <c r="F255" s="3075"/>
      <c r="G255" s="3075"/>
      <c r="H255" s="3075"/>
      <c r="I255" s="3089"/>
      <c r="J255" s="3089"/>
      <c r="K255" s="3089"/>
      <c r="L255" s="3089"/>
      <c r="M255" s="3089"/>
      <c r="N255" s="3089"/>
      <c r="O255" s="3089"/>
    </row>
    <row r="256" spans="1:15" s="1267" customFormat="1" ht="12.75">
      <c r="A256" s="1283"/>
      <c r="B256" s="3054"/>
      <c r="C256" s="1283"/>
      <c r="D256" s="3075"/>
      <c r="E256" s="3075"/>
      <c r="F256" s="3075"/>
      <c r="G256" s="3075"/>
      <c r="H256" s="3075"/>
      <c r="I256" s="3089"/>
      <c r="J256" s="3089"/>
      <c r="K256" s="3089"/>
      <c r="L256" s="3089"/>
      <c r="M256" s="3089"/>
      <c r="N256" s="3089"/>
      <c r="O256" s="3089"/>
    </row>
    <row r="257" spans="1:15" s="1267" customFormat="1" ht="12.75">
      <c r="A257" s="1283"/>
      <c r="B257" s="3054"/>
      <c r="C257" s="1283"/>
      <c r="D257" s="3075"/>
      <c r="E257" s="3075"/>
      <c r="F257" s="3075"/>
      <c r="G257" s="3075"/>
      <c r="H257" s="3075"/>
      <c r="I257" s="3089"/>
      <c r="J257" s="3089"/>
      <c r="K257" s="3089"/>
      <c r="L257" s="3089"/>
      <c r="M257" s="3089"/>
      <c r="N257" s="3089"/>
      <c r="O257" s="3089"/>
    </row>
    <row r="258" spans="1:15" s="1267" customFormat="1" ht="12.75">
      <c r="A258" s="1283"/>
      <c r="B258" s="3054"/>
      <c r="C258" s="1283"/>
      <c r="D258" s="3075"/>
      <c r="E258" s="3075"/>
      <c r="F258" s="3075"/>
      <c r="G258" s="3075"/>
      <c r="H258" s="3075"/>
      <c r="I258" s="3089"/>
      <c r="J258" s="3089"/>
      <c r="K258" s="3089"/>
      <c r="L258" s="3089"/>
      <c r="M258" s="3089"/>
      <c r="N258" s="3089"/>
      <c r="O258" s="3089"/>
    </row>
    <row r="259" spans="1:15" s="1267" customFormat="1" ht="12.75">
      <c r="A259" s="1283"/>
      <c r="B259" s="3054"/>
      <c r="C259" s="1283"/>
      <c r="D259" s="3075"/>
      <c r="E259" s="3075"/>
      <c r="F259" s="3075"/>
      <c r="G259" s="3075"/>
      <c r="H259" s="3075"/>
      <c r="I259" s="3089"/>
      <c r="J259" s="3089"/>
      <c r="K259" s="3089"/>
      <c r="L259" s="3089"/>
      <c r="M259" s="3089"/>
      <c r="N259" s="3089"/>
      <c r="O259" s="3089"/>
    </row>
    <row r="260" spans="1:15" s="1267" customFormat="1" ht="12.75">
      <c r="A260" s="1283"/>
      <c r="B260" s="3054"/>
      <c r="C260" s="1283"/>
      <c r="D260" s="3075"/>
      <c r="E260" s="3075"/>
      <c r="F260" s="3075"/>
      <c r="G260" s="3075"/>
      <c r="H260" s="3075"/>
      <c r="I260" s="3089"/>
      <c r="J260" s="3089"/>
      <c r="K260" s="3089"/>
      <c r="L260" s="3089"/>
      <c r="M260" s="3089"/>
      <c r="N260" s="3089"/>
      <c r="O260" s="3089"/>
    </row>
    <row r="261" spans="1:15">
      <c r="A261" s="3055"/>
      <c r="B261" s="3055"/>
      <c r="C261" s="3055"/>
      <c r="D261" s="3055"/>
      <c r="E261" s="3055"/>
      <c r="F261" s="3055"/>
      <c r="G261" s="3055"/>
      <c r="H261" s="3055"/>
    </row>
    <row r="262" spans="1:15">
      <c r="A262" s="3059"/>
      <c r="B262" s="3059"/>
      <c r="C262" s="3059"/>
      <c r="D262" s="3059"/>
      <c r="E262" s="3059"/>
      <c r="F262" s="3059"/>
      <c r="G262" s="3059"/>
      <c r="H262" s="3059"/>
    </row>
    <row r="263" spans="1:15">
      <c r="A263" s="1273"/>
      <c r="B263" s="1273"/>
      <c r="C263" s="1273"/>
      <c r="D263" s="1273"/>
      <c r="E263" s="1273"/>
      <c r="F263" s="1273"/>
      <c r="G263" s="1273"/>
      <c r="H263" s="1273"/>
    </row>
    <row r="264" spans="1:15">
      <c r="A264" s="1273"/>
      <c r="B264" s="1273"/>
      <c r="C264" s="1273"/>
      <c r="D264" s="1273"/>
      <c r="E264" s="1273"/>
      <c r="F264" s="1273"/>
      <c r="G264" s="1273"/>
      <c r="H264" s="1273"/>
    </row>
    <row r="265" spans="1:15" s="1267" customFormat="1">
      <c r="A265" s="3077"/>
      <c r="B265" s="3076"/>
      <c r="C265" s="1273"/>
      <c r="D265" s="3075"/>
      <c r="E265" s="3075"/>
      <c r="F265" s="3075"/>
      <c r="G265" s="3075"/>
      <c r="H265" s="3075"/>
      <c r="I265" s="3089"/>
      <c r="J265" s="3089"/>
      <c r="K265" s="3089"/>
      <c r="L265" s="3089"/>
      <c r="M265" s="3089"/>
      <c r="N265" s="3089"/>
      <c r="O265" s="3089"/>
    </row>
    <row r="266" spans="1:15" s="1267" customFormat="1" ht="12.75">
      <c r="A266" s="1221"/>
      <c r="B266" s="1221"/>
      <c r="C266" s="1303"/>
      <c r="D266" s="1302"/>
      <c r="E266" s="1304"/>
      <c r="F266" s="1301"/>
      <c r="G266" s="3074"/>
      <c r="H266" s="1304"/>
      <c r="I266" s="3089"/>
      <c r="J266" s="3089"/>
      <c r="K266" s="3089"/>
      <c r="L266" s="3089"/>
      <c r="M266" s="3089"/>
      <c r="N266" s="3089"/>
      <c r="O266" s="3089"/>
    </row>
    <row r="267" spans="1:15" s="1267" customFormat="1" ht="23.25">
      <c r="A267" s="3073"/>
      <c r="B267" s="3073"/>
      <c r="C267" s="3072"/>
      <c r="D267" s="1302"/>
      <c r="E267" s="1304"/>
      <c r="F267" s="1301"/>
      <c r="G267" s="3071"/>
      <c r="H267" s="1304"/>
      <c r="I267" s="3089"/>
      <c r="J267" s="3089"/>
      <c r="K267" s="3089"/>
      <c r="L267" s="3089"/>
      <c r="M267" s="3089"/>
      <c r="N267" s="3089"/>
      <c r="O267" s="3089"/>
    </row>
    <row r="268" spans="1:15" s="1267" customFormat="1" ht="12.75">
      <c r="A268" s="1277"/>
      <c r="B268" s="1277"/>
      <c r="C268" s="3068"/>
      <c r="D268" s="3070"/>
      <c r="E268" s="3069"/>
      <c r="F268" s="3069"/>
      <c r="G268" s="3069"/>
      <c r="H268" s="1314"/>
      <c r="I268" s="3089"/>
      <c r="J268" s="3089"/>
      <c r="K268" s="3089"/>
      <c r="L268" s="3089"/>
      <c r="M268" s="3089"/>
      <c r="N268" s="3089"/>
      <c r="O268" s="3089"/>
    </row>
    <row r="269" spans="1:15" s="1267" customFormat="1" ht="12.75">
      <c r="A269" s="1277"/>
      <c r="B269" s="1277"/>
      <c r="C269" s="3068"/>
      <c r="D269" s="1311"/>
      <c r="E269" s="1311"/>
      <c r="F269" s="1311"/>
      <c r="G269" s="1311"/>
      <c r="H269" s="1311"/>
      <c r="I269" s="3089"/>
      <c r="J269" s="3089"/>
      <c r="K269" s="3089"/>
      <c r="L269" s="3089"/>
      <c r="M269" s="3089"/>
      <c r="N269" s="3089"/>
      <c r="O269" s="3089"/>
    </row>
    <row r="270" spans="1:15" s="1267" customFormat="1" ht="12.75">
      <c r="A270" s="1277"/>
      <c r="B270" s="1277"/>
      <c r="C270" s="1314"/>
      <c r="D270" s="3066"/>
      <c r="E270" s="3066"/>
      <c r="F270" s="3066"/>
      <c r="G270" s="3067"/>
      <c r="H270" s="3066"/>
      <c r="I270" s="3089"/>
      <c r="J270" s="3089"/>
      <c r="K270" s="3089"/>
      <c r="L270" s="3089"/>
      <c r="M270" s="3089"/>
      <c r="N270" s="3089"/>
      <c r="O270" s="3089"/>
    </row>
    <row r="271" spans="1:15" s="1267" customFormat="1" ht="12.75">
      <c r="A271" s="1298"/>
      <c r="B271" s="3065"/>
      <c r="C271" s="3064"/>
      <c r="D271" s="3063"/>
      <c r="E271" s="3063"/>
      <c r="F271" s="3063"/>
      <c r="G271" s="3063"/>
      <c r="H271" s="3063"/>
      <c r="I271" s="3089"/>
      <c r="J271" s="3089"/>
      <c r="K271" s="3089"/>
      <c r="L271" s="3089"/>
      <c r="M271" s="3089"/>
      <c r="N271" s="3089"/>
      <c r="O271" s="3089"/>
    </row>
    <row r="272" spans="1:15" s="1267" customFormat="1" ht="12.75">
      <c r="A272" s="1292"/>
      <c r="B272" s="1292"/>
      <c r="C272" s="1294"/>
      <c r="D272" s="3062"/>
      <c r="E272" s="3062"/>
      <c r="F272" s="1301"/>
      <c r="G272" s="3062"/>
      <c r="H272" s="3062"/>
      <c r="I272" s="3089"/>
      <c r="J272" s="3089"/>
      <c r="K272" s="3089"/>
      <c r="L272" s="3089"/>
      <c r="M272" s="3089"/>
      <c r="N272" s="3089"/>
      <c r="O272" s="3089"/>
    </row>
    <row r="273" spans="1:15" s="1267" customFormat="1" ht="12.75">
      <c r="A273" s="1292"/>
      <c r="B273" s="1292"/>
      <c r="C273" s="1294"/>
      <c r="D273" s="3062"/>
      <c r="E273" s="3062"/>
      <c r="F273" s="1301"/>
      <c r="G273" s="3062"/>
      <c r="H273" s="3062"/>
      <c r="I273" s="3089"/>
      <c r="J273" s="3089"/>
      <c r="K273" s="3089"/>
      <c r="L273" s="3089"/>
      <c r="M273" s="3089"/>
      <c r="N273" s="3089"/>
      <c r="O273" s="3089"/>
    </row>
    <row r="274" spans="1:15" s="1267" customFormat="1" ht="12.75">
      <c r="A274" s="1296"/>
      <c r="B274" s="1221"/>
      <c r="C274" s="1294"/>
      <c r="D274" s="1302"/>
      <c r="E274" s="1300"/>
      <c r="F274" s="1301"/>
      <c r="G274" s="1300"/>
      <c r="H274" s="1300"/>
      <c r="I274" s="3089"/>
      <c r="J274" s="3089"/>
      <c r="K274" s="3089"/>
      <c r="L274" s="3089"/>
      <c r="M274" s="3089"/>
      <c r="N274" s="3089"/>
      <c r="O274" s="3089"/>
    </row>
    <row r="275" spans="1:15" s="1267" customFormat="1" ht="12.75">
      <c r="A275" s="1292"/>
      <c r="B275" s="1292"/>
      <c r="C275" s="1294"/>
      <c r="D275" s="1302"/>
      <c r="E275" s="1300"/>
      <c r="F275" s="1301"/>
      <c r="G275" s="1300"/>
      <c r="H275" s="1300"/>
      <c r="I275" s="3089"/>
      <c r="J275" s="3089"/>
      <c r="K275" s="3089"/>
      <c r="L275" s="3089"/>
      <c r="M275" s="3089"/>
      <c r="N275" s="3089"/>
      <c r="O275" s="3089"/>
    </row>
    <row r="276" spans="1:15" s="1267" customFormat="1" ht="12.75">
      <c r="A276" s="1296"/>
      <c r="B276" s="1221"/>
      <c r="C276" s="1303"/>
      <c r="D276" s="1302"/>
      <c r="E276" s="1300"/>
      <c r="F276" s="1301"/>
      <c r="G276" s="1300"/>
      <c r="H276" s="1300"/>
      <c r="I276" s="3089"/>
      <c r="J276" s="3089"/>
      <c r="K276" s="3089"/>
      <c r="L276" s="3089"/>
      <c r="M276" s="3089"/>
      <c r="N276" s="3089"/>
      <c r="O276" s="3089"/>
    </row>
    <row r="277" spans="1:15" s="1267" customFormat="1" ht="12.75">
      <c r="A277" s="1292"/>
      <c r="B277" s="1292"/>
      <c r="C277" s="1303"/>
      <c r="D277" s="1302"/>
      <c r="E277" s="1300"/>
      <c r="F277" s="1301"/>
      <c r="G277" s="1300"/>
      <c r="H277" s="1300"/>
      <c r="I277" s="3089"/>
      <c r="J277" s="3089"/>
      <c r="K277" s="3089"/>
      <c r="L277" s="3089"/>
      <c r="M277" s="3089"/>
      <c r="N277" s="3089"/>
      <c r="O277" s="3089"/>
    </row>
    <row r="278" spans="1:15" s="1267" customFormat="1" ht="12.75">
      <c r="A278" s="3061"/>
      <c r="B278" s="1296"/>
      <c r="C278" s="1294"/>
      <c r="D278" s="1302"/>
      <c r="E278" s="1300"/>
      <c r="F278" s="1301"/>
      <c r="G278" s="1300"/>
      <c r="H278" s="1300"/>
      <c r="I278" s="3089"/>
      <c r="J278" s="3089"/>
      <c r="K278" s="3089"/>
      <c r="L278" s="3089"/>
      <c r="M278" s="3089"/>
      <c r="N278" s="3089"/>
      <c r="O278" s="3089"/>
    </row>
    <row r="279" spans="1:15" s="1267" customFormat="1" ht="12.75">
      <c r="A279" s="1295"/>
      <c r="B279" s="1295"/>
      <c r="C279" s="1303"/>
      <c r="D279" s="1302"/>
      <c r="E279" s="3060"/>
      <c r="F279" s="1301"/>
      <c r="G279" s="3060"/>
      <c r="H279" s="3060"/>
      <c r="I279" s="3089"/>
      <c r="J279" s="3089"/>
      <c r="K279" s="3089"/>
      <c r="L279" s="3089"/>
      <c r="M279" s="3089"/>
      <c r="N279" s="3089"/>
      <c r="O279" s="3089"/>
    </row>
    <row r="280" spans="1:15" s="1267" customFormat="1" ht="12.75">
      <c r="A280" s="1288"/>
      <c r="B280" s="1288"/>
      <c r="C280" s="1287"/>
      <c r="D280" s="1286"/>
      <c r="E280" s="1286"/>
      <c r="F280" s="1286"/>
      <c r="G280" s="1286"/>
      <c r="H280" s="1286"/>
      <c r="I280" s="3089"/>
      <c r="J280" s="3089"/>
      <c r="K280" s="3089"/>
      <c r="L280" s="3089"/>
      <c r="M280" s="3089"/>
      <c r="N280" s="3089"/>
      <c r="O280" s="3089"/>
    </row>
    <row r="281" spans="1:15" s="1267" customFormat="1" ht="12.75">
      <c r="A281" s="1288"/>
      <c r="B281" s="1288"/>
      <c r="C281" s="1287"/>
      <c r="D281" s="1286"/>
      <c r="E281" s="1286"/>
      <c r="F281" s="1286"/>
      <c r="G281" s="1286"/>
      <c r="H281" s="1286"/>
      <c r="I281" s="3089"/>
      <c r="J281" s="3089"/>
      <c r="K281" s="3089"/>
      <c r="L281" s="3089"/>
      <c r="M281" s="3089"/>
      <c r="N281" s="3089"/>
      <c r="O281" s="3089"/>
    </row>
    <row r="282" spans="1:15" s="1267" customFormat="1">
      <c r="A282" s="1221"/>
      <c r="B282" s="1273"/>
      <c r="C282" s="3058"/>
      <c r="D282" s="1273"/>
      <c r="E282" s="3059"/>
      <c r="F282" s="3059"/>
      <c r="G282" s="1221"/>
      <c r="H282" s="1273"/>
      <c r="I282" s="3089"/>
      <c r="J282" s="3089"/>
      <c r="K282" s="3089"/>
      <c r="L282" s="3089"/>
      <c r="M282" s="3089"/>
      <c r="N282" s="3089"/>
      <c r="O282" s="3089"/>
    </row>
    <row r="283" spans="1:15" s="1267" customFormat="1">
      <c r="A283" s="1273"/>
      <c r="B283" s="1221"/>
      <c r="C283" s="3058"/>
      <c r="D283" s="1221"/>
      <c r="E283" s="1221"/>
      <c r="F283" s="1221"/>
      <c r="G283" s="1221"/>
      <c r="H283" s="1273"/>
      <c r="I283" s="3089"/>
      <c r="J283" s="3089"/>
      <c r="K283" s="3089"/>
      <c r="L283" s="3089"/>
      <c r="M283" s="3089"/>
      <c r="N283" s="3089"/>
      <c r="O283" s="3089"/>
    </row>
    <row r="284" spans="1:15" s="1267" customFormat="1" ht="12.75">
      <c r="A284" s="3057"/>
      <c r="B284" s="1221"/>
      <c r="C284" s="3056"/>
      <c r="D284" s="3056"/>
      <c r="E284" s="3055"/>
      <c r="F284" s="3055"/>
      <c r="G284" s="3055"/>
      <c r="H284" s="3055"/>
      <c r="I284" s="3089"/>
      <c r="J284" s="3089"/>
      <c r="K284" s="3089"/>
      <c r="L284" s="3089"/>
      <c r="M284" s="3089"/>
      <c r="N284" s="3089"/>
      <c r="O284" s="3089"/>
    </row>
    <row r="285" spans="1:15" s="1267" customFormat="1" ht="12.75">
      <c r="A285" s="1283"/>
      <c r="B285" s="3054"/>
      <c r="C285" s="3053"/>
      <c r="D285" s="3053"/>
      <c r="E285" s="3052"/>
      <c r="F285" s="3052"/>
      <c r="G285" s="3052"/>
      <c r="H285" s="3052"/>
      <c r="I285" s="3089"/>
      <c r="J285" s="3089"/>
      <c r="K285" s="3089"/>
      <c r="L285" s="3089"/>
      <c r="M285" s="3089"/>
      <c r="N285" s="3089"/>
      <c r="O285" s="3089"/>
    </row>
    <row r="286" spans="1:15" s="1267" customFormat="1" ht="12.75">
      <c r="A286" s="1283"/>
      <c r="B286" s="3054"/>
      <c r="C286" s="1283"/>
      <c r="D286" s="3075"/>
      <c r="E286" s="3075"/>
      <c r="F286" s="3075"/>
      <c r="G286" s="3075"/>
      <c r="H286" s="3075"/>
      <c r="I286" s="3089"/>
      <c r="J286" s="3089"/>
      <c r="K286" s="3089"/>
      <c r="L286" s="3089"/>
      <c r="M286" s="3089"/>
      <c r="N286" s="3089"/>
      <c r="O286" s="3089"/>
    </row>
    <row r="287" spans="1:15" s="1267" customFormat="1" ht="12.75">
      <c r="A287" s="1283"/>
      <c r="B287" s="3054"/>
      <c r="C287" s="1283"/>
      <c r="D287" s="3075"/>
      <c r="E287" s="3075"/>
      <c r="F287" s="3075"/>
      <c r="G287" s="3075"/>
      <c r="H287" s="3075"/>
      <c r="I287" s="3089"/>
      <c r="J287" s="3089"/>
      <c r="K287" s="3089"/>
      <c r="L287" s="3089"/>
      <c r="M287" s="3089"/>
      <c r="N287" s="3089"/>
      <c r="O287" s="3089"/>
    </row>
    <row r="288" spans="1:15" s="1267" customFormat="1" ht="12.75">
      <c r="A288" s="1283"/>
      <c r="B288" s="3054"/>
      <c r="C288" s="1283"/>
      <c r="D288" s="3075"/>
      <c r="E288" s="3075"/>
      <c r="F288" s="3075"/>
      <c r="G288" s="3075"/>
      <c r="H288" s="3075"/>
      <c r="I288" s="3089"/>
      <c r="J288" s="3089"/>
      <c r="K288" s="3089"/>
      <c r="L288" s="3089"/>
      <c r="M288" s="3089"/>
      <c r="N288" s="3089"/>
      <c r="O288" s="3089"/>
    </row>
    <row r="289" spans="1:15" s="1267" customFormat="1" ht="12.75">
      <c r="A289" s="1283"/>
      <c r="B289" s="3054"/>
      <c r="C289" s="1283"/>
      <c r="D289" s="3075"/>
      <c r="E289" s="3075"/>
      <c r="F289" s="3075"/>
      <c r="G289" s="3075"/>
      <c r="H289" s="3075"/>
      <c r="I289" s="3089"/>
      <c r="J289" s="3089"/>
      <c r="K289" s="3089"/>
      <c r="L289" s="3089"/>
      <c r="M289" s="3089"/>
      <c r="N289" s="3089"/>
      <c r="O289" s="3089"/>
    </row>
    <row r="290" spans="1:15" s="1267" customFormat="1" ht="12.75">
      <c r="A290" s="1283"/>
      <c r="B290" s="3054"/>
      <c r="C290" s="1283"/>
      <c r="D290" s="3075"/>
      <c r="E290" s="3075"/>
      <c r="F290" s="3075"/>
      <c r="G290" s="3075"/>
      <c r="H290" s="3075"/>
      <c r="I290" s="3089"/>
      <c r="J290" s="3089"/>
      <c r="K290" s="3089"/>
      <c r="L290" s="3089"/>
      <c r="M290" s="3089"/>
      <c r="N290" s="3089"/>
      <c r="O290" s="3089"/>
    </row>
    <row r="291" spans="1:15" s="1267" customFormat="1" ht="12.75">
      <c r="A291" s="1283"/>
      <c r="B291" s="3054"/>
      <c r="C291" s="1283"/>
      <c r="D291" s="3075"/>
      <c r="E291" s="3075"/>
      <c r="F291" s="3075"/>
      <c r="G291" s="3075"/>
      <c r="H291" s="3075"/>
      <c r="I291" s="3089"/>
      <c r="J291" s="3089"/>
      <c r="K291" s="3089"/>
      <c r="L291" s="3089"/>
      <c r="M291" s="3089"/>
      <c r="N291" s="3089"/>
      <c r="O291" s="3089"/>
    </row>
    <row r="292" spans="1:15" s="1267" customFormat="1" ht="12.75">
      <c r="A292" s="1283"/>
      <c r="B292" s="3054"/>
      <c r="C292" s="1283"/>
      <c r="D292" s="3075"/>
      <c r="E292" s="3075"/>
      <c r="F292" s="3075"/>
      <c r="G292" s="3075"/>
      <c r="H292" s="3075"/>
      <c r="I292" s="3089"/>
      <c r="J292" s="3089"/>
      <c r="K292" s="3089"/>
      <c r="L292" s="3089"/>
      <c r="M292" s="3089"/>
      <c r="N292" s="3089"/>
      <c r="O292" s="3089"/>
    </row>
    <row r="293" spans="1:15" s="1267" customFormat="1" ht="12.75">
      <c r="A293" s="1283"/>
      <c r="B293" s="3054"/>
      <c r="C293" s="1283"/>
      <c r="D293" s="3075"/>
      <c r="E293" s="3075"/>
      <c r="F293" s="3075"/>
      <c r="G293" s="3075"/>
      <c r="H293" s="3075"/>
      <c r="I293" s="3089"/>
      <c r="J293" s="3089"/>
      <c r="K293" s="3089"/>
      <c r="L293" s="3089"/>
      <c r="M293" s="3089"/>
      <c r="N293" s="3089"/>
      <c r="O293" s="3089"/>
    </row>
    <row r="294" spans="1:15" s="1267" customFormat="1" ht="12.75">
      <c r="A294" s="1283"/>
      <c r="B294" s="3054"/>
      <c r="C294" s="1283"/>
      <c r="D294" s="3075"/>
      <c r="E294" s="3075"/>
      <c r="F294" s="3075"/>
      <c r="G294" s="3075"/>
      <c r="H294" s="3075"/>
      <c r="I294" s="3089"/>
      <c r="J294" s="3089"/>
      <c r="K294" s="3089"/>
      <c r="L294" s="3089"/>
      <c r="M294" s="3089"/>
      <c r="N294" s="3089"/>
      <c r="O294" s="3089"/>
    </row>
    <row r="295" spans="1:15" s="1267" customFormat="1" ht="12.75">
      <c r="A295" s="1283"/>
      <c r="B295" s="3054"/>
      <c r="C295" s="1283"/>
      <c r="D295" s="3075"/>
      <c r="E295" s="3075"/>
      <c r="F295" s="3075"/>
      <c r="G295" s="3075"/>
      <c r="H295" s="3075"/>
      <c r="I295" s="3089"/>
      <c r="J295" s="3089"/>
      <c r="K295" s="3089"/>
      <c r="L295" s="3089"/>
      <c r="M295" s="3089"/>
      <c r="N295" s="3089"/>
      <c r="O295" s="3089"/>
    </row>
    <row r="296" spans="1:15" s="1267" customFormat="1" ht="12.75">
      <c r="A296" s="1283"/>
      <c r="B296" s="3054"/>
      <c r="C296" s="1283"/>
      <c r="D296" s="3075"/>
      <c r="E296" s="3075"/>
      <c r="F296" s="3075"/>
      <c r="G296" s="3075"/>
      <c r="H296" s="3075"/>
      <c r="I296" s="3089"/>
      <c r="J296" s="3089"/>
      <c r="K296" s="3089"/>
      <c r="L296" s="3089"/>
      <c r="M296" s="3089"/>
      <c r="N296" s="3089"/>
      <c r="O296" s="3089"/>
    </row>
    <row r="297" spans="1:15" s="1267" customFormat="1" ht="12.75">
      <c r="A297" s="1283"/>
      <c r="B297" s="3054"/>
      <c r="C297" s="1283"/>
      <c r="D297" s="3075"/>
      <c r="E297" s="3075"/>
      <c r="F297" s="3075"/>
      <c r="G297" s="3075"/>
      <c r="H297" s="3075"/>
      <c r="I297" s="3089"/>
      <c r="J297" s="3089"/>
      <c r="K297" s="3089"/>
      <c r="L297" s="3089"/>
      <c r="M297" s="3089"/>
      <c r="N297" s="3089"/>
      <c r="O297" s="3089"/>
    </row>
    <row r="298" spans="1:15" s="1267" customFormat="1" ht="12.75">
      <c r="A298" s="1283"/>
      <c r="B298" s="3054"/>
      <c r="C298" s="1283"/>
      <c r="D298" s="3075"/>
      <c r="E298" s="3075"/>
      <c r="F298" s="3075"/>
      <c r="G298" s="3075"/>
      <c r="H298" s="3075"/>
      <c r="I298" s="3089"/>
      <c r="J298" s="3089"/>
      <c r="K298" s="3089"/>
      <c r="L298" s="3089"/>
      <c r="M298" s="3089"/>
      <c r="N298" s="3089"/>
      <c r="O298" s="3089"/>
    </row>
    <row r="299" spans="1:15" s="1267" customFormat="1" ht="12.75">
      <c r="A299" s="1283"/>
      <c r="B299" s="3054"/>
      <c r="C299" s="1283"/>
      <c r="D299" s="3075"/>
      <c r="E299" s="3075"/>
      <c r="F299" s="3075"/>
      <c r="G299" s="3075"/>
      <c r="H299" s="3075"/>
      <c r="I299" s="3089"/>
      <c r="J299" s="3089"/>
      <c r="K299" s="3089"/>
      <c r="L299" s="3089"/>
      <c r="M299" s="3089"/>
      <c r="N299" s="3089"/>
      <c r="O299" s="3089"/>
    </row>
    <row r="300" spans="1:15" s="1267" customFormat="1" ht="12.75">
      <c r="A300" s="1283"/>
      <c r="B300" s="3054"/>
      <c r="C300" s="1283"/>
      <c r="D300" s="3075"/>
      <c r="E300" s="3075"/>
      <c r="F300" s="3075"/>
      <c r="G300" s="3075"/>
      <c r="H300" s="3075"/>
      <c r="I300" s="3089"/>
      <c r="J300" s="3089"/>
      <c r="K300" s="3089"/>
      <c r="L300" s="3089"/>
      <c r="M300" s="3089"/>
      <c r="N300" s="3089"/>
      <c r="O300" s="3089"/>
    </row>
    <row r="301" spans="1:15" s="1267" customFormat="1" ht="12.75">
      <c r="A301" s="1283"/>
      <c r="B301" s="3054"/>
      <c r="C301" s="1283"/>
      <c r="D301" s="3075"/>
      <c r="E301" s="3075"/>
      <c r="F301" s="3075"/>
      <c r="G301" s="3075"/>
      <c r="H301" s="3075"/>
      <c r="I301" s="3089"/>
      <c r="J301" s="3089"/>
      <c r="K301" s="3089"/>
      <c r="L301" s="3089"/>
      <c r="M301" s="3089"/>
      <c r="N301" s="3089"/>
      <c r="O301" s="3089"/>
    </row>
    <row r="302" spans="1:15">
      <c r="A302" s="3055"/>
      <c r="B302" s="3055"/>
      <c r="C302" s="3055"/>
      <c r="D302" s="3055"/>
      <c r="E302" s="3055"/>
      <c r="F302" s="3055"/>
      <c r="G302" s="3055"/>
      <c r="H302" s="3055"/>
    </row>
    <row r="303" spans="1:15">
      <c r="A303" s="3059"/>
      <c r="B303" s="3059"/>
      <c r="C303" s="3059"/>
      <c r="D303" s="3059"/>
      <c r="E303" s="3059"/>
      <c r="F303" s="3059"/>
      <c r="G303" s="3059"/>
      <c r="H303" s="3059"/>
    </row>
    <row r="304" spans="1:15">
      <c r="A304" s="1273"/>
      <c r="B304" s="1273"/>
      <c r="C304" s="1273"/>
      <c r="D304" s="1273"/>
      <c r="E304" s="1273"/>
      <c r="F304" s="1273"/>
      <c r="G304" s="1273"/>
      <c r="H304" s="1273"/>
    </row>
    <row r="305" spans="1:15">
      <c r="A305" s="1273"/>
      <c r="B305" s="1273"/>
      <c r="C305" s="1273"/>
      <c r="D305" s="1273"/>
      <c r="E305" s="1273"/>
      <c r="F305" s="1273"/>
      <c r="G305" s="1273"/>
      <c r="H305" s="1273"/>
    </row>
    <row r="306" spans="1:15">
      <c r="A306" s="1273"/>
      <c r="B306" s="1273"/>
      <c r="C306" s="1273"/>
      <c r="D306" s="1273"/>
      <c r="E306" s="1273"/>
      <c r="F306" s="1273"/>
      <c r="G306" s="1273"/>
      <c r="H306" s="1273"/>
    </row>
    <row r="307" spans="1:15" s="1267" customFormat="1">
      <c r="A307" s="3077"/>
      <c r="B307" s="3076"/>
      <c r="C307" s="1273"/>
      <c r="D307" s="3075"/>
      <c r="E307" s="3075"/>
      <c r="F307" s="3075"/>
      <c r="G307" s="3075"/>
      <c r="H307" s="3075"/>
      <c r="I307" s="3089"/>
      <c r="J307" s="3089"/>
      <c r="K307" s="3089"/>
      <c r="L307" s="3089"/>
      <c r="M307" s="3089"/>
      <c r="N307" s="3089"/>
      <c r="O307" s="3089"/>
    </row>
    <row r="308" spans="1:15" s="1267" customFormat="1" ht="12.75">
      <c r="A308" s="1221"/>
      <c r="B308" s="1221"/>
      <c r="C308" s="1303"/>
      <c r="D308" s="1302"/>
      <c r="E308" s="1304"/>
      <c r="F308" s="1301"/>
      <c r="G308" s="3074"/>
      <c r="H308" s="1304"/>
      <c r="I308" s="3089"/>
      <c r="J308" s="3089"/>
      <c r="K308" s="3089"/>
      <c r="L308" s="3089"/>
      <c r="M308" s="3089"/>
      <c r="N308" s="3089"/>
      <c r="O308" s="3089"/>
    </row>
    <row r="309" spans="1:15" s="1267" customFormat="1" ht="23.25">
      <c r="A309" s="3073"/>
      <c r="B309" s="3073"/>
      <c r="C309" s="3072"/>
      <c r="D309" s="3079"/>
      <c r="E309" s="3078"/>
      <c r="F309" s="1301"/>
      <c r="G309" s="3071"/>
      <c r="H309" s="1304"/>
      <c r="I309" s="3089"/>
      <c r="J309" s="3089"/>
      <c r="K309" s="3089"/>
      <c r="L309" s="3089"/>
      <c r="M309" s="3089"/>
      <c r="N309" s="3089"/>
      <c r="O309" s="3089"/>
    </row>
    <row r="310" spans="1:15" s="1267" customFormat="1" ht="12.75">
      <c r="A310" s="1277"/>
      <c r="B310" s="1277"/>
      <c r="C310" s="3068"/>
      <c r="D310" s="3070"/>
      <c r="E310" s="3069"/>
      <c r="F310" s="3069"/>
      <c r="G310" s="3069"/>
      <c r="H310" s="1314"/>
      <c r="I310" s="3089"/>
      <c r="J310" s="3089"/>
      <c r="K310" s="3089"/>
      <c r="L310" s="3089"/>
      <c r="M310" s="3089"/>
      <c r="N310" s="3089"/>
      <c r="O310" s="3089"/>
    </row>
    <row r="311" spans="1:15" s="1267" customFormat="1" ht="12.75">
      <c r="A311" s="1277"/>
      <c r="B311" s="1277"/>
      <c r="C311" s="3068"/>
      <c r="D311" s="1311"/>
      <c r="E311" s="1311"/>
      <c r="F311" s="1311"/>
      <c r="G311" s="1311"/>
      <c r="H311" s="1311"/>
      <c r="I311" s="3089"/>
      <c r="J311" s="3089"/>
      <c r="K311" s="3089"/>
      <c r="L311" s="3089"/>
      <c r="M311" s="3089"/>
      <c r="N311" s="3089"/>
      <c r="O311" s="3089"/>
    </row>
    <row r="312" spans="1:15" s="1267" customFormat="1" ht="12.75">
      <c r="A312" s="1277"/>
      <c r="B312" s="1277"/>
      <c r="C312" s="1314"/>
      <c r="D312" s="3066"/>
      <c r="E312" s="3066"/>
      <c r="F312" s="3066"/>
      <c r="G312" s="3067"/>
      <c r="H312" s="3066"/>
      <c r="I312" s="3089"/>
      <c r="J312" s="3089"/>
      <c r="K312" s="3089"/>
      <c r="L312" s="3089"/>
      <c r="M312" s="3089"/>
      <c r="N312" s="3089"/>
      <c r="O312" s="3089"/>
    </row>
    <row r="313" spans="1:15" s="1267" customFormat="1" ht="12.75">
      <c r="A313" s="1298"/>
      <c r="B313" s="3065"/>
      <c r="C313" s="3064"/>
      <c r="D313" s="3063"/>
      <c r="E313" s="3063"/>
      <c r="F313" s="3063"/>
      <c r="G313" s="3063"/>
      <c r="H313" s="3063"/>
      <c r="I313" s="3089"/>
      <c r="J313" s="3089"/>
      <c r="K313" s="3089"/>
      <c r="L313" s="3089"/>
      <c r="M313" s="3089"/>
      <c r="N313" s="3089"/>
      <c r="O313" s="3089"/>
    </row>
    <row r="314" spans="1:15" s="1267" customFormat="1" ht="12.75">
      <c r="A314" s="1292"/>
      <c r="B314" s="1292"/>
      <c r="C314" s="1294"/>
      <c r="D314" s="3062"/>
      <c r="E314" s="3062"/>
      <c r="F314" s="1301"/>
      <c r="G314" s="3062"/>
      <c r="H314" s="3062"/>
      <c r="I314" s="3089"/>
      <c r="J314" s="3089"/>
      <c r="K314" s="3089"/>
      <c r="L314" s="3089"/>
      <c r="M314" s="3089"/>
      <c r="N314" s="3089"/>
      <c r="O314" s="3089"/>
    </row>
    <row r="315" spans="1:15" s="1267" customFormat="1" ht="12.75">
      <c r="A315" s="1292"/>
      <c r="B315" s="1292"/>
      <c r="C315" s="1294"/>
      <c r="D315" s="3062"/>
      <c r="E315" s="3062"/>
      <c r="F315" s="1301"/>
      <c r="G315" s="3062"/>
      <c r="H315" s="3062"/>
      <c r="I315" s="3089"/>
      <c r="J315" s="3089"/>
      <c r="K315" s="3089"/>
      <c r="L315" s="3089"/>
      <c r="M315" s="3089"/>
      <c r="N315" s="3089"/>
      <c r="O315" s="3089"/>
    </row>
    <row r="316" spans="1:15" s="1267" customFormat="1" ht="12.75">
      <c r="A316" s="1296"/>
      <c r="B316" s="1221"/>
      <c r="C316" s="1294"/>
      <c r="D316" s="1302"/>
      <c r="E316" s="1300"/>
      <c r="F316" s="1301"/>
      <c r="G316" s="1300"/>
      <c r="H316" s="1300"/>
      <c r="I316" s="3089"/>
      <c r="J316" s="3089"/>
      <c r="K316" s="3089"/>
      <c r="L316" s="3089"/>
      <c r="M316" s="3089"/>
      <c r="N316" s="3089"/>
      <c r="O316" s="3089"/>
    </row>
    <row r="317" spans="1:15" s="1267" customFormat="1" ht="12.75">
      <c r="A317" s="1292"/>
      <c r="B317" s="1292"/>
      <c r="C317" s="1294"/>
      <c r="D317" s="1302"/>
      <c r="E317" s="1300"/>
      <c r="F317" s="1301"/>
      <c r="G317" s="1300"/>
      <c r="H317" s="1300"/>
      <c r="I317" s="3089"/>
      <c r="J317" s="3089"/>
      <c r="K317" s="3089"/>
      <c r="L317" s="3089"/>
      <c r="M317" s="3089"/>
      <c r="N317" s="3089"/>
      <c r="O317" s="3089"/>
    </row>
    <row r="318" spans="1:15" s="1267" customFormat="1" ht="12.75">
      <c r="A318" s="1296"/>
      <c r="B318" s="1221"/>
      <c r="C318" s="1294"/>
      <c r="D318" s="1302"/>
      <c r="E318" s="1300"/>
      <c r="F318" s="1301"/>
      <c r="G318" s="1300"/>
      <c r="H318" s="1300"/>
      <c r="I318" s="3089"/>
      <c r="J318" s="3089"/>
      <c r="K318" s="3089"/>
      <c r="L318" s="3089"/>
      <c r="M318" s="3089"/>
      <c r="N318" s="3089"/>
      <c r="O318" s="3089"/>
    </row>
    <row r="319" spans="1:15" s="1267" customFormat="1" ht="12.75">
      <c r="A319" s="3061"/>
      <c r="B319" s="1296"/>
      <c r="C319" s="1294"/>
      <c r="D319" s="1302"/>
      <c r="E319" s="1300"/>
      <c r="F319" s="1301"/>
      <c r="G319" s="1300"/>
      <c r="H319" s="1300"/>
      <c r="I319" s="3089"/>
      <c r="J319" s="3089"/>
      <c r="K319" s="3089"/>
      <c r="L319" s="3089"/>
      <c r="M319" s="3089"/>
      <c r="N319" s="3089"/>
      <c r="O319" s="3089"/>
    </row>
    <row r="320" spans="1:15" s="1267" customFormat="1" ht="12.75">
      <c r="A320" s="1295"/>
      <c r="B320" s="1295"/>
      <c r="C320" s="1303"/>
      <c r="D320" s="1302"/>
      <c r="E320" s="3060"/>
      <c r="F320" s="1301"/>
      <c r="G320" s="3060"/>
      <c r="H320" s="3060"/>
      <c r="I320" s="3089"/>
      <c r="J320" s="3089"/>
      <c r="K320" s="3089"/>
      <c r="L320" s="3089"/>
      <c r="M320" s="3089"/>
      <c r="N320" s="3089"/>
      <c r="O320" s="3089"/>
    </row>
    <row r="321" spans="1:15" s="1267" customFormat="1" ht="12.75">
      <c r="A321" s="1288"/>
      <c r="B321" s="1288"/>
      <c r="C321" s="1287"/>
      <c r="D321" s="1286"/>
      <c r="E321" s="1286"/>
      <c r="F321" s="1286"/>
      <c r="G321" s="1286"/>
      <c r="H321" s="1286"/>
      <c r="I321" s="3089"/>
      <c r="J321" s="3089"/>
      <c r="K321" s="3089"/>
      <c r="L321" s="3089"/>
      <c r="M321" s="3089"/>
      <c r="N321" s="3089"/>
      <c r="O321" s="3089"/>
    </row>
    <row r="322" spans="1:15" s="1267" customFormat="1" ht="12.75">
      <c r="A322" s="1288"/>
      <c r="B322" s="1288"/>
      <c r="C322" s="1287"/>
      <c r="D322" s="1286"/>
      <c r="E322" s="1286"/>
      <c r="F322" s="1286"/>
      <c r="G322" s="1286"/>
      <c r="H322" s="1286"/>
      <c r="I322" s="3089"/>
      <c r="J322" s="3089"/>
      <c r="K322" s="3089"/>
      <c r="L322" s="3089"/>
      <c r="M322" s="3089"/>
      <c r="N322" s="3089"/>
      <c r="O322" s="3089"/>
    </row>
    <row r="323" spans="1:15" s="1267" customFormat="1">
      <c r="A323" s="1221"/>
      <c r="B323" s="1273"/>
      <c r="C323" s="3058"/>
      <c r="D323" s="1273"/>
      <c r="E323" s="3059"/>
      <c r="F323" s="3059"/>
      <c r="G323" s="1221"/>
      <c r="H323" s="1273"/>
      <c r="I323" s="3089"/>
      <c r="J323" s="3089"/>
      <c r="K323" s="3089"/>
      <c r="L323" s="3089"/>
      <c r="M323" s="3089"/>
      <c r="N323" s="3089"/>
      <c r="O323" s="3089"/>
    </row>
    <row r="324" spans="1:15" s="1267" customFormat="1">
      <c r="A324" s="1273"/>
      <c r="B324" s="1221"/>
      <c r="C324" s="3058"/>
      <c r="D324" s="1221"/>
      <c r="E324" s="1221"/>
      <c r="F324" s="1221"/>
      <c r="G324" s="1221"/>
      <c r="H324" s="1273"/>
      <c r="I324" s="3089"/>
      <c r="J324" s="3089"/>
      <c r="K324" s="3089"/>
      <c r="L324" s="3089"/>
      <c r="M324" s="3089"/>
      <c r="N324" s="3089"/>
      <c r="O324" s="3089"/>
    </row>
    <row r="325" spans="1:15" s="1267" customFormat="1" ht="12.75">
      <c r="A325" s="3057"/>
      <c r="B325" s="1221"/>
      <c r="C325" s="3056"/>
      <c r="D325" s="3056"/>
      <c r="E325" s="3055"/>
      <c r="F325" s="3055"/>
      <c r="G325" s="3055"/>
      <c r="H325" s="3055"/>
      <c r="I325" s="3089"/>
      <c r="J325" s="3089"/>
      <c r="K325" s="3089"/>
      <c r="L325" s="3089"/>
      <c r="M325" s="3089"/>
      <c r="N325" s="3089"/>
      <c r="O325" s="3089"/>
    </row>
    <row r="326" spans="1:15" s="1267" customFormat="1" ht="12.75">
      <c r="A326" s="1283"/>
      <c r="B326" s="3054"/>
      <c r="C326" s="3053"/>
      <c r="D326" s="3053"/>
      <c r="E326" s="3052"/>
      <c r="F326" s="3052"/>
      <c r="G326" s="3052"/>
      <c r="H326" s="3052"/>
      <c r="I326" s="3089"/>
      <c r="J326" s="3089"/>
      <c r="K326" s="3089"/>
      <c r="L326" s="3089"/>
      <c r="M326" s="3089"/>
      <c r="N326" s="3089"/>
      <c r="O326" s="3089"/>
    </row>
    <row r="327" spans="1:15" s="1267" customFormat="1" ht="12.75">
      <c r="A327" s="1283"/>
      <c r="B327" s="3054"/>
      <c r="C327" s="1283"/>
      <c r="D327" s="3075"/>
      <c r="E327" s="3075"/>
      <c r="F327" s="3075"/>
      <c r="G327" s="3075"/>
      <c r="H327" s="3075"/>
      <c r="I327" s="3089"/>
      <c r="J327" s="3089"/>
      <c r="K327" s="3089"/>
      <c r="L327" s="3089"/>
      <c r="M327" s="3089"/>
      <c r="N327" s="3089"/>
      <c r="O327" s="3089"/>
    </row>
    <row r="328" spans="1:15" s="1267" customFormat="1" ht="12.75">
      <c r="A328" s="1283"/>
      <c r="B328" s="3054"/>
      <c r="C328" s="1283"/>
      <c r="D328" s="3075"/>
      <c r="E328" s="3075"/>
      <c r="F328" s="3075"/>
      <c r="G328" s="3075"/>
      <c r="H328" s="3075"/>
      <c r="I328" s="3089"/>
      <c r="J328" s="3089"/>
      <c r="K328" s="3089"/>
      <c r="L328" s="3089"/>
      <c r="M328" s="3089"/>
      <c r="N328" s="3089"/>
      <c r="O328" s="3089"/>
    </row>
    <row r="329" spans="1:15" s="1267" customFormat="1" ht="12.75">
      <c r="A329" s="1283"/>
      <c r="B329" s="3054"/>
      <c r="C329" s="1283"/>
      <c r="D329" s="3075"/>
      <c r="E329" s="3075"/>
      <c r="F329" s="3075"/>
      <c r="G329" s="3075"/>
      <c r="H329" s="3075"/>
      <c r="I329" s="3089"/>
      <c r="J329" s="3089"/>
      <c r="K329" s="3089"/>
      <c r="L329" s="3089"/>
      <c r="M329" s="3089"/>
      <c r="N329" s="3089"/>
      <c r="O329" s="3089"/>
    </row>
    <row r="330" spans="1:15" s="1267" customFormat="1" ht="12.75">
      <c r="A330" s="1283"/>
      <c r="B330" s="3054"/>
      <c r="C330" s="1283"/>
      <c r="D330" s="3075"/>
      <c r="E330" s="3075"/>
      <c r="F330" s="3075"/>
      <c r="G330" s="3075"/>
      <c r="H330" s="3075"/>
      <c r="I330" s="3089"/>
      <c r="J330" s="3089"/>
      <c r="K330" s="3089"/>
      <c r="L330" s="3089"/>
      <c r="M330" s="3089"/>
      <c r="N330" s="3089"/>
      <c r="O330" s="3089"/>
    </row>
    <row r="331" spans="1:15" s="1267" customFormat="1" ht="12.75">
      <c r="A331" s="1283"/>
      <c r="B331" s="3054"/>
      <c r="C331" s="1283"/>
      <c r="D331" s="3075"/>
      <c r="E331" s="3075"/>
      <c r="F331" s="3075"/>
      <c r="G331" s="3075"/>
      <c r="H331" s="3075"/>
      <c r="I331" s="3089"/>
      <c r="J331" s="3089"/>
      <c r="K331" s="3089"/>
      <c r="L331" s="3089"/>
      <c r="M331" s="3089"/>
      <c r="N331" s="3089"/>
      <c r="O331" s="3089"/>
    </row>
    <row r="332" spans="1:15" s="1267" customFormat="1" ht="12.75">
      <c r="A332" s="1283"/>
      <c r="B332" s="3054"/>
      <c r="C332" s="1283"/>
      <c r="D332" s="3075"/>
      <c r="E332" s="3075"/>
      <c r="F332" s="3075"/>
      <c r="G332" s="3075"/>
      <c r="H332" s="3075"/>
      <c r="I332" s="3089"/>
      <c r="J332" s="3089"/>
      <c r="K332" s="3089"/>
      <c r="L332" s="3089"/>
      <c r="M332" s="3089"/>
      <c r="N332" s="3089"/>
      <c r="O332" s="3089"/>
    </row>
    <row r="333" spans="1:15" s="1267" customFormat="1" ht="12.75">
      <c r="A333" s="1283"/>
      <c r="B333" s="3054"/>
      <c r="C333" s="1283"/>
      <c r="D333" s="3075"/>
      <c r="E333" s="3075"/>
      <c r="F333" s="3075"/>
      <c r="G333" s="3075"/>
      <c r="H333" s="3075"/>
      <c r="I333" s="3089"/>
      <c r="J333" s="3089"/>
      <c r="K333" s="3089"/>
      <c r="L333" s="3089"/>
      <c r="M333" s="3089"/>
      <c r="N333" s="3089"/>
      <c r="O333" s="3089"/>
    </row>
    <row r="334" spans="1:15" s="1267" customFormat="1" ht="12.75">
      <c r="A334" s="1283"/>
      <c r="B334" s="3054"/>
      <c r="C334" s="1283"/>
      <c r="D334" s="3075"/>
      <c r="E334" s="3075"/>
      <c r="F334" s="3075"/>
      <c r="G334" s="3075"/>
      <c r="H334" s="3075"/>
      <c r="I334" s="3089"/>
      <c r="J334" s="3089"/>
      <c r="K334" s="3089"/>
      <c r="L334" s="3089"/>
      <c r="M334" s="3089"/>
      <c r="N334" s="3089"/>
      <c r="O334" s="3089"/>
    </row>
    <row r="335" spans="1:15" s="1267" customFormat="1" ht="12.75">
      <c r="A335" s="1283"/>
      <c r="B335" s="3054"/>
      <c r="C335" s="1283"/>
      <c r="D335" s="3075"/>
      <c r="E335" s="3075"/>
      <c r="F335" s="3075"/>
      <c r="G335" s="3075"/>
      <c r="H335" s="3075"/>
      <c r="I335" s="3089"/>
      <c r="J335" s="3089"/>
      <c r="K335" s="3089"/>
      <c r="L335" s="3089"/>
      <c r="M335" s="3089"/>
      <c r="N335" s="3089"/>
      <c r="O335" s="3089"/>
    </row>
    <row r="336" spans="1:15" s="1267" customFormat="1" ht="12.75">
      <c r="A336" s="1283"/>
      <c r="B336" s="3054"/>
      <c r="C336" s="1283"/>
      <c r="D336" s="3075"/>
      <c r="E336" s="3075"/>
      <c r="F336" s="3075"/>
      <c r="G336" s="3075"/>
      <c r="H336" s="3075"/>
      <c r="I336" s="3089"/>
      <c r="J336" s="3089"/>
      <c r="K336" s="3089"/>
      <c r="L336" s="3089"/>
      <c r="M336" s="3089"/>
      <c r="N336" s="3089"/>
      <c r="O336" s="3089"/>
    </row>
    <row r="337" spans="1:15" s="1267" customFormat="1" ht="12.75">
      <c r="A337" s="1283"/>
      <c r="B337" s="3054"/>
      <c r="C337" s="1283"/>
      <c r="D337" s="3075"/>
      <c r="E337" s="3075"/>
      <c r="F337" s="3075"/>
      <c r="G337" s="3075"/>
      <c r="H337" s="3075"/>
      <c r="I337" s="3089"/>
      <c r="J337" s="3089"/>
      <c r="K337" s="3089"/>
      <c r="L337" s="3089"/>
      <c r="M337" s="3089"/>
      <c r="N337" s="3089"/>
      <c r="O337" s="3089"/>
    </row>
    <row r="338" spans="1:15" s="1267" customFormat="1" ht="12.75">
      <c r="A338" s="1283"/>
      <c r="B338" s="3054"/>
      <c r="C338" s="1283"/>
      <c r="D338" s="3075"/>
      <c r="E338" s="3075"/>
      <c r="F338" s="3075"/>
      <c r="G338" s="3075"/>
      <c r="H338" s="3075"/>
      <c r="I338" s="3089"/>
      <c r="J338" s="3089"/>
      <c r="K338" s="3089"/>
      <c r="L338" s="3089"/>
      <c r="M338" s="3089"/>
      <c r="N338" s="3089"/>
      <c r="O338" s="3089"/>
    </row>
    <row r="339" spans="1:15" s="1267" customFormat="1" ht="12.75">
      <c r="A339" s="1283"/>
      <c r="B339" s="3054"/>
      <c r="C339" s="1283"/>
      <c r="D339" s="3075"/>
      <c r="E339" s="3075"/>
      <c r="F339" s="3075"/>
      <c r="G339" s="3075"/>
      <c r="H339" s="3075"/>
      <c r="I339" s="3089"/>
      <c r="J339" s="3089"/>
      <c r="K339" s="3089"/>
      <c r="L339" s="3089"/>
      <c r="M339" s="3089"/>
      <c r="N339" s="3089"/>
      <c r="O339" s="3089"/>
    </row>
    <row r="340" spans="1:15" s="1267" customFormat="1" ht="12.75">
      <c r="A340" s="1283"/>
      <c r="B340" s="3054"/>
      <c r="C340" s="1283"/>
      <c r="D340" s="3075"/>
      <c r="E340" s="3075"/>
      <c r="F340" s="3075"/>
      <c r="G340" s="3075"/>
      <c r="H340" s="3075"/>
      <c r="I340" s="3089"/>
      <c r="J340" s="3089"/>
      <c r="K340" s="3089"/>
      <c r="L340" s="3089"/>
      <c r="M340" s="3089"/>
      <c r="N340" s="3089"/>
      <c r="O340" s="3089"/>
    </row>
    <row r="341" spans="1:15" s="1267" customFormat="1" ht="12.75">
      <c r="A341" s="1283"/>
      <c r="B341" s="3054"/>
      <c r="C341" s="1283"/>
      <c r="D341" s="3075"/>
      <c r="E341" s="3075"/>
      <c r="F341" s="3075"/>
      <c r="G341" s="3075"/>
      <c r="H341" s="3075"/>
      <c r="I341" s="3089"/>
      <c r="J341" s="3089"/>
      <c r="K341" s="3089"/>
      <c r="L341" s="3089"/>
      <c r="M341" s="3089"/>
      <c r="N341" s="3089"/>
      <c r="O341" s="3089"/>
    </row>
    <row r="342" spans="1:15" s="1267" customFormat="1" ht="12.75">
      <c r="A342" s="1283"/>
      <c r="B342" s="3054"/>
      <c r="C342" s="1283"/>
      <c r="D342" s="3075"/>
      <c r="E342" s="3075"/>
      <c r="F342" s="3075"/>
      <c r="G342" s="3075"/>
      <c r="H342" s="3075"/>
      <c r="I342" s="3089"/>
      <c r="J342" s="3089"/>
      <c r="K342" s="3089"/>
      <c r="L342" s="3089"/>
      <c r="M342" s="3089"/>
      <c r="N342" s="3089"/>
      <c r="O342" s="3089"/>
    </row>
    <row r="343" spans="1:15" s="1267" customFormat="1" ht="12.75">
      <c r="A343" s="1283"/>
      <c r="B343" s="3054"/>
      <c r="C343" s="1283"/>
      <c r="D343" s="3075"/>
      <c r="E343" s="3075"/>
      <c r="F343" s="3075"/>
      <c r="G343" s="3075"/>
      <c r="H343" s="3075"/>
      <c r="I343" s="3089"/>
      <c r="J343" s="3089"/>
      <c r="K343" s="3089"/>
      <c r="L343" s="3089"/>
      <c r="M343" s="3089"/>
      <c r="N343" s="3089"/>
      <c r="O343" s="3089"/>
    </row>
    <row r="344" spans="1:15" s="1267" customFormat="1" ht="12.75">
      <c r="A344" s="1283"/>
      <c r="B344" s="3054"/>
      <c r="C344" s="1283"/>
      <c r="D344" s="3075"/>
      <c r="E344" s="3075"/>
      <c r="F344" s="3075"/>
      <c r="G344" s="3075"/>
      <c r="H344" s="3075"/>
      <c r="I344" s="3089"/>
      <c r="J344" s="3089"/>
      <c r="K344" s="3089"/>
      <c r="L344" s="3089"/>
      <c r="M344" s="3089"/>
      <c r="N344" s="3089"/>
      <c r="O344" s="3089"/>
    </row>
    <row r="345" spans="1:15" s="1267" customFormat="1" ht="12.75">
      <c r="A345" s="1283"/>
      <c r="B345" s="3054"/>
      <c r="C345" s="1283"/>
      <c r="D345" s="3075"/>
      <c r="E345" s="3075"/>
      <c r="F345" s="3075"/>
      <c r="G345" s="3075"/>
      <c r="H345" s="3075"/>
      <c r="I345" s="3089"/>
      <c r="J345" s="3089"/>
      <c r="K345" s="3089"/>
      <c r="L345" s="3089"/>
      <c r="M345" s="3089"/>
      <c r="N345" s="3089"/>
      <c r="O345" s="3089"/>
    </row>
    <row r="346" spans="1:15">
      <c r="A346" s="1273"/>
      <c r="B346" s="1273"/>
      <c r="C346" s="1273"/>
      <c r="D346" s="1273"/>
      <c r="E346" s="1273"/>
      <c r="F346" s="1273"/>
      <c r="G346" s="1273"/>
      <c r="H346" s="1273"/>
    </row>
    <row r="347" spans="1:15">
      <c r="A347" s="1273"/>
      <c r="B347" s="1273"/>
      <c r="C347" s="1273"/>
      <c r="D347" s="1273"/>
      <c r="E347" s="1273"/>
      <c r="F347" s="1273"/>
      <c r="G347" s="1273"/>
      <c r="H347" s="1273"/>
    </row>
    <row r="348" spans="1:15">
      <c r="A348" s="1273"/>
      <c r="B348" s="1273"/>
      <c r="C348" s="1273"/>
      <c r="D348" s="1273"/>
      <c r="E348" s="1273"/>
      <c r="F348" s="1273"/>
      <c r="G348" s="1273"/>
      <c r="H348" s="1273"/>
    </row>
    <row r="349" spans="1:15">
      <c r="A349" s="3055"/>
      <c r="B349" s="3055"/>
      <c r="C349" s="3055"/>
      <c r="D349" s="3055"/>
      <c r="E349" s="3055"/>
      <c r="F349" s="3055"/>
      <c r="G349" s="3055"/>
      <c r="H349" s="3055"/>
    </row>
    <row r="350" spans="1:15">
      <c r="A350" s="3059"/>
      <c r="B350" s="3059"/>
      <c r="C350" s="3059"/>
      <c r="D350" s="3059"/>
      <c r="E350" s="3059"/>
      <c r="F350" s="3059"/>
      <c r="G350" s="3059"/>
      <c r="H350" s="3059"/>
    </row>
    <row r="351" spans="1:15">
      <c r="A351" s="1273"/>
      <c r="B351" s="1273"/>
      <c r="C351" s="1273"/>
      <c r="D351" s="1273"/>
      <c r="E351" s="1273"/>
      <c r="F351" s="1273"/>
      <c r="G351" s="1273"/>
      <c r="H351" s="1273"/>
    </row>
    <row r="352" spans="1:15" s="1267" customFormat="1">
      <c r="A352" s="3077"/>
      <c r="B352" s="3076"/>
      <c r="C352" s="1273"/>
      <c r="D352" s="3075"/>
      <c r="E352" s="3075"/>
      <c r="F352" s="3075"/>
      <c r="G352" s="3075"/>
      <c r="H352" s="3075"/>
      <c r="I352" s="3089"/>
      <c r="J352" s="3089"/>
      <c r="K352" s="3089"/>
      <c r="L352" s="3089"/>
      <c r="M352" s="3089"/>
      <c r="N352" s="3089"/>
      <c r="O352" s="3089"/>
    </row>
    <row r="353" spans="1:15" s="1267" customFormat="1" ht="12.75">
      <c r="A353" s="1221"/>
      <c r="B353" s="1221"/>
      <c r="C353" s="1303"/>
      <c r="D353" s="1302"/>
      <c r="E353" s="1304"/>
      <c r="F353" s="1301"/>
      <c r="G353" s="3074"/>
      <c r="H353" s="1304"/>
      <c r="I353" s="3089"/>
      <c r="J353" s="3089"/>
      <c r="K353" s="3089"/>
      <c r="L353" s="3089"/>
      <c r="M353" s="3089"/>
      <c r="N353" s="3089"/>
      <c r="O353" s="3089"/>
    </row>
    <row r="354" spans="1:15" s="1267" customFormat="1" ht="23.25">
      <c r="A354" s="3073"/>
      <c r="B354" s="3073"/>
      <c r="C354" s="3072"/>
      <c r="D354" s="1302"/>
      <c r="E354" s="1304"/>
      <c r="F354" s="1301"/>
      <c r="G354" s="3071"/>
      <c r="H354" s="1304"/>
      <c r="I354" s="3089"/>
      <c r="J354" s="3089"/>
      <c r="K354" s="3089"/>
      <c r="L354" s="3089"/>
      <c r="M354" s="3089"/>
      <c r="N354" s="3089"/>
      <c r="O354" s="3089"/>
    </row>
    <row r="355" spans="1:15" s="1267" customFormat="1" ht="12.75">
      <c r="A355" s="1277"/>
      <c r="B355" s="1277"/>
      <c r="C355" s="3068"/>
      <c r="D355" s="3070"/>
      <c r="E355" s="3069"/>
      <c r="F355" s="3069"/>
      <c r="G355" s="3069"/>
      <c r="H355" s="1314"/>
      <c r="I355" s="3089"/>
      <c r="J355" s="3089"/>
      <c r="K355" s="3089"/>
      <c r="L355" s="3089"/>
      <c r="M355" s="3089"/>
      <c r="N355" s="3089"/>
      <c r="O355" s="3089"/>
    </row>
    <row r="356" spans="1:15" s="1267" customFormat="1" ht="12.75">
      <c r="A356" s="1277"/>
      <c r="B356" s="1277"/>
      <c r="C356" s="3068"/>
      <c r="D356" s="1311"/>
      <c r="E356" s="1311"/>
      <c r="F356" s="1311"/>
      <c r="G356" s="1311"/>
      <c r="H356" s="1311"/>
      <c r="I356" s="3089"/>
      <c r="J356" s="3089"/>
      <c r="K356" s="3089"/>
      <c r="L356" s="3089"/>
      <c r="M356" s="3089"/>
      <c r="N356" s="3089"/>
      <c r="O356" s="3089"/>
    </row>
    <row r="357" spans="1:15" s="1267" customFormat="1" ht="12.75">
      <c r="A357" s="1277"/>
      <c r="B357" s="1277"/>
      <c r="C357" s="1314"/>
      <c r="D357" s="3066"/>
      <c r="E357" s="3066"/>
      <c r="F357" s="3066"/>
      <c r="G357" s="3067"/>
      <c r="H357" s="3066"/>
      <c r="I357" s="3089"/>
      <c r="J357" s="3089"/>
      <c r="K357" s="3089"/>
      <c r="L357" s="3089"/>
      <c r="M357" s="3089"/>
      <c r="N357" s="3089"/>
      <c r="O357" s="3089"/>
    </row>
    <row r="358" spans="1:15" s="1267" customFormat="1" ht="12.75">
      <c r="A358" s="1298"/>
      <c r="B358" s="3065"/>
      <c r="C358" s="3064"/>
      <c r="D358" s="3063"/>
      <c r="E358" s="3063"/>
      <c r="F358" s="3063"/>
      <c r="G358" s="3063"/>
      <c r="H358" s="3063"/>
      <c r="I358" s="3089"/>
      <c r="J358" s="3089"/>
      <c r="K358" s="3089"/>
      <c r="L358" s="3089"/>
      <c r="M358" s="3089"/>
      <c r="N358" s="3089"/>
      <c r="O358" s="3089"/>
    </row>
    <row r="359" spans="1:15" s="1267" customFormat="1" ht="12.75">
      <c r="A359" s="1292"/>
      <c r="B359" s="1292"/>
      <c r="C359" s="1303"/>
      <c r="D359" s="3062"/>
      <c r="E359" s="3062"/>
      <c r="F359" s="1301"/>
      <c r="G359" s="3062"/>
      <c r="H359" s="3062"/>
      <c r="I359" s="3089"/>
      <c r="J359" s="3089"/>
      <c r="K359" s="3089"/>
      <c r="L359" s="3089"/>
      <c r="M359" s="3089"/>
      <c r="N359" s="3089"/>
      <c r="O359" s="3089"/>
    </row>
    <row r="360" spans="1:15" s="1267" customFormat="1" ht="12.75">
      <c r="A360" s="1292"/>
      <c r="B360" s="1292"/>
      <c r="C360" s="1294"/>
      <c r="D360" s="3062"/>
      <c r="E360" s="3062"/>
      <c r="F360" s="1301"/>
      <c r="G360" s="3062"/>
      <c r="H360" s="3062"/>
      <c r="I360" s="3089"/>
      <c r="J360" s="3089"/>
      <c r="K360" s="3089"/>
      <c r="L360" s="3089"/>
      <c r="M360" s="3089"/>
      <c r="N360" s="3089"/>
      <c r="O360" s="3089"/>
    </row>
    <row r="361" spans="1:15" s="1267" customFormat="1" ht="12.75">
      <c r="A361" s="3061"/>
      <c r="B361" s="1296"/>
      <c r="C361" s="1294"/>
      <c r="D361" s="1302"/>
      <c r="E361" s="1300"/>
      <c r="F361" s="1301"/>
      <c r="G361" s="1300"/>
      <c r="H361" s="1300"/>
      <c r="I361" s="3089"/>
      <c r="J361" s="3089"/>
      <c r="K361" s="3089"/>
      <c r="L361" s="3089"/>
      <c r="M361" s="3089"/>
      <c r="N361" s="3089"/>
      <c r="O361" s="3089"/>
    </row>
    <row r="362" spans="1:15" s="1267" customFormat="1" ht="12.75">
      <c r="A362" s="1295"/>
      <c r="B362" s="1295"/>
      <c r="C362" s="1303"/>
      <c r="D362" s="1302"/>
      <c r="E362" s="3060"/>
      <c r="F362" s="1301"/>
      <c r="G362" s="3060"/>
      <c r="H362" s="3060"/>
      <c r="I362" s="3089"/>
      <c r="J362" s="3089"/>
      <c r="K362" s="3089"/>
      <c r="L362" s="3089"/>
      <c r="M362" s="3089"/>
      <c r="N362" s="3089"/>
      <c r="O362" s="3089"/>
    </row>
    <row r="363" spans="1:15" s="1267" customFormat="1" ht="12.75">
      <c r="A363" s="1288"/>
      <c r="B363" s="1288"/>
      <c r="C363" s="1287"/>
      <c r="D363" s="1286"/>
      <c r="E363" s="1286"/>
      <c r="F363" s="1286"/>
      <c r="G363" s="1286"/>
      <c r="H363" s="1286"/>
      <c r="I363" s="3089"/>
      <c r="J363" s="3089"/>
      <c r="K363" s="3089"/>
      <c r="L363" s="3089"/>
      <c r="M363" s="3089"/>
      <c r="N363" s="3089"/>
      <c r="O363" s="3089"/>
    </row>
    <row r="364" spans="1:15" s="1267" customFormat="1" ht="12.75">
      <c r="A364" s="1288"/>
      <c r="B364" s="1288"/>
      <c r="C364" s="1287"/>
      <c r="D364" s="1286"/>
      <c r="E364" s="1286"/>
      <c r="F364" s="1286"/>
      <c r="G364" s="1286"/>
      <c r="H364" s="1286"/>
      <c r="I364" s="3089"/>
      <c r="J364" s="3089"/>
      <c r="K364" s="3089"/>
      <c r="L364" s="3089"/>
      <c r="M364" s="3089"/>
      <c r="N364" s="3089"/>
      <c r="O364" s="3089"/>
    </row>
    <row r="365" spans="1:15" s="1267" customFormat="1">
      <c r="A365" s="1221"/>
      <c r="B365" s="1273"/>
      <c r="C365" s="3058"/>
      <c r="D365" s="1273"/>
      <c r="E365" s="3059"/>
      <c r="F365" s="3059"/>
      <c r="G365" s="1221"/>
      <c r="H365" s="1273"/>
      <c r="I365" s="3089"/>
      <c r="J365" s="3089"/>
      <c r="K365" s="3089"/>
      <c r="L365" s="3089"/>
      <c r="M365" s="3089"/>
      <c r="N365" s="3089"/>
      <c r="O365" s="3089"/>
    </row>
    <row r="366" spans="1:15" s="1267" customFormat="1">
      <c r="A366" s="1273"/>
      <c r="B366" s="1221"/>
      <c r="C366" s="3058"/>
      <c r="D366" s="1221"/>
      <c r="E366" s="1221"/>
      <c r="F366" s="1221"/>
      <c r="G366" s="1221"/>
      <c r="H366" s="1273"/>
      <c r="I366" s="3089"/>
      <c r="J366" s="3089"/>
      <c r="K366" s="3089"/>
      <c r="L366" s="3089"/>
      <c r="M366" s="3089"/>
      <c r="N366" s="3089"/>
      <c r="O366" s="3089"/>
    </row>
    <row r="367" spans="1:15" s="1267" customFormat="1" ht="12.75">
      <c r="A367" s="3057"/>
      <c r="B367" s="1221"/>
      <c r="C367" s="3056"/>
      <c r="D367" s="3056"/>
      <c r="E367" s="3055"/>
      <c r="F367" s="3055"/>
      <c r="G367" s="3055"/>
      <c r="H367" s="3055"/>
      <c r="I367" s="3089"/>
      <c r="J367" s="3089"/>
      <c r="K367" s="3089"/>
      <c r="L367" s="3089"/>
      <c r="M367" s="3089"/>
      <c r="N367" s="3089"/>
      <c r="O367" s="3089"/>
    </row>
    <row r="368" spans="1:15" s="1267" customFormat="1" ht="12.75">
      <c r="A368" s="1283"/>
      <c r="B368" s="3054"/>
      <c r="C368" s="3053"/>
      <c r="D368" s="3053"/>
      <c r="E368" s="3052"/>
      <c r="F368" s="3052"/>
      <c r="G368" s="3052"/>
      <c r="H368" s="3052"/>
      <c r="I368" s="3089"/>
      <c r="J368" s="3089"/>
      <c r="K368" s="3089"/>
      <c r="L368" s="3089"/>
      <c r="M368" s="3089"/>
      <c r="N368" s="3089"/>
      <c r="O368" s="3089"/>
    </row>
    <row r="369" spans="1:15" s="1267" customFormat="1" ht="7.5" customHeight="1">
      <c r="A369" s="1283"/>
      <c r="B369" s="3054"/>
      <c r="C369" s="1283"/>
      <c r="D369" s="3075"/>
      <c r="E369" s="3075"/>
      <c r="F369" s="3075"/>
      <c r="G369" s="3075"/>
      <c r="H369" s="3075"/>
      <c r="I369" s="3089"/>
      <c r="J369" s="3089"/>
      <c r="K369" s="3089"/>
      <c r="L369" s="3089"/>
      <c r="M369" s="3089"/>
      <c r="N369" s="3089"/>
      <c r="O369" s="3089"/>
    </row>
    <row r="370" spans="1:15" s="1267" customFormat="1" ht="7.5" customHeight="1">
      <c r="A370" s="1283"/>
      <c r="B370" s="3054"/>
      <c r="C370" s="1283"/>
      <c r="D370" s="3075"/>
      <c r="E370" s="3075"/>
      <c r="F370" s="3075"/>
      <c r="G370" s="3075"/>
      <c r="H370" s="3075"/>
      <c r="I370" s="3089"/>
      <c r="J370" s="3089"/>
      <c r="K370" s="3089"/>
      <c r="L370" s="3089"/>
      <c r="M370" s="3089"/>
      <c r="N370" s="3089"/>
      <c r="O370" s="3089"/>
    </row>
    <row r="371" spans="1:15" s="1267" customFormat="1" ht="7.5" customHeight="1">
      <c r="A371" s="1283"/>
      <c r="B371" s="3054"/>
      <c r="C371" s="1283"/>
      <c r="D371" s="3075"/>
      <c r="E371" s="3075"/>
      <c r="F371" s="3075"/>
      <c r="G371" s="3075"/>
      <c r="H371" s="3075"/>
      <c r="I371" s="3089"/>
      <c r="J371" s="3089"/>
      <c r="K371" s="3089"/>
      <c r="L371" s="3089"/>
      <c r="M371" s="3089"/>
      <c r="N371" s="3089"/>
      <c r="O371" s="3089"/>
    </row>
    <row r="372" spans="1:15" s="1267" customFormat="1" ht="7.5" customHeight="1">
      <c r="A372" s="1283"/>
      <c r="B372" s="3054"/>
      <c r="C372" s="1283"/>
      <c r="D372" s="3075"/>
      <c r="E372" s="3075"/>
      <c r="F372" s="3075"/>
      <c r="G372" s="3075"/>
      <c r="H372" s="3075"/>
      <c r="I372" s="3089"/>
      <c r="J372" s="3089"/>
      <c r="K372" s="3089"/>
      <c r="L372" s="3089"/>
      <c r="M372" s="3089"/>
      <c r="N372" s="3089"/>
      <c r="O372" s="3089"/>
    </row>
    <row r="373" spans="1:15" s="1267" customFormat="1" ht="7.5" customHeight="1">
      <c r="A373" s="1283"/>
      <c r="B373" s="3054"/>
      <c r="C373" s="1283"/>
      <c r="D373" s="3075"/>
      <c r="E373" s="3075"/>
      <c r="F373" s="3075"/>
      <c r="G373" s="3075"/>
      <c r="H373" s="3075"/>
      <c r="I373" s="3089"/>
      <c r="J373" s="3089"/>
      <c r="K373" s="3089"/>
      <c r="L373" s="3089"/>
      <c r="M373" s="3089"/>
      <c r="N373" s="3089"/>
      <c r="O373" s="3089"/>
    </row>
    <row r="374" spans="1:15" s="1267" customFormat="1" ht="7.5" customHeight="1">
      <c r="A374" s="1283"/>
      <c r="B374" s="3054"/>
      <c r="C374" s="1283"/>
      <c r="D374" s="3075"/>
      <c r="E374" s="3075"/>
      <c r="F374" s="3075"/>
      <c r="G374" s="3075"/>
      <c r="H374" s="3075"/>
      <c r="I374" s="3089"/>
      <c r="J374" s="3089"/>
      <c r="K374" s="3089"/>
      <c r="L374" s="3089"/>
      <c r="M374" s="3089"/>
      <c r="N374" s="3089"/>
      <c r="O374" s="3089"/>
    </row>
    <row r="375" spans="1:15" s="1267" customFormat="1" ht="7.5" customHeight="1">
      <c r="A375" s="1283"/>
      <c r="B375" s="3054"/>
      <c r="C375" s="1283"/>
      <c r="D375" s="3075"/>
      <c r="E375" s="3075"/>
      <c r="F375" s="3075"/>
      <c r="G375" s="3075"/>
      <c r="H375" s="3075"/>
      <c r="I375" s="3089"/>
      <c r="J375" s="3089"/>
      <c r="K375" s="3089"/>
      <c r="L375" s="3089"/>
      <c r="M375" s="3089"/>
      <c r="N375" s="3089"/>
      <c r="O375" s="3089"/>
    </row>
    <row r="376" spans="1:15" s="1267" customFormat="1" ht="7.5" customHeight="1">
      <c r="A376" s="1283"/>
      <c r="B376" s="3054"/>
      <c r="C376" s="1283"/>
      <c r="D376" s="3075"/>
      <c r="E376" s="3075"/>
      <c r="F376" s="3075"/>
      <c r="G376" s="3075"/>
      <c r="H376" s="3075"/>
      <c r="I376" s="3089"/>
      <c r="J376" s="3089"/>
      <c r="K376" s="3089"/>
      <c r="L376" s="3089"/>
      <c r="M376" s="3089"/>
      <c r="N376" s="3089"/>
      <c r="O376" s="3089"/>
    </row>
    <row r="377" spans="1:15" s="1267" customFormat="1" ht="7.5" customHeight="1">
      <c r="A377" s="1283"/>
      <c r="B377" s="3054"/>
      <c r="C377" s="1283"/>
      <c r="D377" s="3075"/>
      <c r="E377" s="3075"/>
      <c r="F377" s="3075"/>
      <c r="G377" s="3075"/>
      <c r="H377" s="3075"/>
      <c r="I377" s="3089"/>
      <c r="J377" s="3089"/>
      <c r="K377" s="3089"/>
      <c r="L377" s="3089"/>
      <c r="M377" s="3089"/>
      <c r="N377" s="3089"/>
      <c r="O377" s="3089"/>
    </row>
    <row r="378" spans="1:15" s="1267" customFormat="1" ht="7.5" customHeight="1">
      <c r="A378" s="1283"/>
      <c r="B378" s="3054"/>
      <c r="C378" s="1283"/>
      <c r="D378" s="3075"/>
      <c r="E378" s="3075"/>
      <c r="F378" s="3075"/>
      <c r="G378" s="3075"/>
      <c r="H378" s="3075"/>
      <c r="I378" s="3089"/>
      <c r="J378" s="3089"/>
      <c r="K378" s="3089"/>
      <c r="L378" s="3089"/>
      <c r="M378" s="3089"/>
      <c r="N378" s="3089"/>
      <c r="O378" s="3089"/>
    </row>
    <row r="379" spans="1:15" s="1267" customFormat="1" ht="7.5" customHeight="1">
      <c r="A379" s="1283"/>
      <c r="B379" s="3054"/>
      <c r="C379" s="1283"/>
      <c r="D379" s="3075"/>
      <c r="E379" s="3075"/>
      <c r="F379" s="3075"/>
      <c r="G379" s="3075"/>
      <c r="H379" s="3075"/>
      <c r="I379" s="3089"/>
      <c r="J379" s="3089"/>
      <c r="K379" s="3089"/>
      <c r="L379" s="3089"/>
      <c r="M379" s="3089"/>
      <c r="N379" s="3089"/>
      <c r="O379" s="3089"/>
    </row>
    <row r="380" spans="1:15" s="1267" customFormat="1" ht="7.5" customHeight="1">
      <c r="A380" s="1283"/>
      <c r="B380" s="3054"/>
      <c r="C380" s="1283"/>
      <c r="D380" s="3075"/>
      <c r="E380" s="3075"/>
      <c r="F380" s="3075"/>
      <c r="G380" s="3075"/>
      <c r="H380" s="3075"/>
      <c r="I380" s="3089"/>
      <c r="J380" s="3089"/>
      <c r="K380" s="3089"/>
      <c r="L380" s="3089"/>
      <c r="M380" s="3089"/>
      <c r="N380" s="3089"/>
      <c r="O380" s="3089"/>
    </row>
    <row r="381" spans="1:15" s="1267" customFormat="1" ht="7.5" customHeight="1">
      <c r="A381" s="1283"/>
      <c r="B381" s="3054"/>
      <c r="C381" s="1283"/>
      <c r="D381" s="3075"/>
      <c r="E381" s="3075"/>
      <c r="F381" s="3075"/>
      <c r="G381" s="3075"/>
      <c r="H381" s="3075"/>
      <c r="I381" s="3089"/>
      <c r="J381" s="3089"/>
      <c r="K381" s="3089"/>
      <c r="L381" s="3089"/>
      <c r="M381" s="3089"/>
      <c r="N381" s="3089"/>
      <c r="O381" s="3089"/>
    </row>
    <row r="382" spans="1:15" s="1267" customFormat="1" ht="7.5" customHeight="1">
      <c r="A382" s="1283"/>
      <c r="B382" s="3054"/>
      <c r="C382" s="1283"/>
      <c r="D382" s="3075"/>
      <c r="E382" s="3075"/>
      <c r="F382" s="3075"/>
      <c r="G382" s="3075"/>
      <c r="H382" s="3075"/>
      <c r="I382" s="3089"/>
      <c r="J382" s="3089"/>
      <c r="K382" s="3089"/>
      <c r="L382" s="3089"/>
      <c r="M382" s="3089"/>
      <c r="N382" s="3089"/>
      <c r="O382" s="3089"/>
    </row>
    <row r="383" spans="1:15" s="1267" customFormat="1" ht="7.5" customHeight="1">
      <c r="A383" s="1283"/>
      <c r="B383" s="3054"/>
      <c r="C383" s="1283"/>
      <c r="D383" s="3075"/>
      <c r="E383" s="3075"/>
      <c r="F383" s="3075"/>
      <c r="G383" s="3075"/>
      <c r="H383" s="3075"/>
      <c r="I383" s="3089"/>
      <c r="J383" s="3089"/>
      <c r="K383" s="3089"/>
      <c r="L383" s="3089"/>
      <c r="M383" s="3089"/>
      <c r="N383" s="3089"/>
      <c r="O383" s="3089"/>
    </row>
    <row r="384" spans="1:15" s="1267" customFormat="1" ht="7.5" customHeight="1">
      <c r="A384" s="1283"/>
      <c r="B384" s="3054"/>
      <c r="C384" s="1283"/>
      <c r="D384" s="3075"/>
      <c r="E384" s="3075"/>
      <c r="F384" s="3075"/>
      <c r="G384" s="3075"/>
      <c r="H384" s="3075"/>
      <c r="I384" s="3089"/>
      <c r="J384" s="3089"/>
      <c r="K384" s="3089"/>
      <c r="L384" s="3089"/>
      <c r="M384" s="3089"/>
      <c r="N384" s="3089"/>
      <c r="O384" s="3089"/>
    </row>
    <row r="385" spans="1:15" s="1267" customFormat="1" ht="7.5" customHeight="1">
      <c r="A385" s="1283"/>
      <c r="B385" s="3054"/>
      <c r="C385" s="1283"/>
      <c r="D385" s="3075"/>
      <c r="E385" s="3075"/>
      <c r="F385" s="3075"/>
      <c r="G385" s="3075"/>
      <c r="H385" s="3075"/>
      <c r="I385" s="3089"/>
      <c r="J385" s="3089"/>
      <c r="K385" s="3089"/>
      <c r="L385" s="3089"/>
      <c r="M385" s="3089"/>
      <c r="N385" s="3089"/>
      <c r="O385" s="3089"/>
    </row>
    <row r="386" spans="1:15" s="1267" customFormat="1" ht="7.5" customHeight="1">
      <c r="A386" s="1283"/>
      <c r="B386" s="3054"/>
      <c r="C386" s="1283"/>
      <c r="D386" s="3075"/>
      <c r="E386" s="3075"/>
      <c r="F386" s="3075"/>
      <c r="G386" s="3075"/>
      <c r="H386" s="3075"/>
      <c r="I386" s="3089"/>
      <c r="J386" s="3089"/>
      <c r="K386" s="3089"/>
      <c r="L386" s="3089"/>
      <c r="M386" s="3089"/>
      <c r="N386" s="3089"/>
      <c r="O386" s="3089"/>
    </row>
    <row r="387" spans="1:15" s="1267" customFormat="1" ht="7.5" customHeight="1">
      <c r="A387" s="1283"/>
      <c r="B387" s="3054"/>
      <c r="C387" s="1283"/>
      <c r="D387" s="3075"/>
      <c r="E387" s="3075"/>
      <c r="F387" s="3075"/>
      <c r="G387" s="3075"/>
      <c r="H387" s="3075"/>
      <c r="I387" s="3089"/>
      <c r="J387" s="3089"/>
      <c r="K387" s="3089"/>
      <c r="L387" s="3089"/>
      <c r="M387" s="3089"/>
      <c r="N387" s="3089"/>
      <c r="O387" s="3089"/>
    </row>
    <row r="388" spans="1:15" s="1267" customFormat="1" ht="7.5" customHeight="1">
      <c r="A388" s="1283"/>
      <c r="B388" s="3054"/>
      <c r="C388" s="1283"/>
      <c r="D388" s="3075"/>
      <c r="E388" s="3075"/>
      <c r="F388" s="3075"/>
      <c r="G388" s="3075"/>
      <c r="H388" s="3075"/>
      <c r="I388" s="3089"/>
      <c r="J388" s="3089"/>
      <c r="K388" s="3089"/>
      <c r="L388" s="3089"/>
      <c r="M388" s="3089"/>
      <c r="N388" s="3089"/>
      <c r="O388" s="3089"/>
    </row>
    <row r="389" spans="1:15" s="1267" customFormat="1" ht="7.5" customHeight="1">
      <c r="A389" s="1283"/>
      <c r="B389" s="3054"/>
      <c r="C389" s="1283"/>
      <c r="D389" s="3075"/>
      <c r="E389" s="3075"/>
      <c r="F389" s="3075"/>
      <c r="G389" s="3075"/>
      <c r="H389" s="3075"/>
      <c r="I389" s="3089"/>
      <c r="J389" s="3089"/>
      <c r="K389" s="3089"/>
      <c r="L389" s="3089"/>
      <c r="M389" s="3089"/>
      <c r="N389" s="3089"/>
      <c r="O389" s="3089"/>
    </row>
    <row r="390" spans="1:15" s="1267" customFormat="1" ht="7.5" customHeight="1">
      <c r="A390" s="1283"/>
      <c r="B390" s="3054"/>
      <c r="C390" s="1283"/>
      <c r="D390" s="3075"/>
      <c r="E390" s="3075"/>
      <c r="F390" s="3075"/>
      <c r="G390" s="3075"/>
      <c r="H390" s="3075"/>
      <c r="I390" s="3089"/>
      <c r="J390" s="3089"/>
      <c r="K390" s="3089"/>
      <c r="L390" s="3089"/>
      <c r="M390" s="3089"/>
      <c r="N390" s="3089"/>
      <c r="O390" s="3089"/>
    </row>
    <row r="391" spans="1:15" s="1267" customFormat="1" ht="7.5" customHeight="1">
      <c r="A391" s="1283"/>
      <c r="B391" s="3054"/>
      <c r="C391" s="1283"/>
      <c r="D391" s="3075"/>
      <c r="E391" s="3075"/>
      <c r="F391" s="3075"/>
      <c r="G391" s="3075"/>
      <c r="H391" s="3075"/>
      <c r="I391" s="3089"/>
      <c r="J391" s="3089"/>
      <c r="K391" s="3089"/>
      <c r="L391" s="3089"/>
      <c r="M391" s="3089"/>
      <c r="N391" s="3089"/>
      <c r="O391" s="3089"/>
    </row>
    <row r="392" spans="1:15" s="1267" customFormat="1" ht="7.5" customHeight="1">
      <c r="A392" s="1283"/>
      <c r="B392" s="3054"/>
      <c r="C392" s="1283"/>
      <c r="D392" s="3075"/>
      <c r="E392" s="3075"/>
      <c r="F392" s="3075"/>
      <c r="G392" s="3075"/>
      <c r="H392" s="3075"/>
      <c r="I392" s="3089"/>
      <c r="J392" s="3089"/>
      <c r="K392" s="3089"/>
      <c r="L392" s="3089"/>
      <c r="M392" s="3089"/>
      <c r="N392" s="3089"/>
      <c r="O392" s="3089"/>
    </row>
    <row r="393" spans="1:15" s="1267" customFormat="1" ht="7.5" customHeight="1">
      <c r="A393" s="1283"/>
      <c r="B393" s="3054"/>
      <c r="C393" s="1283"/>
      <c r="D393" s="3075"/>
      <c r="E393" s="3075"/>
      <c r="F393" s="3075"/>
      <c r="G393" s="3075"/>
      <c r="H393" s="3075"/>
      <c r="I393" s="3089"/>
      <c r="J393" s="3089"/>
      <c r="K393" s="3089"/>
      <c r="L393" s="3089"/>
      <c r="M393" s="3089"/>
      <c r="N393" s="3089"/>
      <c r="O393" s="3089"/>
    </row>
    <row r="394" spans="1:15" s="1267" customFormat="1" ht="7.5" customHeight="1">
      <c r="A394" s="1283"/>
      <c r="B394" s="3054"/>
      <c r="C394" s="1283"/>
      <c r="D394" s="3075"/>
      <c r="E394" s="3075"/>
      <c r="F394" s="3075"/>
      <c r="G394" s="3075"/>
      <c r="H394" s="3075"/>
      <c r="I394" s="3089"/>
      <c r="J394" s="3089"/>
      <c r="K394" s="3089"/>
      <c r="L394" s="3089"/>
      <c r="M394" s="3089"/>
      <c r="N394" s="3089"/>
      <c r="O394" s="3089"/>
    </row>
    <row r="395" spans="1:15" s="1267" customFormat="1" ht="7.5" customHeight="1">
      <c r="A395" s="1283"/>
      <c r="B395" s="3054"/>
      <c r="C395" s="1283"/>
      <c r="D395" s="3075"/>
      <c r="E395" s="3075"/>
      <c r="F395" s="3075"/>
      <c r="G395" s="3075"/>
      <c r="H395" s="3075"/>
      <c r="I395" s="3089"/>
      <c r="J395" s="3089"/>
      <c r="K395" s="3089"/>
      <c r="L395" s="3089"/>
      <c r="M395" s="3089"/>
      <c r="N395" s="3089"/>
      <c r="O395" s="3089"/>
    </row>
    <row r="396" spans="1:15" s="1267" customFormat="1" ht="7.5" customHeight="1">
      <c r="A396" s="1283"/>
      <c r="B396" s="3054"/>
      <c r="C396" s="1283"/>
      <c r="D396" s="3075"/>
      <c r="E396" s="3075"/>
      <c r="F396" s="3075"/>
      <c r="G396" s="3075"/>
      <c r="H396" s="3075"/>
      <c r="I396" s="3089"/>
      <c r="J396" s="3089"/>
      <c r="K396" s="3089"/>
      <c r="L396" s="3089"/>
      <c r="M396" s="3089"/>
      <c r="N396" s="3089"/>
      <c r="O396" s="3089"/>
    </row>
    <row r="397" spans="1:15" s="1267" customFormat="1" ht="7.5" customHeight="1">
      <c r="A397" s="1283"/>
      <c r="B397" s="3054"/>
      <c r="C397" s="1283"/>
      <c r="D397" s="3075"/>
      <c r="E397" s="3075"/>
      <c r="F397" s="3075"/>
      <c r="G397" s="3075"/>
      <c r="H397" s="3075"/>
      <c r="I397" s="3089"/>
      <c r="J397" s="3089"/>
      <c r="K397" s="3089"/>
      <c r="L397" s="3089"/>
      <c r="M397" s="3089"/>
      <c r="N397" s="3089"/>
      <c r="O397" s="3089"/>
    </row>
    <row r="398" spans="1:15" s="1267" customFormat="1" ht="7.5" customHeight="1">
      <c r="A398" s="1283"/>
      <c r="B398" s="3054"/>
      <c r="C398" s="1283"/>
      <c r="D398" s="3075"/>
      <c r="E398" s="3075"/>
      <c r="F398" s="3075"/>
      <c r="G398" s="3075"/>
      <c r="H398" s="3075"/>
      <c r="I398" s="3089"/>
      <c r="J398" s="3089"/>
      <c r="K398" s="3089"/>
      <c r="L398" s="3089"/>
      <c r="M398" s="3089"/>
      <c r="N398" s="3089"/>
      <c r="O398" s="3089"/>
    </row>
    <row r="399" spans="1:15" s="1267" customFormat="1" ht="7.5" customHeight="1">
      <c r="A399" s="1283"/>
      <c r="B399" s="3054"/>
      <c r="C399" s="1283"/>
      <c r="D399" s="3075"/>
      <c r="E399" s="3075"/>
      <c r="F399" s="3075"/>
      <c r="G399" s="3075"/>
      <c r="H399" s="3075"/>
      <c r="I399" s="3089"/>
      <c r="J399" s="3089"/>
      <c r="K399" s="3089"/>
      <c r="L399" s="3089"/>
      <c r="M399" s="3089"/>
      <c r="N399" s="3089"/>
      <c r="O399" s="3089"/>
    </row>
    <row r="400" spans="1:15" s="1267" customFormat="1" ht="7.5" customHeight="1">
      <c r="A400" s="1283"/>
      <c r="B400" s="3054"/>
      <c r="C400" s="1283"/>
      <c r="D400" s="3075"/>
      <c r="E400" s="3075"/>
      <c r="F400" s="3075"/>
      <c r="G400" s="3075"/>
      <c r="H400" s="3075"/>
      <c r="I400" s="3089"/>
      <c r="J400" s="3089"/>
      <c r="K400" s="3089"/>
      <c r="L400" s="3089"/>
      <c r="M400" s="3089"/>
      <c r="N400" s="3089"/>
      <c r="O400" s="3089"/>
    </row>
    <row r="401" spans="1:15" s="1267" customFormat="1" ht="7.5" customHeight="1">
      <c r="A401" s="1283"/>
      <c r="B401" s="3054"/>
      <c r="C401" s="1283"/>
      <c r="D401" s="3075"/>
      <c r="E401" s="3075"/>
      <c r="F401" s="3075"/>
      <c r="G401" s="3075"/>
      <c r="H401" s="3075"/>
      <c r="I401" s="3089"/>
      <c r="J401" s="3089"/>
      <c r="K401" s="3089"/>
      <c r="L401" s="3089"/>
      <c r="M401" s="3089"/>
      <c r="N401" s="3089"/>
      <c r="O401" s="3089"/>
    </row>
    <row r="402" spans="1:15" s="1267" customFormat="1" ht="7.5" customHeight="1">
      <c r="A402" s="1283"/>
      <c r="B402" s="3054"/>
      <c r="C402" s="1283"/>
      <c r="D402" s="3075"/>
      <c r="E402" s="3075"/>
      <c r="F402" s="3075"/>
      <c r="G402" s="3075"/>
      <c r="H402" s="3075"/>
      <c r="I402" s="3089"/>
      <c r="J402" s="3089"/>
      <c r="K402" s="3089"/>
      <c r="L402" s="3089"/>
      <c r="M402" s="3089"/>
      <c r="N402" s="3089"/>
      <c r="O402" s="3089"/>
    </row>
    <row r="403" spans="1:15" s="1267" customFormat="1" ht="7.5" customHeight="1">
      <c r="A403" s="1283"/>
      <c r="B403" s="3054"/>
      <c r="C403" s="1283"/>
      <c r="D403" s="3075"/>
      <c r="E403" s="3075"/>
      <c r="F403" s="3075"/>
      <c r="G403" s="3075"/>
      <c r="H403" s="3075"/>
      <c r="I403" s="3089"/>
      <c r="J403" s="3089"/>
      <c r="K403" s="3089"/>
      <c r="L403" s="3089"/>
      <c r="M403" s="3089"/>
      <c r="N403" s="3089"/>
      <c r="O403" s="3089"/>
    </row>
    <row r="404" spans="1:15" s="1267" customFormat="1" ht="7.5" customHeight="1">
      <c r="A404" s="1283"/>
      <c r="B404" s="3054"/>
      <c r="C404" s="1283"/>
      <c r="D404" s="3075"/>
      <c r="E404" s="3075"/>
      <c r="F404" s="3075"/>
      <c r="G404" s="3075"/>
      <c r="H404" s="3075"/>
      <c r="I404" s="3089"/>
      <c r="J404" s="3089"/>
      <c r="K404" s="3089"/>
      <c r="L404" s="3089"/>
      <c r="M404" s="3089"/>
      <c r="N404" s="3089"/>
      <c r="O404" s="3089"/>
    </row>
    <row r="405" spans="1:15">
      <c r="A405" s="3055"/>
      <c r="B405" s="3055"/>
      <c r="C405" s="3055"/>
      <c r="D405" s="3055"/>
      <c r="E405" s="3055"/>
      <c r="F405" s="3055"/>
      <c r="G405" s="3055"/>
      <c r="H405" s="3055"/>
    </row>
    <row r="406" spans="1:15">
      <c r="A406" s="3059"/>
      <c r="B406" s="3059"/>
      <c r="C406" s="3059"/>
      <c r="D406" s="3059"/>
      <c r="E406" s="3059"/>
      <c r="F406" s="3059"/>
      <c r="G406" s="3059"/>
      <c r="H406" s="3059"/>
    </row>
    <row r="407" spans="1:15">
      <c r="A407" s="1273"/>
      <c r="B407" s="1273"/>
      <c r="C407" s="1273"/>
      <c r="D407" s="1273"/>
      <c r="E407" s="1273"/>
      <c r="F407" s="1273"/>
      <c r="G407" s="1273"/>
      <c r="H407" s="1273"/>
    </row>
    <row r="408" spans="1:15" s="1267" customFormat="1">
      <c r="A408" s="3077"/>
      <c r="B408" s="3076"/>
      <c r="C408" s="1273"/>
      <c r="D408" s="3075"/>
      <c r="E408" s="3075"/>
      <c r="F408" s="3075"/>
      <c r="G408" s="3075"/>
      <c r="H408" s="3075"/>
      <c r="I408" s="3089"/>
      <c r="J408" s="3089"/>
      <c r="K408" s="3089"/>
      <c r="L408" s="3089"/>
      <c r="M408" s="3089"/>
      <c r="N408" s="3089"/>
      <c r="O408" s="3089"/>
    </row>
    <row r="409" spans="1:15" s="1267" customFormat="1" ht="12.75">
      <c r="A409" s="1221"/>
      <c r="B409" s="1221"/>
      <c r="C409" s="1303"/>
      <c r="D409" s="1302"/>
      <c r="E409" s="1304"/>
      <c r="F409" s="1301"/>
      <c r="G409" s="3074"/>
      <c r="H409" s="1304"/>
      <c r="I409" s="3089"/>
      <c r="J409" s="3089"/>
      <c r="K409" s="3089"/>
      <c r="L409" s="3089"/>
      <c r="M409" s="3089"/>
      <c r="N409" s="3089"/>
      <c r="O409" s="3089"/>
    </row>
    <row r="410" spans="1:15" s="1267" customFormat="1" ht="23.25">
      <c r="A410" s="3073"/>
      <c r="B410" s="3073"/>
      <c r="C410" s="3072"/>
      <c r="D410" s="1302"/>
      <c r="E410" s="1304"/>
      <c r="F410" s="1301"/>
      <c r="G410" s="3071"/>
      <c r="H410" s="1304"/>
      <c r="I410" s="3089"/>
      <c r="J410" s="3089"/>
      <c r="K410" s="3089"/>
      <c r="L410" s="3089"/>
      <c r="M410" s="3089"/>
      <c r="N410" s="3089"/>
      <c r="O410" s="3089"/>
    </row>
    <row r="411" spans="1:15" s="1267" customFormat="1" ht="12.75">
      <c r="A411" s="1277"/>
      <c r="B411" s="1277"/>
      <c r="C411" s="3068"/>
      <c r="D411" s="3070"/>
      <c r="E411" s="3069"/>
      <c r="F411" s="3069"/>
      <c r="G411" s="3069"/>
      <c r="H411" s="1314"/>
      <c r="I411" s="3089"/>
      <c r="J411" s="3089"/>
      <c r="K411" s="3089"/>
      <c r="L411" s="3089"/>
      <c r="M411" s="3089"/>
      <c r="N411" s="3089"/>
      <c r="O411" s="3089"/>
    </row>
    <row r="412" spans="1:15" s="1267" customFormat="1" ht="12.75">
      <c r="A412" s="1277"/>
      <c r="B412" s="1277"/>
      <c r="C412" s="3068"/>
      <c r="D412" s="1311"/>
      <c r="E412" s="1311"/>
      <c r="F412" s="1311"/>
      <c r="G412" s="1311"/>
      <c r="H412" s="1311"/>
      <c r="I412" s="3089"/>
      <c r="J412" s="3089"/>
      <c r="K412" s="3089"/>
      <c r="L412" s="3089"/>
      <c r="M412" s="3089"/>
      <c r="N412" s="3089"/>
      <c r="O412" s="3089"/>
    </row>
    <row r="413" spans="1:15" s="1267" customFormat="1" ht="12.75">
      <c r="A413" s="1277"/>
      <c r="B413" s="1277"/>
      <c r="C413" s="1314"/>
      <c r="D413" s="3066"/>
      <c r="E413" s="3066"/>
      <c r="F413" s="3066"/>
      <c r="G413" s="3067"/>
      <c r="H413" s="3066"/>
      <c r="I413" s="3089"/>
      <c r="J413" s="3089"/>
      <c r="K413" s="3089"/>
      <c r="L413" s="3089"/>
      <c r="M413" s="3089"/>
      <c r="N413" s="3089"/>
      <c r="O413" s="3089"/>
    </row>
    <row r="414" spans="1:15" s="1267" customFormat="1" ht="12.75">
      <c r="A414" s="1298"/>
      <c r="B414" s="3065"/>
      <c r="C414" s="3064"/>
      <c r="D414" s="3063"/>
      <c r="E414" s="3063"/>
      <c r="F414" s="3063"/>
      <c r="G414" s="3063"/>
      <c r="H414" s="3063"/>
      <c r="I414" s="3089"/>
      <c r="J414" s="3089"/>
      <c r="K414" s="3089"/>
      <c r="L414" s="3089"/>
      <c r="M414" s="3089"/>
      <c r="N414" s="3089"/>
      <c r="O414" s="3089"/>
    </row>
    <row r="415" spans="1:15" s="1267" customFormat="1" ht="12.75">
      <c r="A415" s="1292"/>
      <c r="B415" s="1292"/>
      <c r="C415" s="1297"/>
      <c r="D415" s="3062"/>
      <c r="E415" s="3062"/>
      <c r="F415" s="1301"/>
      <c r="G415" s="3062"/>
      <c r="H415" s="3062"/>
      <c r="I415" s="3089"/>
      <c r="J415" s="3089"/>
      <c r="K415" s="3089"/>
      <c r="L415" s="3089"/>
      <c r="M415" s="3089"/>
      <c r="N415" s="3089"/>
      <c r="O415" s="3089"/>
    </row>
    <row r="416" spans="1:15" s="1267" customFormat="1" ht="12.75">
      <c r="A416" s="1292"/>
      <c r="B416" s="1292"/>
      <c r="C416" s="1294"/>
      <c r="D416" s="3062"/>
      <c r="E416" s="3062"/>
      <c r="F416" s="1301"/>
      <c r="G416" s="3062"/>
      <c r="H416" s="3062"/>
      <c r="I416" s="3089"/>
      <c r="J416" s="3089"/>
      <c r="K416" s="3089"/>
      <c r="L416" s="3089"/>
      <c r="M416" s="3089"/>
      <c r="N416" s="3089"/>
      <c r="O416" s="3089"/>
    </row>
    <row r="417" spans="1:15" s="1267" customFormat="1" ht="12.75">
      <c r="A417" s="3061"/>
      <c r="B417" s="1296"/>
      <c r="C417" s="1294"/>
      <c r="D417" s="1302"/>
      <c r="E417" s="1300"/>
      <c r="F417" s="1301"/>
      <c r="G417" s="1300"/>
      <c r="H417" s="1300"/>
      <c r="I417" s="3089"/>
      <c r="J417" s="3089"/>
      <c r="K417" s="3089"/>
      <c r="L417" s="3089"/>
      <c r="M417" s="3089"/>
      <c r="N417" s="3089"/>
      <c r="O417" s="3089"/>
    </row>
    <row r="418" spans="1:15" s="1267" customFormat="1" ht="12.75">
      <c r="A418" s="1295"/>
      <c r="B418" s="1295"/>
      <c r="C418" s="1303"/>
      <c r="D418" s="1302"/>
      <c r="E418" s="3060"/>
      <c r="F418" s="1301"/>
      <c r="G418" s="3060"/>
      <c r="H418" s="3060"/>
      <c r="I418" s="3089"/>
      <c r="J418" s="3089"/>
      <c r="K418" s="3089"/>
      <c r="L418" s="3089"/>
      <c r="M418" s="3089"/>
      <c r="N418" s="3089"/>
      <c r="O418" s="3089"/>
    </row>
    <row r="419" spans="1:15" s="1267" customFormat="1" ht="12.75">
      <c r="A419" s="1288"/>
      <c r="B419" s="1288"/>
      <c r="C419" s="1287"/>
      <c r="D419" s="1286"/>
      <c r="E419" s="1286"/>
      <c r="F419" s="1286"/>
      <c r="G419" s="1286"/>
      <c r="H419" s="1286"/>
      <c r="I419" s="3089"/>
      <c r="J419" s="3089"/>
      <c r="K419" s="3089"/>
      <c r="L419" s="3089"/>
      <c r="M419" s="3089"/>
      <c r="N419" s="3089"/>
      <c r="O419" s="3089"/>
    </row>
    <row r="420" spans="1:15" s="1267" customFormat="1" ht="12.75">
      <c r="A420" s="1288"/>
      <c r="B420" s="1288"/>
      <c r="C420" s="1287"/>
      <c r="D420" s="1286"/>
      <c r="E420" s="1286"/>
      <c r="F420" s="1286"/>
      <c r="G420" s="1286"/>
      <c r="H420" s="1286"/>
      <c r="I420" s="3089"/>
      <c r="J420" s="3089"/>
      <c r="K420" s="3089"/>
      <c r="L420" s="3089"/>
      <c r="M420" s="3089"/>
      <c r="N420" s="3089"/>
      <c r="O420" s="3089"/>
    </row>
    <row r="421" spans="1:15" s="1267" customFormat="1">
      <c r="A421" s="1221"/>
      <c r="B421" s="1273"/>
      <c r="C421" s="3058"/>
      <c r="D421" s="1273"/>
      <c r="E421" s="3059"/>
      <c r="F421" s="3059"/>
      <c r="G421" s="1221"/>
      <c r="H421" s="1273"/>
      <c r="I421" s="3089"/>
      <c r="J421" s="3089"/>
      <c r="K421" s="3089"/>
      <c r="L421" s="3089"/>
      <c r="M421" s="3089"/>
      <c r="N421" s="3089"/>
      <c r="O421" s="3089"/>
    </row>
    <row r="422" spans="1:15" s="1267" customFormat="1">
      <c r="A422" s="1273"/>
      <c r="B422" s="1221"/>
      <c r="C422" s="3058"/>
      <c r="D422" s="1221"/>
      <c r="E422" s="1221"/>
      <c r="F422" s="1221"/>
      <c r="G422" s="1221"/>
      <c r="H422" s="1273"/>
      <c r="I422" s="3089"/>
      <c r="J422" s="3089"/>
      <c r="K422" s="3089"/>
      <c r="L422" s="3089"/>
      <c r="M422" s="3089"/>
      <c r="N422" s="3089"/>
      <c r="O422" s="3089"/>
    </row>
    <row r="423" spans="1:15" s="1267" customFormat="1" ht="12.75">
      <c r="A423" s="3057"/>
      <c r="B423" s="1221"/>
      <c r="C423" s="3056"/>
      <c r="D423" s="3056"/>
      <c r="E423" s="3055"/>
      <c r="F423" s="3055"/>
      <c r="G423" s="3055"/>
      <c r="H423" s="3055"/>
      <c r="I423" s="3089"/>
      <c r="J423" s="3089"/>
      <c r="K423" s="3089"/>
      <c r="L423" s="3089"/>
      <c r="M423" s="3089"/>
      <c r="N423" s="3089"/>
      <c r="O423" s="3089"/>
    </row>
    <row r="424" spans="1:15" s="1267" customFormat="1" ht="12.75">
      <c r="A424" s="1283"/>
      <c r="B424" s="3054"/>
      <c r="C424" s="3053"/>
      <c r="D424" s="3053"/>
      <c r="E424" s="3052"/>
      <c r="F424" s="3052"/>
      <c r="G424" s="3052"/>
      <c r="H424" s="3052"/>
      <c r="I424" s="3089"/>
      <c r="J424" s="3089"/>
      <c r="K424" s="3089"/>
      <c r="L424" s="3089"/>
      <c r="M424" s="3089"/>
      <c r="N424" s="3089"/>
      <c r="O424" s="3089"/>
    </row>
    <row r="425" spans="1:15">
      <c r="A425" s="1273"/>
      <c r="B425" s="1273"/>
      <c r="C425" s="1273"/>
      <c r="D425" s="1273"/>
      <c r="E425" s="1273"/>
      <c r="F425" s="1273"/>
      <c r="G425" s="1273"/>
      <c r="H425" s="1273"/>
    </row>
    <row r="426" spans="1:15">
      <c r="A426" s="1273"/>
      <c r="B426" s="1273"/>
      <c r="C426" s="1273"/>
      <c r="D426" s="1273"/>
      <c r="E426" s="1273"/>
      <c r="F426" s="1273"/>
      <c r="G426" s="1273"/>
      <c r="H426" s="1273"/>
    </row>
    <row r="427" spans="1:15">
      <c r="A427" s="1273"/>
      <c r="B427" s="1273"/>
      <c r="C427" s="1273"/>
      <c r="D427" s="1273"/>
      <c r="E427" s="1273"/>
      <c r="F427" s="1273"/>
      <c r="G427" s="1273"/>
      <c r="H427" s="1273"/>
    </row>
    <row r="428" spans="1:15">
      <c r="A428" s="1273"/>
      <c r="B428" s="1273"/>
      <c r="C428" s="1273"/>
      <c r="D428" s="1273"/>
      <c r="E428" s="1273"/>
      <c r="F428" s="1273"/>
      <c r="G428" s="1273"/>
      <c r="H428" s="1273"/>
    </row>
    <row r="429" spans="1:15">
      <c r="A429" s="1273"/>
      <c r="B429" s="1273"/>
      <c r="C429" s="1273"/>
      <c r="D429" s="1273"/>
      <c r="E429" s="1273"/>
      <c r="F429" s="1273"/>
      <c r="G429" s="1273"/>
      <c r="H429" s="1273"/>
    </row>
    <row r="430" spans="1:15">
      <c r="A430" s="1273"/>
      <c r="B430" s="1273"/>
      <c r="C430" s="1273"/>
      <c r="D430" s="1273"/>
      <c r="E430" s="1273"/>
      <c r="F430" s="1273"/>
      <c r="G430" s="1273"/>
      <c r="H430" s="1273"/>
    </row>
    <row r="431" spans="1:15">
      <c r="A431" s="1273"/>
      <c r="B431" s="1273"/>
      <c r="C431" s="1273"/>
      <c r="D431" s="1273"/>
      <c r="E431" s="1273"/>
      <c r="F431" s="1273"/>
      <c r="G431" s="1273"/>
      <c r="H431" s="1273"/>
    </row>
  </sheetData>
  <mergeCells count="96">
    <mergeCell ref="A5:H5"/>
    <mergeCell ref="A6:H6"/>
    <mergeCell ref="A34:B34"/>
    <mergeCell ref="C34:E34"/>
    <mergeCell ref="F34:H34"/>
    <mergeCell ref="E75:H75"/>
    <mergeCell ref="A92:H92"/>
    <mergeCell ref="A49:H49"/>
    <mergeCell ref="A11:B13"/>
    <mergeCell ref="E11:G11"/>
    <mergeCell ref="C35:E35"/>
    <mergeCell ref="F35:H35"/>
    <mergeCell ref="A36:B36"/>
    <mergeCell ref="C36:E36"/>
    <mergeCell ref="A93:H93"/>
    <mergeCell ref="A50:H50"/>
    <mergeCell ref="A51:H51"/>
    <mergeCell ref="A52:H52"/>
    <mergeCell ref="A57:B59"/>
    <mergeCell ref="E57:G57"/>
    <mergeCell ref="E72:F72"/>
    <mergeCell ref="C74:D74"/>
    <mergeCell ref="E74:H74"/>
    <mergeCell ref="C75:D75"/>
    <mergeCell ref="E144:G144"/>
    <mergeCell ref="A94:H94"/>
    <mergeCell ref="A95:H95"/>
    <mergeCell ref="A100:B102"/>
    <mergeCell ref="E100:G100"/>
    <mergeCell ref="E116:F116"/>
    <mergeCell ref="C118:D118"/>
    <mergeCell ref="E118:H118"/>
    <mergeCell ref="A179:H179"/>
    <mergeCell ref="A185:B187"/>
    <mergeCell ref="E185:G185"/>
    <mergeCell ref="C119:D119"/>
    <mergeCell ref="E119:H119"/>
    <mergeCell ref="A138:H138"/>
    <mergeCell ref="A139:H139"/>
    <mergeCell ref="A144:B146"/>
    <mergeCell ref="E201:F201"/>
    <mergeCell ref="C203:D203"/>
    <mergeCell ref="E203:H203"/>
    <mergeCell ref="E155:F155"/>
    <mergeCell ref="C157:D157"/>
    <mergeCell ref="E157:H157"/>
    <mergeCell ref="C158:D158"/>
    <mergeCell ref="E158:H158"/>
    <mergeCell ref="A178:H178"/>
    <mergeCell ref="E240:F240"/>
    <mergeCell ref="C242:D242"/>
    <mergeCell ref="E242:H242"/>
    <mergeCell ref="C243:D243"/>
    <mergeCell ref="E243:H243"/>
    <mergeCell ref="C285:D285"/>
    <mergeCell ref="E285:H285"/>
    <mergeCell ref="E284:H284"/>
    <mergeCell ref="E323:F323"/>
    <mergeCell ref="C325:D325"/>
    <mergeCell ref="A261:H261"/>
    <mergeCell ref="C204:D204"/>
    <mergeCell ref="E204:H204"/>
    <mergeCell ref="A219:H219"/>
    <mergeCell ref="A220:H220"/>
    <mergeCell ref="A226:B228"/>
    <mergeCell ref="E226:G226"/>
    <mergeCell ref="E367:H367"/>
    <mergeCell ref="A302:H302"/>
    <mergeCell ref="A303:H303"/>
    <mergeCell ref="A310:B312"/>
    <mergeCell ref="E310:G310"/>
    <mergeCell ref="A262:H262"/>
    <mergeCell ref="A268:B270"/>
    <mergeCell ref="E268:G268"/>
    <mergeCell ref="E282:F282"/>
    <mergeCell ref="C284:D284"/>
    <mergeCell ref="E325:H325"/>
    <mergeCell ref="C326:D326"/>
    <mergeCell ref="E326:H326"/>
    <mergeCell ref="A349:H349"/>
    <mergeCell ref="E421:F421"/>
    <mergeCell ref="A350:H350"/>
    <mergeCell ref="A355:B357"/>
    <mergeCell ref="E355:G355"/>
    <mergeCell ref="E365:F365"/>
    <mergeCell ref="C367:D367"/>
    <mergeCell ref="C423:D423"/>
    <mergeCell ref="E423:H423"/>
    <mergeCell ref="C424:D424"/>
    <mergeCell ref="E424:H424"/>
    <mergeCell ref="C368:D368"/>
    <mergeCell ref="E368:H368"/>
    <mergeCell ref="A405:H405"/>
    <mergeCell ref="A406:H406"/>
    <mergeCell ref="A411:B413"/>
    <mergeCell ref="E411:G411"/>
  </mergeCells>
  <pageMargins left="0.5" right="0" top="0.25" bottom="0" header="0.5" footer="0"/>
  <pageSetup paperSize="5" orientation="portrait"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2" transitionEvaluation="1" transitionEntry="1">
    <outlinePr summaryBelow="0"/>
  </sheetPr>
  <dimension ref="A1:ER621"/>
  <sheetViews>
    <sheetView showGridLines="0" showOutlineSymbols="0" topLeftCell="A22" workbookViewId="0">
      <pane xSplit="18525" topLeftCell="ET1"/>
      <selection activeCell="F34" sqref="F34:H34"/>
      <selection pane="topRight" activeCell="ET372" sqref="ET372"/>
    </sheetView>
  </sheetViews>
  <sheetFormatPr defaultColWidth="12.5703125" defaultRowHeight="15.75" outlineLevelRow="2" outlineLevelCol="2"/>
  <cols>
    <col min="1" max="1" width="1.85546875" style="1266" customWidth="1"/>
    <col min="2" max="2" width="29.140625" style="1266" customWidth="1"/>
    <col min="3" max="3" width="10.85546875" style="1266" customWidth="1"/>
    <col min="4" max="4" width="11.140625" style="1266" customWidth="1"/>
    <col min="5" max="5" width="10.85546875" style="1266" customWidth="1"/>
    <col min="6" max="6" width="12" style="1266" customWidth="1"/>
    <col min="7" max="7" width="11" style="1266" customWidth="1"/>
    <col min="8" max="8" width="12.8554687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1682</v>
      </c>
      <c r="C9" s="2865"/>
      <c r="D9" s="554"/>
      <c r="E9" s="554"/>
      <c r="F9" s="554"/>
      <c r="G9" s="554"/>
      <c r="H9" s="554"/>
    </row>
    <row r="10" spans="1:15" ht="13.5" customHeight="1" outlineLevel="1">
      <c r="A10" s="3080"/>
      <c r="B10" s="3080"/>
      <c r="C10" s="1303"/>
      <c r="D10" s="1302"/>
      <c r="E10" s="1304"/>
      <c r="F10" s="1301"/>
      <c r="G10" s="1260"/>
      <c r="H10" s="1304"/>
      <c r="I10" s="3174"/>
      <c r="J10" s="3050"/>
      <c r="K10" s="3050"/>
      <c r="L10" s="3050"/>
    </row>
    <row r="11" spans="1:15" ht="16.7" customHeight="1" outlineLevel="1">
      <c r="A11" s="1280" t="s">
        <v>143</v>
      </c>
      <c r="B11" s="1279"/>
      <c r="C11" s="2738" t="s">
        <v>92</v>
      </c>
      <c r="D11" s="2742" t="s">
        <v>91</v>
      </c>
      <c r="E11" s="2741" t="s">
        <v>93</v>
      </c>
      <c r="F11" s="2740"/>
      <c r="G11" s="2739"/>
      <c r="H11" s="2738" t="s">
        <v>87</v>
      </c>
      <c r="I11" s="3173"/>
      <c r="J11" s="3050"/>
      <c r="K11" s="3050"/>
      <c r="L11" s="3050"/>
    </row>
    <row r="12" spans="1:15" ht="16.7" customHeight="1" outlineLevel="1">
      <c r="A12" s="1278"/>
      <c r="B12" s="1276"/>
      <c r="C12" s="2737" t="s">
        <v>86</v>
      </c>
      <c r="D12" s="2735" t="s">
        <v>228</v>
      </c>
      <c r="E12" s="2735" t="s">
        <v>1663</v>
      </c>
      <c r="F12" s="2735" t="s">
        <v>1662</v>
      </c>
      <c r="G12" s="2735" t="s">
        <v>88</v>
      </c>
      <c r="H12" s="2735">
        <v>2021</v>
      </c>
      <c r="I12" s="3173"/>
      <c r="J12" s="3050"/>
      <c r="K12" s="3050"/>
      <c r="L12" s="3050"/>
    </row>
    <row r="13" spans="1:15" ht="12" customHeight="1" outlineLevel="1">
      <c r="A13" s="1275"/>
      <c r="B13" s="1274"/>
      <c r="C13" s="2734"/>
      <c r="D13" s="2733" t="s">
        <v>84</v>
      </c>
      <c r="E13" s="2733" t="s">
        <v>84</v>
      </c>
      <c r="F13" s="2733" t="s">
        <v>142</v>
      </c>
      <c r="G13" s="2790"/>
      <c r="H13" s="2733" t="s">
        <v>83</v>
      </c>
      <c r="I13" s="3171"/>
      <c r="J13" s="3050"/>
      <c r="K13" s="3050"/>
      <c r="L13" s="3050"/>
    </row>
    <row r="14" spans="1:15" s="363" customFormat="1" ht="15.6" customHeight="1">
      <c r="A14" s="3111" t="s">
        <v>1661</v>
      </c>
      <c r="B14" s="3113"/>
      <c r="C14" s="2852"/>
      <c r="D14" s="2850"/>
      <c r="E14" s="2850"/>
      <c r="F14" s="2850"/>
      <c r="G14" s="3112"/>
      <c r="H14" s="2850"/>
      <c r="I14" s="3121"/>
      <c r="J14" s="3121"/>
      <c r="K14" s="3121"/>
      <c r="L14" s="3121"/>
      <c r="M14" s="3121"/>
      <c r="N14" s="3121"/>
      <c r="O14" s="3121"/>
    </row>
    <row r="15" spans="1:15" ht="16.7" customHeight="1" outlineLevel="1">
      <c r="A15" s="3111" t="s">
        <v>46</v>
      </c>
      <c r="B15" s="3172"/>
      <c r="C15" s="3109"/>
      <c r="D15" s="580">
        <f>SUM(D16:D28)</f>
        <v>5624651.2000000002</v>
      </c>
      <c r="E15" s="580">
        <f>SUM(E16:E28)</f>
        <v>2548843.8199999998</v>
      </c>
      <c r="F15" s="580">
        <f>SUM(F16:F28)</f>
        <v>4833291.18</v>
      </c>
      <c r="G15" s="580">
        <f>SUM(G16:G28)</f>
        <v>7382135</v>
      </c>
      <c r="H15" s="580">
        <f>SUM(H16:H28)</f>
        <v>5885000</v>
      </c>
      <c r="I15" s="3171"/>
      <c r="J15" s="1233"/>
      <c r="K15" s="3050"/>
      <c r="L15" s="3050"/>
    </row>
    <row r="16" spans="1:15" s="1220" customFormat="1" ht="20.100000000000001" customHeight="1" outlineLevel="1">
      <c r="A16" s="3102" t="s">
        <v>238</v>
      </c>
      <c r="B16" s="2762"/>
      <c r="C16" s="1614" t="s">
        <v>131</v>
      </c>
      <c r="D16" s="2718">
        <v>53941.45</v>
      </c>
      <c r="E16" s="941">
        <v>17714.48</v>
      </c>
      <c r="F16" s="2728">
        <f>SUM(G16-E16)</f>
        <v>42285.520000000004</v>
      </c>
      <c r="G16" s="941">
        <v>60000</v>
      </c>
      <c r="H16" s="941">
        <v>60000</v>
      </c>
      <c r="I16" s="3170"/>
      <c r="J16" s="1232"/>
      <c r="K16" s="1306"/>
      <c r="L16" s="1232"/>
      <c r="M16" s="1231"/>
      <c r="N16" s="1231"/>
      <c r="O16" s="1231"/>
    </row>
    <row r="17" spans="1:16" s="1220" customFormat="1" ht="20.100000000000001" customHeight="1" outlineLevel="1">
      <c r="A17" s="3102" t="s">
        <v>1681</v>
      </c>
      <c r="B17" s="2762"/>
      <c r="C17" s="1614" t="s">
        <v>1669</v>
      </c>
      <c r="D17" s="2718">
        <v>5570709.75</v>
      </c>
      <c r="E17" s="941">
        <v>2531129.34</v>
      </c>
      <c r="F17" s="2728">
        <f>G17-E17</f>
        <v>4781005.66</v>
      </c>
      <c r="G17" s="941">
        <f>'[48]5,890,485.00 (RELEASE)'!$F$18</f>
        <v>7312135</v>
      </c>
      <c r="H17" s="2715">
        <v>5819155</v>
      </c>
      <c r="I17" s="3170"/>
      <c r="J17" s="1232"/>
      <c r="K17" s="1232"/>
      <c r="L17" s="1232"/>
      <c r="M17" s="1231"/>
      <c r="N17" s="1231"/>
      <c r="O17" s="1231"/>
    </row>
    <row r="18" spans="1:16" s="1220" customFormat="1" ht="20.100000000000001" customHeight="1" outlineLevel="1">
      <c r="A18" s="3102" t="s">
        <v>10</v>
      </c>
      <c r="B18" s="2762"/>
      <c r="C18" s="194" t="s">
        <v>9</v>
      </c>
      <c r="D18" s="2718">
        <v>0</v>
      </c>
      <c r="E18" s="941">
        <v>0</v>
      </c>
      <c r="F18" s="2728">
        <f>SUM(G18-E18)</f>
        <v>10000</v>
      </c>
      <c r="G18" s="941">
        <v>10000</v>
      </c>
      <c r="H18" s="941">
        <v>5845</v>
      </c>
      <c r="I18" s="3167"/>
      <c r="J18" s="1232"/>
      <c r="K18" s="1232"/>
      <c r="L18" s="1232"/>
      <c r="M18" s="1231"/>
      <c r="N18" s="1231"/>
      <c r="O18" s="1231"/>
    </row>
    <row r="19" spans="1:16" s="1220" customFormat="1" ht="20.100000000000001" customHeight="1" outlineLevel="1">
      <c r="A19" s="2769"/>
      <c r="B19" s="2776"/>
      <c r="C19" s="194"/>
      <c r="D19" s="2718"/>
      <c r="E19" s="941"/>
      <c r="F19" s="2728"/>
      <c r="G19" s="941"/>
      <c r="H19" s="941"/>
      <c r="I19" s="3169"/>
      <c r="J19" s="1233"/>
      <c r="K19" s="1232"/>
      <c r="L19" s="1232"/>
      <c r="M19" s="3168"/>
      <c r="N19" s="3168"/>
      <c r="O19" s="1232"/>
      <c r="P19" s="1221"/>
    </row>
    <row r="20" spans="1:16" s="1220" customFormat="1" ht="20.100000000000001" customHeight="1" outlineLevel="1">
      <c r="A20" s="3102"/>
      <c r="B20" s="2762"/>
      <c r="C20" s="1614"/>
      <c r="D20" s="2718"/>
      <c r="E20" s="941"/>
      <c r="F20" s="2728"/>
      <c r="G20" s="941"/>
      <c r="H20" s="941"/>
      <c r="I20" s="3167"/>
      <c r="J20" s="3166"/>
      <c r="K20" s="1232"/>
      <c r="L20" s="1232"/>
      <c r="M20" s="1232"/>
      <c r="N20" s="1232"/>
      <c r="O20" s="1232"/>
      <c r="P20" s="1221"/>
    </row>
    <row r="21" spans="1:16" s="1220" customFormat="1" ht="20.100000000000001" customHeight="1" outlineLevel="1">
      <c r="A21" s="2777"/>
      <c r="B21" s="3139"/>
      <c r="C21" s="1614"/>
      <c r="D21" s="2718"/>
      <c r="E21" s="941"/>
      <c r="F21" s="2728"/>
      <c r="G21" s="941"/>
      <c r="H21" s="941"/>
      <c r="I21" s="1306"/>
      <c r="J21" s="3163"/>
      <c r="K21" s="1232"/>
      <c r="L21" s="1232"/>
      <c r="M21" s="1232"/>
      <c r="N21" s="1232"/>
      <c r="O21" s="1232"/>
      <c r="P21" s="1221"/>
    </row>
    <row r="22" spans="1:16" s="1220" customFormat="1" ht="20.100000000000001" customHeight="1" outlineLevel="1">
      <c r="A22" s="2777"/>
      <c r="B22" s="3139"/>
      <c r="C22" s="1614"/>
      <c r="D22" s="2718"/>
      <c r="E22" s="941"/>
      <c r="F22" s="2728"/>
      <c r="G22" s="941"/>
      <c r="H22" s="941"/>
      <c r="I22" s="1306"/>
      <c r="J22" s="3163"/>
      <c r="K22" s="1232"/>
      <c r="L22" s="1232"/>
      <c r="M22" s="1232"/>
      <c r="N22" s="1232"/>
      <c r="O22" s="1232"/>
      <c r="P22" s="1221"/>
    </row>
    <row r="23" spans="1:16" s="1220" customFormat="1" ht="20.100000000000001" customHeight="1" outlineLevel="1">
      <c r="A23" s="2777"/>
      <c r="B23" s="3139"/>
      <c r="C23" s="1614"/>
      <c r="D23" s="2718"/>
      <c r="E23" s="941"/>
      <c r="F23" s="2728"/>
      <c r="G23" s="941"/>
      <c r="H23" s="941"/>
      <c r="I23" s="1306"/>
      <c r="J23" s="3163"/>
      <c r="K23" s="1232"/>
      <c r="L23" s="1232"/>
      <c r="M23" s="1232"/>
      <c r="N23" s="1232"/>
      <c r="O23" s="1232"/>
      <c r="P23" s="1221"/>
    </row>
    <row r="24" spans="1:16" s="1220" customFormat="1" ht="20.100000000000001" customHeight="1" outlineLevel="1">
      <c r="A24" s="2777"/>
      <c r="B24" s="3139"/>
      <c r="C24" s="1614"/>
      <c r="D24" s="2718"/>
      <c r="E24" s="941"/>
      <c r="F24" s="2728"/>
      <c r="G24" s="941"/>
      <c r="H24" s="941"/>
      <c r="I24" s="1306"/>
      <c r="J24" s="3163"/>
      <c r="K24" s="1232"/>
      <c r="L24" s="1232"/>
      <c r="M24" s="1232"/>
      <c r="N24" s="1232"/>
      <c r="O24" s="1232"/>
      <c r="P24" s="1221"/>
    </row>
    <row r="25" spans="1:16" s="1220" customFormat="1" ht="20.100000000000001" customHeight="1" outlineLevel="1">
      <c r="A25" s="2777"/>
      <c r="B25" s="3139"/>
      <c r="C25" s="1614"/>
      <c r="D25" s="2718"/>
      <c r="E25" s="941"/>
      <c r="F25" s="2728"/>
      <c r="G25" s="941"/>
      <c r="H25" s="941"/>
      <c r="I25" s="1306"/>
      <c r="J25" s="3163"/>
      <c r="K25" s="1232"/>
      <c r="L25" s="1232"/>
      <c r="M25" s="1232"/>
      <c r="N25" s="1232"/>
      <c r="O25" s="1232"/>
      <c r="P25" s="1221"/>
    </row>
    <row r="26" spans="1:16" s="1220" customFormat="1" ht="20.100000000000001" customHeight="1" outlineLevel="1">
      <c r="A26" s="2777"/>
      <c r="B26" s="3139"/>
      <c r="C26" s="1614"/>
      <c r="D26" s="2718"/>
      <c r="E26" s="941"/>
      <c r="F26" s="2728"/>
      <c r="G26" s="941"/>
      <c r="H26" s="941"/>
      <c r="I26" s="1306"/>
      <c r="J26" s="3163"/>
      <c r="K26" s="1232"/>
      <c r="L26" s="1232"/>
      <c r="M26" s="1232"/>
      <c r="N26" s="1232"/>
      <c r="O26" s="1232"/>
      <c r="P26" s="1221"/>
    </row>
    <row r="27" spans="1:16" s="1220" customFormat="1" ht="20.100000000000001" customHeight="1" outlineLevel="1">
      <c r="A27" s="2777"/>
      <c r="B27" s="3139"/>
      <c r="C27" s="1614"/>
      <c r="D27" s="2718"/>
      <c r="E27" s="941"/>
      <c r="F27" s="2728"/>
      <c r="G27" s="941"/>
      <c r="H27" s="941"/>
      <c r="I27" s="1306"/>
      <c r="J27" s="3163"/>
      <c r="K27" s="1232"/>
      <c r="L27" s="1232"/>
      <c r="M27" s="1232"/>
      <c r="N27" s="1232"/>
      <c r="O27" s="1232"/>
      <c r="P27" s="1221"/>
    </row>
    <row r="28" spans="1:16" s="1220" customFormat="1" ht="20.100000000000001" customHeight="1" outlineLevel="1">
      <c r="A28" s="3099"/>
      <c r="B28" s="3098"/>
      <c r="C28" s="3097"/>
      <c r="D28" s="2718"/>
      <c r="E28" s="2715"/>
      <c r="F28" s="2728"/>
      <c r="G28" s="2715"/>
      <c r="H28" s="2715"/>
      <c r="I28" s="1306"/>
      <c r="J28" s="3163"/>
      <c r="K28" s="1232"/>
      <c r="L28" s="1232"/>
      <c r="M28" s="1232"/>
      <c r="N28" s="1232"/>
      <c r="O28" s="1232"/>
      <c r="P28" s="1221"/>
    </row>
    <row r="29" spans="1:16" s="1221" customFormat="1" ht="20.100000000000001" customHeight="1" outlineLevel="1" thickBot="1">
      <c r="A29" s="599" t="s">
        <v>8</v>
      </c>
      <c r="B29" s="3165"/>
      <c r="C29" s="3164"/>
      <c r="D29" s="599">
        <f>SUM(D16:D19)</f>
        <v>5624651.2000000002</v>
      </c>
      <c r="E29" s="599">
        <f>SUM(E16:E19)</f>
        <v>2548843.8199999998</v>
      </c>
      <c r="F29" s="599">
        <f>SUM(F16:F19)</f>
        <v>4833291.18</v>
      </c>
      <c r="G29" s="599">
        <f>SUM(G16:G19)</f>
        <v>7382135</v>
      </c>
      <c r="H29" s="599">
        <f>SUM(H16:H19)</f>
        <v>5885000</v>
      </c>
      <c r="I29" s="1231"/>
      <c r="J29" s="3163"/>
      <c r="K29" s="1232"/>
      <c r="L29" s="1232"/>
      <c r="M29" s="1232"/>
      <c r="N29" s="1232"/>
      <c r="O29" s="1232"/>
    </row>
    <row r="30" spans="1:16" s="819" customFormat="1" ht="19.5" customHeight="1" outlineLevel="1" thickTop="1">
      <c r="A30" s="554" t="s">
        <v>1655</v>
      </c>
      <c r="B30" s="796"/>
      <c r="C30" s="554" t="s">
        <v>1654</v>
      </c>
      <c r="D30" s="796"/>
      <c r="F30" s="658" t="s">
        <v>1653</v>
      </c>
      <c r="G30" s="554"/>
      <c r="H30" s="796"/>
    </row>
    <row r="31" spans="1:16" s="819" customFormat="1" ht="15.95" customHeight="1" outlineLevel="1">
      <c r="A31" s="554"/>
      <c r="B31" s="796"/>
      <c r="C31" s="554"/>
      <c r="D31" s="796"/>
      <c r="E31" s="3094"/>
      <c r="F31" s="3094"/>
      <c r="G31" s="554"/>
      <c r="H31" s="796"/>
    </row>
    <row r="32" spans="1:16" s="819" customFormat="1" ht="10.5" customHeight="1" outlineLevel="1">
      <c r="A32" s="796"/>
      <c r="B32" s="554"/>
      <c r="C32" s="3093"/>
      <c r="D32" s="554"/>
      <c r="E32" s="554"/>
      <c r="F32" s="554"/>
      <c r="G32" s="554"/>
      <c r="H32" s="796"/>
    </row>
    <row r="33" spans="1:16" s="819" customFormat="1" ht="15.95" customHeight="1" outlineLevel="1">
      <c r="A33" s="3741" t="s">
        <v>1958</v>
      </c>
      <c r="B33" s="3092"/>
      <c r="C33" s="3740" t="s">
        <v>1906</v>
      </c>
      <c r="D33" s="2711"/>
      <c r="E33" s="2711"/>
      <c r="F33" s="3742" t="s">
        <v>1876</v>
      </c>
      <c r="G33" s="594"/>
      <c r="H33" s="594"/>
    </row>
    <row r="34" spans="1:16" s="819" customFormat="1" ht="15.75" customHeight="1" outlineLevel="1">
      <c r="A34" s="3091"/>
      <c r="B34" s="1268" t="s">
        <v>1652</v>
      </c>
      <c r="C34" s="2708" t="s">
        <v>100</v>
      </c>
      <c r="D34" s="2708"/>
      <c r="E34" s="2708"/>
      <c r="F34" s="2797" t="s">
        <v>0</v>
      </c>
      <c r="G34" s="2797"/>
      <c r="H34" s="2797"/>
    </row>
    <row r="35" spans="1:16" s="819" customFormat="1" ht="12" customHeight="1" outlineLevel="1">
      <c r="A35" s="3090"/>
      <c r="B35" s="3090"/>
      <c r="C35" s="2708"/>
      <c r="D35" s="2708"/>
      <c r="E35" s="2708"/>
      <c r="F35" s="2705"/>
      <c r="G35" s="2705"/>
      <c r="H35" s="2705"/>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s="1273" customFormat="1" ht="12" customHeight="1" outlineLevel="1">
      <c r="A40" s="1267"/>
      <c r="B40" s="1268"/>
      <c r="C40" s="1267"/>
      <c r="D40" s="1284"/>
      <c r="E40" s="1284"/>
      <c r="F40" s="1284"/>
      <c r="G40" s="1284"/>
      <c r="H40" s="1284"/>
      <c r="I40" s="3050"/>
      <c r="J40" s="3050"/>
      <c r="K40" s="3050"/>
      <c r="L40" s="3050"/>
      <c r="M40" s="3050"/>
      <c r="N40" s="3050"/>
      <c r="O40" s="3050"/>
    </row>
    <row r="41" spans="1:16" s="1273" customFormat="1" ht="12" customHeight="1" outlineLevel="1">
      <c r="A41" s="1267"/>
      <c r="B41" s="1268"/>
      <c r="C41" s="1267"/>
      <c r="D41" s="1284"/>
      <c r="E41" s="1284"/>
      <c r="F41" s="1284"/>
      <c r="G41" s="1284"/>
      <c r="H41" s="1284"/>
      <c r="I41" s="3050"/>
      <c r="J41" s="3050"/>
      <c r="K41" s="3050"/>
      <c r="L41" s="3050"/>
      <c r="M41" s="3050"/>
      <c r="N41" s="3050"/>
      <c r="O41" s="3050"/>
    </row>
    <row r="42" spans="1:16" s="1273" customFormat="1" ht="12" customHeight="1" outlineLevel="1">
      <c r="A42" s="1267"/>
      <c r="B42" s="1268"/>
      <c r="C42" s="1267"/>
      <c r="D42" s="1284"/>
      <c r="E42" s="1284"/>
      <c r="F42" s="1284"/>
      <c r="G42" s="1284"/>
      <c r="H42" s="1284"/>
      <c r="I42" s="3050"/>
      <c r="J42" s="3050"/>
      <c r="K42" s="3050"/>
      <c r="L42" s="3050"/>
      <c r="M42" s="3050"/>
      <c r="N42" s="3050"/>
      <c r="O42" s="3050"/>
    </row>
    <row r="43" spans="1:16" s="1273" customFormat="1" ht="12" customHeight="1" outlineLevel="1">
      <c r="A43" s="1267"/>
      <c r="B43" s="1268"/>
      <c r="C43" s="1267"/>
      <c r="D43" s="1284"/>
      <c r="E43" s="1284"/>
      <c r="F43" s="1284"/>
      <c r="G43" s="1284"/>
      <c r="H43" s="1284"/>
      <c r="I43" s="3050"/>
      <c r="J43" s="3050"/>
      <c r="K43" s="3050"/>
      <c r="L43" s="3050"/>
      <c r="M43" s="3050"/>
      <c r="N43" s="3050"/>
      <c r="O43" s="3050"/>
    </row>
    <row r="44" spans="1:16" s="1273" customFormat="1" ht="12" customHeight="1" outlineLevel="1">
      <c r="A44" s="1267"/>
      <c r="B44" s="1268"/>
      <c r="C44" s="1267"/>
      <c r="D44" s="1284"/>
      <c r="E44" s="1284"/>
      <c r="F44" s="1284"/>
      <c r="G44" s="1284"/>
      <c r="H44" s="1284"/>
      <c r="I44" s="3050"/>
      <c r="J44" s="3050"/>
      <c r="K44" s="3050"/>
      <c r="L44" s="3050"/>
      <c r="M44" s="3050"/>
      <c r="N44" s="3050"/>
      <c r="O44" s="3050"/>
    </row>
    <row r="45" spans="1:16" ht="20.100000000000001" customHeight="1" outlineLevel="1">
      <c r="A45" s="1267"/>
      <c r="B45" s="1268"/>
      <c r="C45" s="1267"/>
      <c r="D45" s="1284"/>
      <c r="E45" s="1284"/>
      <c r="F45" s="1284"/>
      <c r="G45" s="1284"/>
      <c r="H45" s="1284"/>
      <c r="J45" s="3050"/>
      <c r="K45" s="3050"/>
      <c r="L45" s="3050"/>
      <c r="M45" s="3050"/>
      <c r="N45" s="3050"/>
      <c r="O45" s="3050"/>
      <c r="P45" s="1273"/>
    </row>
    <row r="46" spans="1:16" ht="20.100000000000001" customHeight="1" outlineLevel="1">
      <c r="A46" s="1267"/>
      <c r="B46" s="1268"/>
      <c r="C46" s="1267"/>
      <c r="D46" s="1284"/>
      <c r="E46" s="1284"/>
      <c r="F46" s="1284"/>
      <c r="G46" s="1284"/>
      <c r="H46" s="1284"/>
      <c r="J46" s="3050"/>
      <c r="K46" s="3050"/>
      <c r="L46" s="3050"/>
      <c r="M46" s="3050"/>
      <c r="N46" s="3050"/>
      <c r="O46" s="3050"/>
      <c r="P46" s="1273"/>
    </row>
    <row r="47" spans="1:16" s="1269" customFormat="1" ht="16.7" customHeight="1" outlineLevel="1">
      <c r="A47" s="1267"/>
      <c r="B47" s="1268"/>
      <c r="C47" s="1267"/>
      <c r="D47" s="1284"/>
      <c r="E47" s="1284"/>
      <c r="F47" s="1284"/>
      <c r="G47" s="1284"/>
      <c r="H47" s="1284"/>
      <c r="I47" s="1271"/>
      <c r="J47" s="1272"/>
      <c r="K47" s="1272"/>
      <c r="L47" s="1272"/>
      <c r="M47" s="1272"/>
      <c r="N47" s="1272"/>
      <c r="O47" s="1272"/>
      <c r="P47" s="1270"/>
    </row>
    <row r="48" spans="1:16" s="1269" customFormat="1" ht="16.7" customHeight="1" outlineLevel="1">
      <c r="A48" s="1267"/>
      <c r="B48" s="1268"/>
      <c r="C48" s="1267"/>
      <c r="D48" s="1284"/>
      <c r="E48" s="1284"/>
      <c r="F48" s="1284"/>
      <c r="G48" s="1284"/>
      <c r="H48" s="1284"/>
      <c r="I48" s="1271"/>
      <c r="J48" s="1272"/>
      <c r="K48" s="1272"/>
      <c r="L48" s="1272"/>
      <c r="M48" s="1272"/>
      <c r="N48" s="1272"/>
      <c r="O48" s="1272"/>
      <c r="P48" s="1270"/>
    </row>
    <row r="49" spans="1:16" s="1269" customFormat="1" ht="16.7" customHeight="1" outlineLevel="1">
      <c r="A49" s="1267"/>
      <c r="B49" s="1268"/>
      <c r="C49" s="1267"/>
      <c r="D49" s="1284"/>
      <c r="E49" s="1284"/>
      <c r="F49" s="1284"/>
      <c r="G49" s="1284"/>
      <c r="H49" s="1284"/>
      <c r="I49" s="1271"/>
      <c r="J49" s="1272"/>
      <c r="K49" s="1272"/>
      <c r="L49" s="1272"/>
      <c r="M49" s="1272"/>
      <c r="N49" s="1272"/>
      <c r="O49" s="1272"/>
      <c r="P49" s="1270"/>
    </row>
    <row r="50" spans="1:16" s="1269" customFormat="1" ht="16.7" customHeight="1" outlineLevel="1">
      <c r="A50" s="1267"/>
      <c r="B50" s="1268"/>
      <c r="C50" s="1267"/>
      <c r="D50" s="1284"/>
      <c r="E50" s="1284"/>
      <c r="F50" s="1284"/>
      <c r="G50" s="1284"/>
      <c r="H50" s="1284"/>
      <c r="I50" s="1271"/>
      <c r="J50" s="1272"/>
      <c r="K50" s="1272"/>
      <c r="L50" s="1272"/>
      <c r="M50" s="1272"/>
      <c r="N50" s="1272"/>
      <c r="O50" s="1272"/>
      <c r="P50" s="1270"/>
    </row>
    <row r="51" spans="1:16" s="1269" customFormat="1" ht="16.7" customHeight="1" outlineLevel="1">
      <c r="A51" s="3055"/>
      <c r="B51" s="3055"/>
      <c r="C51" s="3055"/>
      <c r="D51" s="3055"/>
      <c r="E51" s="3055"/>
      <c r="F51" s="3055"/>
      <c r="G51" s="3055"/>
      <c r="H51" s="3055"/>
      <c r="I51" s="1271"/>
      <c r="J51" s="1272"/>
      <c r="K51" s="1272"/>
      <c r="L51" s="1272"/>
      <c r="M51" s="1272"/>
      <c r="N51" s="1272"/>
      <c r="O51" s="1272"/>
      <c r="P51" s="1270"/>
    </row>
    <row r="52" spans="1:16" s="1269" customFormat="1" ht="16.7" customHeight="1" outlineLevel="1">
      <c r="A52" s="3059"/>
      <c r="B52" s="3059"/>
      <c r="C52" s="3059"/>
      <c r="D52" s="3059"/>
      <c r="E52" s="3059"/>
      <c r="F52" s="3059"/>
      <c r="G52" s="3059"/>
      <c r="H52" s="3059"/>
      <c r="I52" s="1271"/>
      <c r="J52" s="1272"/>
      <c r="K52" s="1272"/>
      <c r="L52" s="1272"/>
      <c r="M52" s="1272"/>
      <c r="N52" s="1272"/>
      <c r="O52" s="1272"/>
      <c r="P52" s="1270"/>
    </row>
    <row r="53" spans="1:16" s="1269" customFormat="1" ht="16.7" customHeight="1" outlineLevel="1">
      <c r="A53" s="3055"/>
      <c r="B53" s="3055"/>
      <c r="C53" s="3055"/>
      <c r="D53" s="3055"/>
      <c r="E53" s="3055"/>
      <c r="F53" s="3055"/>
      <c r="G53" s="3055"/>
      <c r="H53" s="3055"/>
      <c r="I53" s="1271"/>
      <c r="J53" s="1272"/>
      <c r="K53" s="1272"/>
      <c r="L53" s="1272"/>
      <c r="M53" s="1272"/>
      <c r="N53" s="1272"/>
      <c r="O53" s="1272"/>
      <c r="P53" s="1270"/>
    </row>
    <row r="54" spans="1:16" s="1269" customFormat="1" ht="16.7" customHeight="1" outlineLevel="1">
      <c r="A54" s="3059"/>
      <c r="B54" s="3059"/>
      <c r="C54" s="3059"/>
      <c r="D54" s="3059"/>
      <c r="E54" s="3059"/>
      <c r="F54" s="3059"/>
      <c r="G54" s="3059"/>
      <c r="H54" s="3059"/>
      <c r="I54" s="1271"/>
      <c r="J54" s="1272"/>
      <c r="K54" s="1272"/>
      <c r="L54" s="1272"/>
      <c r="M54" s="1272"/>
      <c r="N54" s="1272"/>
      <c r="O54" s="1272"/>
      <c r="P54" s="1270"/>
    </row>
    <row r="55" spans="1:16" s="1269" customFormat="1" ht="16.7" customHeight="1" outlineLevel="1">
      <c r="A55" s="1273"/>
      <c r="B55" s="1273"/>
      <c r="C55" s="1273"/>
      <c r="D55" s="1273"/>
      <c r="E55" s="1273"/>
      <c r="F55" s="1273"/>
      <c r="G55" s="1273"/>
      <c r="H55" s="1273"/>
      <c r="I55" s="1271"/>
      <c r="J55" s="1272"/>
      <c r="K55" s="1272"/>
      <c r="L55" s="1272"/>
      <c r="M55" s="1272"/>
      <c r="N55" s="1272"/>
      <c r="O55" s="1272"/>
      <c r="P55" s="1270"/>
    </row>
    <row r="56" spans="1:16" s="1269" customFormat="1" ht="16.7" customHeight="1" outlineLevel="1">
      <c r="A56" s="3077"/>
      <c r="B56" s="3076"/>
      <c r="C56" s="1273"/>
      <c r="D56" s="3075"/>
      <c r="E56" s="3075"/>
      <c r="F56" s="3075"/>
      <c r="G56" s="3075"/>
      <c r="H56" s="3075"/>
      <c r="I56" s="1271"/>
      <c r="J56" s="1272"/>
      <c r="K56" s="1272"/>
      <c r="L56" s="1272"/>
      <c r="M56" s="1272"/>
      <c r="N56" s="1272"/>
      <c r="O56" s="1272"/>
      <c r="P56" s="1270"/>
    </row>
    <row r="57" spans="1:16" s="1269" customFormat="1" ht="16.7" customHeight="1" outlineLevel="1">
      <c r="A57" s="1221"/>
      <c r="B57" s="1221"/>
      <c r="C57" s="1303"/>
      <c r="D57" s="1302"/>
      <c r="E57" s="1304"/>
      <c r="F57" s="1301"/>
      <c r="G57" s="3074"/>
      <c r="H57" s="1304"/>
      <c r="I57" s="1271"/>
      <c r="J57" s="1272"/>
      <c r="K57" s="1272"/>
      <c r="L57" s="1272"/>
      <c r="M57" s="1272"/>
      <c r="N57" s="1272"/>
      <c r="O57" s="1272"/>
      <c r="P57" s="1270"/>
    </row>
    <row r="58" spans="1:16" s="1269" customFormat="1" ht="16.7" customHeight="1" outlineLevel="1">
      <c r="A58" s="3073"/>
      <c r="B58" s="3073"/>
      <c r="C58" s="1303"/>
      <c r="D58" s="1302"/>
      <c r="E58" s="1304"/>
      <c r="F58" s="1301"/>
      <c r="G58" s="3071"/>
      <c r="H58" s="1304"/>
      <c r="I58" s="1271"/>
      <c r="J58" s="1272"/>
      <c r="K58" s="1272"/>
      <c r="L58" s="1272"/>
      <c r="M58" s="1272"/>
      <c r="N58" s="1272"/>
      <c r="O58" s="1272"/>
      <c r="P58" s="1270"/>
    </row>
    <row r="59" spans="1:16" s="1269" customFormat="1" ht="16.7" customHeight="1" outlineLevel="1">
      <c r="A59" s="1277"/>
      <c r="B59" s="1277"/>
      <c r="C59" s="3068"/>
      <c r="D59" s="3070"/>
      <c r="E59" s="3069"/>
      <c r="F59" s="3069"/>
      <c r="G59" s="3069"/>
      <c r="H59" s="1314"/>
      <c r="I59" s="1271"/>
      <c r="J59" s="1272"/>
      <c r="K59" s="1272"/>
      <c r="L59" s="1272"/>
      <c r="M59" s="1272"/>
      <c r="N59" s="1272"/>
      <c r="O59" s="1272"/>
      <c r="P59" s="1270"/>
    </row>
    <row r="60" spans="1:16" s="1269" customFormat="1" ht="16.7" customHeight="1" outlineLevel="1">
      <c r="A60" s="1277"/>
      <c r="B60" s="1277"/>
      <c r="C60" s="3068"/>
      <c r="D60" s="1311"/>
      <c r="E60" s="1311"/>
      <c r="F60" s="1311"/>
      <c r="G60" s="1311"/>
      <c r="H60" s="1311"/>
      <c r="I60" s="1271"/>
      <c r="J60" s="1272"/>
      <c r="K60" s="1272"/>
      <c r="L60" s="1272"/>
      <c r="M60" s="1272"/>
      <c r="N60" s="1272"/>
      <c r="O60" s="1272"/>
      <c r="P60" s="1270"/>
    </row>
    <row r="61" spans="1:16" s="1269" customFormat="1" ht="16.7" customHeight="1" outlineLevel="1">
      <c r="A61" s="1277"/>
      <c r="B61" s="1277"/>
      <c r="C61" s="1314"/>
      <c r="D61" s="3066"/>
      <c r="E61" s="3066"/>
      <c r="F61" s="3066"/>
      <c r="G61" s="3067"/>
      <c r="H61" s="3066"/>
      <c r="I61" s="1271"/>
      <c r="J61" s="1271"/>
      <c r="K61" s="1271"/>
      <c r="L61" s="1271"/>
      <c r="M61" s="1271"/>
      <c r="N61" s="1271"/>
      <c r="O61" s="1271"/>
    </row>
    <row r="62" spans="1:16" s="1269" customFormat="1" ht="16.7" customHeight="1" outlineLevel="1">
      <c r="A62" s="1298"/>
      <c r="B62" s="3065"/>
      <c r="C62" s="3064"/>
      <c r="D62" s="3063"/>
      <c r="E62" s="3063"/>
      <c r="F62" s="3063"/>
      <c r="G62" s="3063"/>
      <c r="H62" s="3063"/>
      <c r="I62" s="1271"/>
      <c r="J62" s="1271"/>
      <c r="K62" s="1271"/>
      <c r="L62" s="1271"/>
      <c r="M62" s="1271"/>
      <c r="N62" s="1271"/>
      <c r="O62" s="1271"/>
    </row>
    <row r="63" spans="1:16" s="1269" customFormat="1" ht="16.7" customHeight="1" outlineLevel="1">
      <c r="A63" s="1296"/>
      <c r="B63" s="1221"/>
      <c r="C63" s="1294"/>
      <c r="D63" s="3062"/>
      <c r="E63" s="3062"/>
      <c r="F63" s="1301"/>
      <c r="G63" s="3062"/>
      <c r="H63" s="3062"/>
      <c r="I63" s="1271"/>
      <c r="J63" s="1271"/>
      <c r="K63" s="1271"/>
      <c r="L63" s="1271"/>
      <c r="M63" s="1271"/>
      <c r="N63" s="1271"/>
      <c r="O63" s="1271"/>
    </row>
    <row r="64" spans="1:16" s="1269" customFormat="1" ht="16.7" customHeight="1" outlineLevel="1">
      <c r="A64" s="1292"/>
      <c r="B64" s="1292"/>
      <c r="C64" s="1294"/>
      <c r="D64" s="3062"/>
      <c r="E64" s="3062"/>
      <c r="F64" s="1301"/>
      <c r="G64" s="3062"/>
      <c r="H64" s="3062"/>
      <c r="I64" s="1271"/>
      <c r="J64" s="1271"/>
      <c r="K64" s="1271"/>
      <c r="L64" s="1271"/>
      <c r="M64" s="1271"/>
      <c r="N64" s="1271"/>
      <c r="O64" s="1271"/>
    </row>
    <row r="65" spans="1:15" ht="16.7" customHeight="1" outlineLevel="1">
      <c r="A65" s="1296"/>
      <c r="B65" s="1221"/>
      <c r="C65" s="1303"/>
      <c r="D65" s="1302"/>
      <c r="E65" s="1300"/>
      <c r="F65" s="1301"/>
      <c r="G65" s="1300"/>
      <c r="H65" s="1300"/>
    </row>
    <row r="66" spans="1:15" ht="20.100000000000001" customHeight="1" outlineLevel="2">
      <c r="A66" s="1292"/>
      <c r="B66" s="1292"/>
      <c r="C66" s="1294"/>
      <c r="D66" s="1302"/>
      <c r="E66" s="1300"/>
      <c r="F66" s="1301"/>
      <c r="G66" s="1300"/>
      <c r="H66" s="1300"/>
    </row>
    <row r="67" spans="1:15" ht="8.4499999999999993" customHeight="1" outlineLevel="2">
      <c r="A67" s="1292"/>
      <c r="B67" s="1292"/>
      <c r="C67" s="1303"/>
      <c r="D67" s="1302"/>
      <c r="E67" s="1300"/>
      <c r="F67" s="1301"/>
      <c r="G67" s="1300"/>
      <c r="H67" s="1300"/>
    </row>
    <row r="68" spans="1:15" ht="14.45" customHeight="1">
      <c r="A68" s="1292"/>
      <c r="B68" s="1292"/>
      <c r="C68" s="1303"/>
      <c r="D68" s="1302"/>
      <c r="E68" s="1300"/>
      <c r="F68" s="1301"/>
      <c r="G68" s="1300"/>
      <c r="H68" s="1300"/>
    </row>
    <row r="69" spans="1:15" ht="13.9" customHeight="1">
      <c r="A69" s="1296"/>
      <c r="B69" s="1221"/>
      <c r="C69" s="1294"/>
      <c r="D69" s="1302"/>
      <c r="E69" s="1300"/>
      <c r="F69" s="1301"/>
      <c r="G69" s="1300"/>
      <c r="H69" s="1300"/>
    </row>
    <row r="70" spans="1:15" s="1220" customFormat="1" ht="18" customHeight="1">
      <c r="A70" s="1296"/>
      <c r="B70" s="1221"/>
      <c r="C70" s="1294"/>
      <c r="D70" s="1302"/>
      <c r="E70" s="1300"/>
      <c r="F70" s="1301"/>
      <c r="G70" s="1300"/>
      <c r="H70" s="1300"/>
      <c r="I70" s="1231"/>
      <c r="J70" s="1231"/>
      <c r="K70" s="1231"/>
      <c r="L70" s="1231"/>
      <c r="M70" s="1231"/>
      <c r="N70" s="1231"/>
      <c r="O70" s="1231"/>
    </row>
    <row r="71" spans="1:15" s="1267" customFormat="1" ht="12.75">
      <c r="A71" s="3061"/>
      <c r="B71" s="1296"/>
      <c r="C71" s="1294"/>
      <c r="D71" s="1302"/>
      <c r="E71" s="1300"/>
      <c r="F71" s="1301"/>
      <c r="G71" s="1300"/>
      <c r="H71" s="1300"/>
      <c r="I71" s="3089"/>
      <c r="J71" s="3089"/>
      <c r="K71" s="3089"/>
      <c r="L71" s="3089"/>
      <c r="M71" s="3089"/>
      <c r="N71" s="3089"/>
      <c r="O71" s="3089"/>
    </row>
    <row r="72" spans="1:15" s="1267" customFormat="1" ht="12.75">
      <c r="A72" s="1295"/>
      <c r="B72" s="1295"/>
      <c r="C72" s="1303"/>
      <c r="D72" s="1302"/>
      <c r="E72" s="3060"/>
      <c r="F72" s="1301"/>
      <c r="G72" s="3060"/>
      <c r="H72" s="3060"/>
      <c r="I72" s="3089"/>
      <c r="J72" s="3089"/>
      <c r="K72" s="3089"/>
      <c r="L72" s="3089"/>
      <c r="M72" s="3089"/>
      <c r="N72" s="3089"/>
      <c r="O72" s="3089"/>
    </row>
    <row r="73" spans="1:15" s="1267" customFormat="1" ht="12.75">
      <c r="A73" s="1288"/>
      <c r="B73" s="1288"/>
      <c r="C73" s="1287"/>
      <c r="D73" s="1286"/>
      <c r="E73" s="1286"/>
      <c r="F73" s="1286"/>
      <c r="G73" s="1286"/>
      <c r="H73" s="1286"/>
      <c r="I73" s="3089"/>
      <c r="J73" s="3089"/>
      <c r="K73" s="3089"/>
      <c r="L73" s="3089"/>
      <c r="M73" s="3089"/>
      <c r="N73" s="3089"/>
      <c r="O73" s="3089"/>
    </row>
    <row r="74" spans="1:15" s="1267" customFormat="1" ht="12.75">
      <c r="A74" s="1288"/>
      <c r="B74" s="1288"/>
      <c r="C74" s="1287"/>
      <c r="D74" s="1286"/>
      <c r="E74" s="1286"/>
      <c r="F74" s="1286"/>
      <c r="G74" s="1286"/>
      <c r="H74" s="1286"/>
      <c r="I74" s="3089"/>
      <c r="J74" s="3089"/>
      <c r="K74" s="3089"/>
      <c r="L74" s="3089"/>
      <c r="M74" s="3089"/>
      <c r="N74" s="3089"/>
      <c r="O74" s="3089"/>
    </row>
    <row r="75" spans="1:15" s="1267" customFormat="1">
      <c r="A75" s="1221"/>
      <c r="B75" s="1273"/>
      <c r="C75" s="3058"/>
      <c r="D75" s="1273"/>
      <c r="E75" s="3059"/>
      <c r="F75" s="3059"/>
      <c r="G75" s="1221"/>
      <c r="H75" s="1273"/>
      <c r="I75" s="3089"/>
      <c r="J75" s="3089"/>
      <c r="K75" s="3089"/>
      <c r="L75" s="3089"/>
      <c r="M75" s="3089"/>
      <c r="N75" s="3089"/>
      <c r="O75" s="3089"/>
    </row>
    <row r="76" spans="1:15" s="1267" customFormat="1">
      <c r="A76" s="1273"/>
      <c r="B76" s="1221"/>
      <c r="C76" s="3058"/>
      <c r="D76" s="1221"/>
      <c r="E76" s="1221"/>
      <c r="F76" s="1221"/>
      <c r="G76" s="1221"/>
      <c r="H76" s="1273"/>
      <c r="I76" s="3089"/>
      <c r="J76" s="3089"/>
      <c r="K76" s="3089"/>
      <c r="L76" s="3089"/>
      <c r="M76" s="3089"/>
      <c r="N76" s="3089"/>
      <c r="O76" s="3089"/>
    </row>
    <row r="77" spans="1:15" s="1267" customFormat="1" ht="12.75">
      <c r="A77" s="3057"/>
      <c r="B77" s="1221"/>
      <c r="C77" s="3056"/>
      <c r="D77" s="3056"/>
      <c r="E77" s="3055"/>
      <c r="F77" s="3055"/>
      <c r="G77" s="3055"/>
      <c r="H77" s="3055"/>
      <c r="I77" s="3089"/>
      <c r="J77" s="3089"/>
      <c r="K77" s="3089"/>
      <c r="L77" s="3089"/>
      <c r="M77" s="3089"/>
      <c r="N77" s="3089"/>
      <c r="O77" s="3089"/>
    </row>
    <row r="78" spans="1:15" s="1267" customFormat="1" ht="12.75">
      <c r="A78" s="1283"/>
      <c r="B78" s="3054"/>
      <c r="C78" s="3053"/>
      <c r="D78" s="3053"/>
      <c r="E78" s="3052"/>
      <c r="F78" s="3052"/>
      <c r="G78" s="3052"/>
      <c r="H78" s="3052"/>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1283"/>
      <c r="B93" s="3054"/>
      <c r="C93" s="1283"/>
      <c r="D93" s="3075"/>
      <c r="E93" s="3075"/>
      <c r="F93" s="3075"/>
      <c r="G93" s="3075"/>
      <c r="H93" s="3075"/>
      <c r="I93" s="3089"/>
      <c r="J93" s="3089"/>
      <c r="K93" s="3089"/>
      <c r="L93" s="3089"/>
      <c r="M93" s="3089"/>
      <c r="N93" s="3089"/>
      <c r="O93" s="3089"/>
    </row>
    <row r="94" spans="1:15" s="1267" customFormat="1" ht="12.75">
      <c r="A94" s="1283"/>
      <c r="B94" s="3054"/>
      <c r="C94" s="1283"/>
      <c r="D94" s="3075"/>
      <c r="E94" s="3075"/>
      <c r="F94" s="3075"/>
      <c r="G94" s="3075"/>
      <c r="H94" s="3075"/>
      <c r="I94" s="3089"/>
      <c r="J94" s="3089"/>
      <c r="K94" s="3089"/>
      <c r="L94" s="3089"/>
      <c r="M94" s="3089"/>
      <c r="N94" s="3089"/>
      <c r="O94" s="3089"/>
    </row>
    <row r="95" spans="1:15" s="1267" customFormat="1" ht="12.75">
      <c r="A95" s="1283"/>
      <c r="B95" s="3054"/>
      <c r="C95" s="1283"/>
      <c r="D95" s="3075"/>
      <c r="E95" s="3075"/>
      <c r="F95" s="3075"/>
      <c r="G95" s="3075"/>
      <c r="H95" s="3075"/>
      <c r="I95" s="3089"/>
      <c r="J95" s="3089"/>
      <c r="K95" s="3089"/>
      <c r="L95" s="3089"/>
      <c r="M95" s="3089"/>
      <c r="N95" s="3089"/>
      <c r="O95" s="3089"/>
    </row>
    <row r="96" spans="1:15" s="1267" customFormat="1">
      <c r="A96" s="1273"/>
      <c r="B96" s="1273"/>
      <c r="C96" s="1273"/>
      <c r="D96" s="1273"/>
      <c r="E96" s="1273"/>
      <c r="F96" s="1273"/>
      <c r="G96" s="1273"/>
      <c r="H96" s="1273"/>
      <c r="I96" s="3089"/>
      <c r="J96" s="3089"/>
      <c r="K96" s="3089"/>
      <c r="L96" s="3089"/>
      <c r="M96" s="3089"/>
      <c r="N96" s="3089"/>
      <c r="O96" s="3089"/>
    </row>
    <row r="97" spans="1:15" s="1267" customFormat="1" ht="12.75">
      <c r="A97" s="3055"/>
      <c r="B97" s="3055"/>
      <c r="C97" s="3055"/>
      <c r="D97" s="3055"/>
      <c r="E97" s="3055"/>
      <c r="F97" s="3055"/>
      <c r="G97" s="3055"/>
      <c r="H97" s="3055"/>
      <c r="I97" s="3089"/>
      <c r="J97" s="3089"/>
      <c r="K97" s="3089"/>
      <c r="L97" s="3089"/>
      <c r="M97" s="3089"/>
      <c r="N97" s="3089"/>
      <c r="O97" s="3089"/>
    </row>
    <row r="98" spans="1:15" s="1267" customFormat="1" ht="12.75">
      <c r="A98" s="3059"/>
      <c r="B98" s="3059"/>
      <c r="C98" s="3059"/>
      <c r="D98" s="3059"/>
      <c r="E98" s="3059"/>
      <c r="F98" s="3059"/>
      <c r="G98" s="3059"/>
      <c r="H98" s="3059"/>
      <c r="I98" s="3089"/>
      <c r="J98" s="3089"/>
      <c r="K98" s="3089"/>
      <c r="L98" s="3089"/>
      <c r="M98" s="3089"/>
      <c r="N98" s="3089"/>
      <c r="O98" s="3089"/>
    </row>
    <row r="99" spans="1:15" s="1267" customFormat="1">
      <c r="A99" s="1273"/>
      <c r="B99" s="1273"/>
      <c r="C99" s="1273"/>
      <c r="D99" s="1273"/>
      <c r="E99" s="1273"/>
      <c r="F99" s="1273"/>
      <c r="G99" s="1273"/>
      <c r="H99" s="1273"/>
      <c r="I99" s="3089"/>
      <c r="J99" s="3089"/>
      <c r="K99" s="3089"/>
      <c r="L99" s="3089"/>
      <c r="M99" s="3089"/>
      <c r="N99" s="3089"/>
      <c r="O99" s="3089"/>
    </row>
    <row r="100" spans="1:15" s="1267" customFormat="1">
      <c r="A100" s="3077"/>
      <c r="B100" s="3076"/>
      <c r="C100" s="1273"/>
      <c r="D100" s="3075"/>
      <c r="E100" s="3075"/>
      <c r="F100" s="3075"/>
      <c r="G100" s="3075"/>
      <c r="H100" s="3075"/>
      <c r="I100" s="3089"/>
      <c r="J100" s="3089"/>
      <c r="K100" s="3089"/>
      <c r="L100" s="3089"/>
      <c r="M100" s="3089"/>
      <c r="N100" s="3089"/>
      <c r="O100" s="3089"/>
    </row>
    <row r="101" spans="1:15" s="1267" customFormat="1" ht="12.75">
      <c r="A101" s="1221"/>
      <c r="B101" s="1221"/>
      <c r="C101" s="1303"/>
      <c r="D101" s="1302"/>
      <c r="E101" s="1304"/>
      <c r="F101" s="1301"/>
      <c r="G101" s="3074"/>
      <c r="H101" s="1304"/>
      <c r="I101" s="3089"/>
      <c r="J101" s="3089"/>
      <c r="K101" s="3089"/>
      <c r="L101" s="3089"/>
      <c r="M101" s="3089"/>
      <c r="N101" s="3089"/>
      <c r="O101" s="3089"/>
    </row>
    <row r="102" spans="1:15" s="1267" customFormat="1" ht="23.25">
      <c r="A102" s="3073"/>
      <c r="B102" s="3073"/>
      <c r="C102" s="3072"/>
      <c r="D102" s="3079"/>
      <c r="E102" s="1304"/>
      <c r="F102" s="1301"/>
      <c r="G102" s="3071"/>
      <c r="H102" s="1304"/>
      <c r="I102" s="3089"/>
      <c r="J102" s="3089"/>
      <c r="K102" s="3089"/>
      <c r="L102" s="3089"/>
      <c r="M102" s="3089"/>
      <c r="N102" s="3089"/>
      <c r="O102" s="3089"/>
    </row>
    <row r="103" spans="1:15" s="1267" customFormat="1" ht="12.75">
      <c r="A103" s="1277"/>
      <c r="B103" s="1277"/>
      <c r="C103" s="3068"/>
      <c r="D103" s="3070"/>
      <c r="E103" s="3069"/>
      <c r="F103" s="3069"/>
      <c r="G103" s="3069"/>
      <c r="H103" s="1314"/>
      <c r="I103" s="3089"/>
      <c r="J103" s="3089"/>
      <c r="K103" s="3089"/>
      <c r="L103" s="3089"/>
      <c r="M103" s="3089"/>
      <c r="N103" s="3089"/>
      <c r="O103" s="3089"/>
    </row>
    <row r="104" spans="1:15" s="1267" customFormat="1" ht="12.75">
      <c r="A104" s="1277"/>
      <c r="B104" s="1277"/>
      <c r="C104" s="3068"/>
      <c r="D104" s="1311"/>
      <c r="E104" s="1311"/>
      <c r="F104" s="1311"/>
      <c r="G104" s="1311"/>
      <c r="H104" s="1311"/>
      <c r="I104" s="3089"/>
      <c r="J104" s="3089"/>
      <c r="K104" s="3089"/>
      <c r="L104" s="3089"/>
      <c r="M104" s="3089"/>
      <c r="N104" s="3089"/>
      <c r="O104" s="3089"/>
    </row>
    <row r="105" spans="1:15" s="1267" customFormat="1" ht="12.75">
      <c r="A105" s="1277"/>
      <c r="B105" s="1277"/>
      <c r="C105" s="1314"/>
      <c r="D105" s="3066"/>
      <c r="E105" s="3066"/>
      <c r="F105" s="3066"/>
      <c r="G105" s="3067"/>
      <c r="H105" s="3066"/>
      <c r="I105" s="3089"/>
      <c r="J105" s="3089"/>
      <c r="K105" s="3089"/>
      <c r="L105" s="3089"/>
      <c r="M105" s="3089"/>
      <c r="N105" s="3089"/>
      <c r="O105" s="3089"/>
    </row>
    <row r="106" spans="1:15" s="1267" customFormat="1" ht="12.75">
      <c r="A106" s="1298"/>
      <c r="B106" s="3065"/>
      <c r="C106" s="3064"/>
      <c r="D106" s="3063"/>
      <c r="E106" s="3063"/>
      <c r="F106" s="3063"/>
      <c r="G106" s="3063"/>
      <c r="H106" s="3063"/>
      <c r="I106" s="3089"/>
      <c r="J106" s="3089"/>
      <c r="K106" s="3089"/>
      <c r="L106" s="3089"/>
      <c r="M106" s="3089"/>
      <c r="N106" s="3089"/>
      <c r="O106" s="3089"/>
    </row>
    <row r="107" spans="1:15" s="1267" customFormat="1" ht="12.75">
      <c r="A107" s="1296"/>
      <c r="B107" s="1221"/>
      <c r="C107" s="1303"/>
      <c r="D107" s="3062"/>
      <c r="E107" s="3062"/>
      <c r="F107" s="1301"/>
      <c r="G107" s="3062"/>
      <c r="H107" s="3062"/>
      <c r="I107" s="3089"/>
      <c r="J107" s="3089"/>
      <c r="K107" s="3089"/>
      <c r="L107" s="3089"/>
      <c r="M107" s="3089"/>
      <c r="N107" s="3089"/>
      <c r="O107" s="3089"/>
    </row>
    <row r="108" spans="1:15" s="1267" customFormat="1" ht="12.75">
      <c r="A108" s="1292"/>
      <c r="B108" s="1292"/>
      <c r="C108" s="1294"/>
      <c r="D108" s="3062"/>
      <c r="E108" s="3062"/>
      <c r="F108" s="1301"/>
      <c r="G108" s="3062"/>
      <c r="H108" s="3062"/>
      <c r="I108" s="3089"/>
      <c r="J108" s="3089"/>
      <c r="K108" s="3089"/>
      <c r="L108" s="3089"/>
      <c r="M108" s="3089"/>
      <c r="N108" s="3089"/>
      <c r="O108" s="3089"/>
    </row>
    <row r="109" spans="1:15" s="1267" customFormat="1" ht="12.75">
      <c r="A109" s="1296"/>
      <c r="B109" s="1221"/>
      <c r="C109" s="1294"/>
      <c r="D109" s="1302"/>
      <c r="E109" s="1300"/>
      <c r="F109" s="1301"/>
      <c r="G109" s="1300"/>
      <c r="H109" s="1300"/>
      <c r="I109" s="3089"/>
      <c r="J109" s="3089"/>
      <c r="K109" s="3089"/>
      <c r="L109" s="3089"/>
      <c r="M109" s="3089"/>
      <c r="N109" s="3089"/>
      <c r="O109" s="3089"/>
    </row>
    <row r="110" spans="1:15" s="1267" customFormat="1" ht="12.75">
      <c r="A110" s="1292"/>
      <c r="B110" s="1292"/>
      <c r="C110" s="1294"/>
      <c r="D110" s="1302"/>
      <c r="E110" s="1300"/>
      <c r="F110" s="1301"/>
      <c r="G110" s="1300"/>
      <c r="H110" s="1300"/>
      <c r="I110" s="3089"/>
      <c r="J110" s="3089"/>
      <c r="K110" s="3089"/>
      <c r="L110" s="3089"/>
      <c r="M110" s="3089"/>
      <c r="N110" s="3089"/>
      <c r="O110" s="3089"/>
    </row>
    <row r="111" spans="1:15" s="1267" customFormat="1" ht="12.75">
      <c r="A111" s="1295"/>
      <c r="B111" s="1295"/>
      <c r="C111" s="1303"/>
      <c r="D111" s="1302"/>
      <c r="E111" s="3060"/>
      <c r="F111" s="1301"/>
      <c r="G111" s="3060"/>
      <c r="H111" s="3060"/>
      <c r="I111" s="3089"/>
      <c r="J111" s="3089"/>
      <c r="K111" s="3089"/>
      <c r="L111" s="3089"/>
      <c r="M111" s="3089"/>
      <c r="N111" s="3089"/>
      <c r="O111" s="3089"/>
    </row>
    <row r="112" spans="1:15" s="1267" customFormat="1" ht="12.75">
      <c r="A112" s="1288"/>
      <c r="B112" s="1288"/>
      <c r="C112" s="1287"/>
      <c r="D112" s="1286"/>
      <c r="E112" s="1286"/>
      <c r="F112" s="1286"/>
      <c r="G112" s="1286"/>
      <c r="H112" s="1286"/>
      <c r="I112" s="3089"/>
      <c r="J112" s="3089"/>
      <c r="K112" s="3089"/>
      <c r="L112" s="3089"/>
      <c r="M112" s="3089"/>
      <c r="N112" s="3089"/>
      <c r="O112" s="3089"/>
    </row>
    <row r="113" spans="1:15" s="1267" customFormat="1" ht="12.75">
      <c r="A113" s="1288"/>
      <c r="B113" s="1288"/>
      <c r="C113" s="1287"/>
      <c r="D113" s="1286"/>
      <c r="E113" s="1286"/>
      <c r="F113" s="1286"/>
      <c r="G113" s="1286"/>
      <c r="H113" s="1286"/>
      <c r="I113" s="3089"/>
      <c r="J113" s="3089"/>
      <c r="K113" s="3089"/>
      <c r="L113" s="3089"/>
      <c r="M113" s="3089"/>
      <c r="N113" s="3089"/>
      <c r="O113" s="3089"/>
    </row>
    <row r="114" spans="1:15" s="1267" customFormat="1">
      <c r="A114" s="1221"/>
      <c r="B114" s="1273"/>
      <c r="C114" s="3058"/>
      <c r="D114" s="1273"/>
      <c r="E114" s="3059"/>
      <c r="F114" s="3059"/>
      <c r="G114" s="1221"/>
      <c r="H114" s="1273"/>
      <c r="I114" s="3089"/>
      <c r="J114" s="3089"/>
      <c r="K114" s="3089"/>
      <c r="L114" s="3089"/>
      <c r="M114" s="3089"/>
      <c r="N114" s="3089"/>
      <c r="O114" s="3089"/>
    </row>
    <row r="115" spans="1:15" s="1267" customFormat="1">
      <c r="A115" s="1273"/>
      <c r="B115" s="1221"/>
      <c r="C115" s="3058"/>
      <c r="D115" s="1221"/>
      <c r="E115" s="1221"/>
      <c r="F115" s="1221"/>
      <c r="G115" s="1221"/>
      <c r="H115" s="1273"/>
      <c r="I115" s="3089"/>
      <c r="J115" s="3089"/>
      <c r="K115" s="3089"/>
      <c r="L115" s="3089"/>
      <c r="M115" s="3089"/>
      <c r="N115" s="3089"/>
      <c r="O115" s="3089"/>
    </row>
    <row r="116" spans="1:15" s="1267" customFormat="1" ht="12.75">
      <c r="A116" s="3057"/>
      <c r="B116" s="1221"/>
      <c r="C116" s="3056"/>
      <c r="D116" s="3056"/>
      <c r="E116" s="3055"/>
      <c r="F116" s="3055"/>
      <c r="G116" s="3055"/>
      <c r="H116" s="3055"/>
      <c r="I116" s="3089"/>
      <c r="J116" s="3089"/>
      <c r="K116" s="3089"/>
      <c r="L116" s="3089"/>
      <c r="M116" s="3089"/>
      <c r="N116" s="3089"/>
      <c r="O116" s="3089"/>
    </row>
    <row r="117" spans="1:15" s="1267" customFormat="1" ht="12.75">
      <c r="A117" s="1283"/>
      <c r="B117" s="3054"/>
      <c r="C117" s="3053"/>
      <c r="D117" s="3053"/>
      <c r="E117" s="3052"/>
      <c r="F117" s="3052"/>
      <c r="G117" s="3052"/>
      <c r="H117" s="3052"/>
      <c r="I117" s="3089"/>
      <c r="J117" s="3089"/>
      <c r="K117" s="3089"/>
      <c r="L117" s="3089"/>
      <c r="M117" s="3089"/>
      <c r="N117" s="3089"/>
      <c r="O117" s="3089"/>
    </row>
    <row r="118" spans="1:15" s="1267" customFormat="1" ht="12.75">
      <c r="A118" s="1283"/>
      <c r="B118" s="3054"/>
      <c r="C118" s="1283"/>
      <c r="D118" s="3075"/>
      <c r="E118" s="3075"/>
      <c r="F118" s="3075"/>
      <c r="G118" s="3075"/>
      <c r="H118" s="3075"/>
      <c r="I118" s="3089"/>
      <c r="J118" s="3089"/>
      <c r="K118" s="3089"/>
      <c r="L118" s="3089"/>
      <c r="M118" s="3089"/>
      <c r="N118" s="3089"/>
      <c r="O118" s="3089"/>
    </row>
    <row r="119" spans="1:15" s="1267" customFormat="1" ht="12.75">
      <c r="A119" s="1283"/>
      <c r="B119" s="3054"/>
      <c r="C119" s="1283"/>
      <c r="D119" s="3075"/>
      <c r="E119" s="3075"/>
      <c r="F119" s="3075"/>
      <c r="G119" s="3075"/>
      <c r="H119" s="3075"/>
      <c r="I119" s="3089"/>
      <c r="J119" s="3089"/>
      <c r="K119" s="3089"/>
      <c r="L119" s="3089"/>
      <c r="M119" s="3089"/>
      <c r="N119" s="3089"/>
      <c r="O119" s="3089"/>
    </row>
    <row r="120" spans="1:15" s="1267" customFormat="1" ht="12.75">
      <c r="A120" s="1283"/>
      <c r="B120" s="3054"/>
      <c r="C120" s="1283"/>
      <c r="D120" s="3075"/>
      <c r="E120" s="3075"/>
      <c r="F120" s="3075"/>
      <c r="G120" s="3075"/>
      <c r="H120" s="3075"/>
      <c r="I120" s="3089"/>
      <c r="J120" s="3089"/>
      <c r="K120" s="3089"/>
      <c r="L120" s="3089"/>
      <c r="M120" s="3089"/>
      <c r="N120" s="3089"/>
      <c r="O120" s="3089"/>
    </row>
    <row r="121" spans="1:15" s="1267" customFormat="1" ht="12.75">
      <c r="A121" s="1283"/>
      <c r="B121" s="3054"/>
      <c r="C121" s="1283"/>
      <c r="D121" s="3075"/>
      <c r="E121" s="3075"/>
      <c r="F121" s="3075"/>
      <c r="G121" s="3075"/>
      <c r="H121" s="3075"/>
      <c r="I121" s="3089"/>
      <c r="J121" s="3089"/>
      <c r="K121" s="3089"/>
      <c r="L121" s="3089"/>
      <c r="M121" s="3089"/>
      <c r="N121" s="3089"/>
      <c r="O121" s="3089"/>
    </row>
    <row r="122" spans="1:15" s="1267" customFormat="1" ht="12.75">
      <c r="A122" s="1283"/>
      <c r="B122" s="3054"/>
      <c r="C122" s="1283"/>
      <c r="D122" s="3075"/>
      <c r="E122" s="3075"/>
      <c r="F122" s="3075"/>
      <c r="G122" s="3075"/>
      <c r="H122" s="3075"/>
      <c r="I122" s="3089"/>
      <c r="J122" s="3089"/>
      <c r="K122" s="3089"/>
      <c r="L122" s="3089"/>
      <c r="M122" s="3089"/>
      <c r="N122" s="3089"/>
      <c r="O122" s="3089"/>
    </row>
    <row r="123" spans="1:15" s="1267" customFormat="1" ht="12.75">
      <c r="A123" s="1283"/>
      <c r="B123" s="3054"/>
      <c r="C123" s="1283"/>
      <c r="D123" s="3075"/>
      <c r="E123" s="3075"/>
      <c r="F123" s="3075"/>
      <c r="G123" s="3075"/>
      <c r="H123" s="3075"/>
      <c r="I123" s="3089"/>
      <c r="J123" s="3089"/>
      <c r="K123" s="3089"/>
      <c r="L123" s="3089"/>
      <c r="M123" s="3089"/>
      <c r="N123" s="3089"/>
      <c r="O123" s="3089"/>
    </row>
    <row r="124" spans="1:15" s="1267" customFormat="1" ht="12.75">
      <c r="A124" s="1283"/>
      <c r="B124" s="3054"/>
      <c r="C124" s="1283"/>
      <c r="D124" s="3075"/>
      <c r="E124" s="3075"/>
      <c r="F124" s="3075"/>
      <c r="G124" s="3075"/>
      <c r="H124" s="3075"/>
      <c r="I124" s="3089"/>
      <c r="J124" s="3089"/>
      <c r="K124" s="3089"/>
      <c r="L124" s="3089"/>
      <c r="M124" s="3089"/>
      <c r="N124" s="3089"/>
      <c r="O124" s="3089"/>
    </row>
    <row r="125" spans="1:15" s="1267" customFormat="1" ht="12.75">
      <c r="A125" s="1283"/>
      <c r="B125" s="3054"/>
      <c r="C125" s="1283"/>
      <c r="D125" s="3075"/>
      <c r="E125" s="3075"/>
      <c r="F125" s="3075"/>
      <c r="G125" s="3075"/>
      <c r="H125" s="3075"/>
      <c r="I125" s="3089"/>
      <c r="J125" s="3089"/>
      <c r="K125" s="3089"/>
      <c r="L125" s="3089"/>
      <c r="M125" s="3089"/>
      <c r="N125" s="3089"/>
      <c r="O125" s="3089"/>
    </row>
    <row r="126" spans="1:15" s="1267" customFormat="1" ht="12.75">
      <c r="A126" s="1283"/>
      <c r="B126" s="3054"/>
      <c r="C126" s="1283"/>
      <c r="D126" s="3075"/>
      <c r="E126" s="3075"/>
      <c r="F126" s="3075"/>
      <c r="G126" s="3075"/>
      <c r="H126" s="3075"/>
      <c r="I126" s="3089"/>
      <c r="J126" s="3089"/>
      <c r="K126" s="3089"/>
      <c r="L126" s="3089"/>
      <c r="M126" s="3089"/>
      <c r="N126" s="3089"/>
      <c r="O126" s="3089"/>
    </row>
    <row r="127" spans="1:15" s="1267" customFormat="1" ht="12.75">
      <c r="A127" s="1283"/>
      <c r="B127" s="3054"/>
      <c r="C127" s="1283"/>
      <c r="D127" s="3075"/>
      <c r="E127" s="3075"/>
      <c r="F127" s="3075"/>
      <c r="G127" s="3075"/>
      <c r="H127" s="3075"/>
      <c r="I127" s="3089"/>
      <c r="J127" s="3089"/>
      <c r="K127" s="3089"/>
      <c r="L127" s="3089"/>
      <c r="M127" s="3089"/>
      <c r="N127" s="3089"/>
      <c r="O127" s="3089"/>
    </row>
    <row r="128" spans="1:15" s="1267" customFormat="1" ht="12.75">
      <c r="A128" s="1283"/>
      <c r="B128" s="3054"/>
      <c r="C128" s="1283"/>
      <c r="D128" s="3075"/>
      <c r="E128" s="3075"/>
      <c r="F128" s="3075"/>
      <c r="G128" s="3075"/>
      <c r="H128" s="3075"/>
      <c r="I128" s="3089"/>
      <c r="J128" s="3089"/>
      <c r="K128" s="3089"/>
      <c r="L128" s="3089"/>
      <c r="M128" s="3089"/>
      <c r="N128" s="3089"/>
      <c r="O128" s="3089"/>
    </row>
    <row r="129" spans="1:15" s="1267" customFormat="1" ht="12.75">
      <c r="A129" s="1283"/>
      <c r="B129" s="3054"/>
      <c r="C129" s="1283"/>
      <c r="D129" s="3075"/>
      <c r="E129" s="3075"/>
      <c r="F129" s="3075"/>
      <c r="G129" s="3075"/>
      <c r="H129" s="3075"/>
      <c r="I129" s="3089"/>
      <c r="J129" s="3089"/>
      <c r="K129" s="3089"/>
      <c r="L129" s="3089"/>
      <c r="M129" s="3089"/>
      <c r="N129" s="3089"/>
      <c r="O129" s="3089"/>
    </row>
    <row r="130" spans="1:15" s="1267" customFormat="1" ht="12.75">
      <c r="A130" s="1283"/>
      <c r="B130" s="3054"/>
      <c r="C130" s="1283"/>
      <c r="D130" s="3075"/>
      <c r="E130" s="3075"/>
      <c r="F130" s="3075"/>
      <c r="G130" s="3075"/>
      <c r="H130" s="3075"/>
      <c r="I130" s="3089"/>
      <c r="J130" s="3089"/>
      <c r="K130" s="3089"/>
      <c r="L130" s="3089"/>
      <c r="M130" s="3089"/>
      <c r="N130" s="3089"/>
      <c r="O130" s="3089"/>
    </row>
    <row r="131" spans="1:15" s="1267" customFormat="1" ht="12.75">
      <c r="A131" s="1283"/>
      <c r="B131" s="3054"/>
      <c r="C131" s="1283"/>
      <c r="D131" s="3075"/>
      <c r="E131" s="3075"/>
      <c r="F131" s="3075"/>
      <c r="G131" s="3075"/>
      <c r="H131" s="3075"/>
      <c r="I131" s="3089"/>
      <c r="J131" s="3089"/>
      <c r="K131" s="3089"/>
      <c r="L131" s="3089"/>
      <c r="M131" s="3089"/>
      <c r="N131" s="3089"/>
      <c r="O131" s="3089"/>
    </row>
    <row r="132" spans="1:15" s="1267" customFormat="1" ht="12.75">
      <c r="A132" s="1283"/>
      <c r="B132" s="3054"/>
      <c r="C132" s="1283"/>
      <c r="D132" s="3075"/>
      <c r="E132" s="3075"/>
      <c r="F132" s="3075"/>
      <c r="G132" s="3075"/>
      <c r="H132" s="3075"/>
      <c r="I132" s="3089"/>
      <c r="J132" s="3089"/>
      <c r="K132" s="3089"/>
      <c r="L132" s="3089"/>
      <c r="M132" s="3089"/>
      <c r="N132" s="3089"/>
      <c r="O132" s="3089"/>
    </row>
    <row r="133" spans="1:15" s="1267" customFormat="1" ht="12.75">
      <c r="A133" s="1283"/>
      <c r="B133" s="3054"/>
      <c r="C133" s="1283"/>
      <c r="D133" s="3075"/>
      <c r="E133" s="3075"/>
      <c r="F133" s="3075"/>
      <c r="G133" s="3075"/>
      <c r="H133" s="3075"/>
      <c r="I133" s="3089"/>
      <c r="J133" s="3089"/>
      <c r="K133" s="3089"/>
      <c r="L133" s="3089"/>
      <c r="M133" s="3089"/>
      <c r="N133" s="3089"/>
      <c r="O133" s="3089"/>
    </row>
    <row r="134" spans="1:15" s="1267" customFormat="1" ht="12.75">
      <c r="A134" s="1283"/>
      <c r="B134" s="3054"/>
      <c r="C134" s="1283"/>
      <c r="D134" s="3075"/>
      <c r="E134" s="3075"/>
      <c r="F134" s="3075"/>
      <c r="G134" s="3075"/>
      <c r="H134" s="3075"/>
      <c r="I134" s="3089"/>
      <c r="J134" s="3089"/>
      <c r="K134" s="3089"/>
      <c r="L134" s="3089"/>
      <c r="M134" s="3089"/>
      <c r="N134" s="3089"/>
      <c r="O134" s="3089"/>
    </row>
    <row r="135" spans="1:15" s="1267" customFormat="1" ht="12.75">
      <c r="A135" s="1283"/>
      <c r="B135" s="3054"/>
      <c r="C135" s="1283"/>
      <c r="D135" s="3075"/>
      <c r="E135" s="3075"/>
      <c r="F135" s="3075"/>
      <c r="G135" s="3075"/>
      <c r="H135" s="3075"/>
      <c r="I135" s="3089"/>
      <c r="J135" s="3089"/>
      <c r="K135" s="3089"/>
      <c r="L135" s="3089"/>
      <c r="M135" s="3089"/>
      <c r="N135" s="3089"/>
      <c r="O135" s="3089"/>
    </row>
    <row r="136" spans="1:15" s="1267" customFormat="1" ht="12.75">
      <c r="A136" s="1283"/>
      <c r="B136" s="3054"/>
      <c r="C136" s="1283"/>
      <c r="D136" s="3075"/>
      <c r="E136" s="3075"/>
      <c r="F136" s="3075"/>
      <c r="G136" s="3075"/>
      <c r="H136" s="3075"/>
      <c r="I136" s="3089"/>
      <c r="J136" s="3089"/>
      <c r="K136" s="3089"/>
      <c r="L136" s="3089"/>
      <c r="M136" s="3089"/>
      <c r="N136" s="3089"/>
      <c r="O136" s="3089"/>
    </row>
    <row r="137" spans="1:15" s="1267" customFormat="1" ht="12.75">
      <c r="A137" s="3055"/>
      <c r="B137" s="3055"/>
      <c r="C137" s="3055"/>
      <c r="D137" s="3055"/>
      <c r="E137" s="3055"/>
      <c r="F137" s="3055"/>
      <c r="G137" s="3055"/>
      <c r="H137" s="3055"/>
      <c r="I137" s="3089"/>
      <c r="J137" s="3089"/>
      <c r="K137" s="3089"/>
      <c r="L137" s="3089"/>
      <c r="M137" s="3089"/>
      <c r="N137" s="3089"/>
      <c r="O137" s="3089"/>
    </row>
    <row r="138" spans="1:15" s="1267" customFormat="1" ht="12.75">
      <c r="A138" s="3059"/>
      <c r="B138" s="3059"/>
      <c r="C138" s="3059"/>
      <c r="D138" s="3059"/>
      <c r="E138" s="3059"/>
      <c r="F138" s="3059"/>
      <c r="G138" s="3059"/>
      <c r="H138" s="3059"/>
      <c r="I138" s="3089"/>
      <c r="J138" s="3089"/>
      <c r="K138" s="3089"/>
      <c r="L138" s="3089"/>
      <c r="M138" s="3089"/>
      <c r="N138" s="3089"/>
      <c r="O138" s="3089"/>
    </row>
    <row r="139" spans="1:15" s="1267" customFormat="1">
      <c r="A139" s="1273"/>
      <c r="B139" s="1273"/>
      <c r="C139" s="1273"/>
      <c r="D139" s="1273"/>
      <c r="E139" s="1273"/>
      <c r="F139" s="1273"/>
      <c r="G139" s="1273"/>
      <c r="H139" s="1273"/>
      <c r="I139" s="3089"/>
      <c r="J139" s="3089"/>
      <c r="K139" s="3089"/>
      <c r="L139" s="3089"/>
      <c r="M139" s="3089"/>
      <c r="N139" s="3089"/>
      <c r="O139" s="3089"/>
    </row>
    <row r="140" spans="1:15" s="1267" customFormat="1">
      <c r="A140" s="1273"/>
      <c r="B140" s="1273"/>
      <c r="C140" s="1273"/>
      <c r="D140" s="1273"/>
      <c r="E140" s="1273"/>
      <c r="F140" s="1273"/>
      <c r="G140" s="1273"/>
      <c r="H140" s="1273"/>
      <c r="I140" s="3089"/>
      <c r="J140" s="3089"/>
      <c r="K140" s="3089"/>
      <c r="L140" s="3089"/>
      <c r="M140" s="3089"/>
      <c r="N140" s="3089"/>
      <c r="O140" s="3089"/>
    </row>
    <row r="141" spans="1:15" s="1267" customFormat="1">
      <c r="A141" s="3077"/>
      <c r="B141" s="3076"/>
      <c r="C141" s="1273"/>
      <c r="D141" s="3075"/>
      <c r="E141" s="3075"/>
      <c r="F141" s="3075"/>
      <c r="G141" s="3075"/>
      <c r="H141" s="3075"/>
      <c r="I141" s="3089"/>
      <c r="J141" s="3089"/>
      <c r="K141" s="3089"/>
      <c r="L141" s="3089"/>
      <c r="M141" s="3089"/>
      <c r="N141" s="3089"/>
      <c r="O141" s="3089"/>
    </row>
    <row r="142" spans="1:15" s="1267" customFormat="1" ht="12.75">
      <c r="A142" s="1221"/>
      <c r="B142" s="1221"/>
      <c r="C142" s="1303"/>
      <c r="D142" s="1302"/>
      <c r="E142" s="1304"/>
      <c r="F142" s="1301"/>
      <c r="G142" s="3074"/>
      <c r="H142" s="1304"/>
      <c r="I142" s="3089"/>
      <c r="J142" s="3089"/>
      <c r="K142" s="3089"/>
      <c r="L142" s="3089"/>
      <c r="M142" s="3089"/>
      <c r="N142" s="3089"/>
      <c r="O142" s="3089"/>
    </row>
    <row r="143" spans="1:15" s="1267" customFormat="1" ht="23.25">
      <c r="A143" s="3073"/>
      <c r="B143" s="3073"/>
      <c r="C143" s="3072"/>
      <c r="D143" s="1302"/>
      <c r="E143" s="1304"/>
      <c r="F143" s="1301"/>
      <c r="G143" s="3071"/>
      <c r="H143" s="1304"/>
      <c r="I143" s="3089"/>
      <c r="J143" s="3089"/>
      <c r="K143" s="3089"/>
      <c r="L143" s="3089"/>
      <c r="M143" s="3089"/>
      <c r="N143" s="3089"/>
      <c r="O143" s="3089"/>
    </row>
    <row r="144" spans="1:15" s="1267" customFormat="1" ht="12.75">
      <c r="A144" s="1277"/>
      <c r="B144" s="1277"/>
      <c r="C144" s="3068"/>
      <c r="D144" s="3070"/>
      <c r="E144" s="3069"/>
      <c r="F144" s="3069"/>
      <c r="G144" s="3069"/>
      <c r="H144" s="1314"/>
      <c r="I144" s="3089"/>
      <c r="J144" s="3089"/>
      <c r="K144" s="3089"/>
      <c r="L144" s="3089"/>
      <c r="M144" s="3089"/>
      <c r="N144" s="3089"/>
      <c r="O144" s="3089"/>
    </row>
    <row r="145" spans="1:15" s="1267" customFormat="1" ht="12.75">
      <c r="A145" s="1277"/>
      <c r="B145" s="1277"/>
      <c r="C145" s="3068"/>
      <c r="D145" s="1311"/>
      <c r="E145" s="1311"/>
      <c r="F145" s="1311"/>
      <c r="G145" s="1311"/>
      <c r="H145" s="1311"/>
      <c r="I145" s="3089"/>
      <c r="J145" s="3089"/>
      <c r="K145" s="3089"/>
      <c r="L145" s="3089"/>
      <c r="M145" s="3089"/>
      <c r="N145" s="3089"/>
      <c r="O145" s="3089"/>
    </row>
    <row r="146" spans="1:15" s="1267" customFormat="1" ht="12.75">
      <c r="A146" s="1277"/>
      <c r="B146" s="1277"/>
      <c r="C146" s="1314"/>
      <c r="D146" s="3066"/>
      <c r="E146" s="3066"/>
      <c r="F146" s="3066"/>
      <c r="G146" s="3067"/>
      <c r="H146" s="3066"/>
      <c r="I146" s="3089"/>
      <c r="J146" s="3089"/>
      <c r="K146" s="3089"/>
      <c r="L146" s="3089"/>
      <c r="M146" s="3089"/>
      <c r="N146" s="3089"/>
      <c r="O146" s="3089"/>
    </row>
    <row r="147" spans="1:15" s="1267" customFormat="1" ht="12.75">
      <c r="A147" s="1298"/>
      <c r="B147" s="3065"/>
      <c r="C147" s="3064"/>
      <c r="D147" s="3063"/>
      <c r="E147" s="3063"/>
      <c r="F147" s="3063"/>
      <c r="G147" s="3063"/>
      <c r="H147" s="3063"/>
      <c r="I147" s="3089"/>
      <c r="J147" s="3089"/>
      <c r="K147" s="3089"/>
      <c r="L147" s="3089"/>
      <c r="M147" s="3089"/>
      <c r="N147" s="3089"/>
      <c r="O147" s="3089"/>
    </row>
    <row r="148" spans="1:15" s="1267" customFormat="1" ht="12.75">
      <c r="A148" s="1296"/>
      <c r="B148" s="1221"/>
      <c r="C148" s="1294"/>
      <c r="D148" s="3062"/>
      <c r="E148" s="3062"/>
      <c r="F148" s="1301"/>
      <c r="G148" s="3062"/>
      <c r="H148" s="3062"/>
      <c r="I148" s="3089"/>
      <c r="J148" s="3089"/>
      <c r="K148" s="3089"/>
      <c r="L148" s="3089"/>
      <c r="M148" s="3089"/>
      <c r="N148" s="3089"/>
      <c r="O148" s="3089"/>
    </row>
    <row r="149" spans="1:15" s="1267" customFormat="1" ht="12.75">
      <c r="A149" s="1292"/>
      <c r="B149" s="1292"/>
      <c r="C149" s="1294"/>
      <c r="D149" s="3062"/>
      <c r="E149" s="3062"/>
      <c r="F149" s="1301"/>
      <c r="G149" s="3062"/>
      <c r="H149" s="3062"/>
      <c r="I149" s="3089"/>
      <c r="J149" s="3089"/>
      <c r="K149" s="3089"/>
      <c r="L149" s="3089"/>
      <c r="M149" s="3089"/>
      <c r="N149" s="3089"/>
      <c r="O149" s="3089"/>
    </row>
    <row r="150" spans="1:15" s="1267" customFormat="1" ht="12.75">
      <c r="A150" s="1296"/>
      <c r="B150" s="1221"/>
      <c r="C150" s="1303"/>
      <c r="D150" s="1302"/>
      <c r="E150" s="1300"/>
      <c r="F150" s="1301"/>
      <c r="G150" s="1300"/>
      <c r="H150" s="1300"/>
      <c r="I150" s="3089"/>
      <c r="J150" s="3089"/>
      <c r="K150" s="3089"/>
      <c r="L150" s="3089"/>
      <c r="M150" s="3089"/>
      <c r="N150" s="3089"/>
      <c r="O150" s="3089"/>
    </row>
    <row r="151" spans="1:15" s="1267" customFormat="1" ht="12.75">
      <c r="A151" s="1292"/>
      <c r="B151" s="1292"/>
      <c r="C151" s="1294"/>
      <c r="D151" s="1302"/>
      <c r="E151" s="1300"/>
      <c r="F151" s="1301"/>
      <c r="G151" s="1300"/>
      <c r="H151" s="1300"/>
      <c r="I151" s="3089"/>
      <c r="J151" s="3089"/>
      <c r="K151" s="3089"/>
      <c r="L151" s="3089"/>
      <c r="M151" s="3089"/>
      <c r="N151" s="3089"/>
      <c r="O151" s="3089"/>
    </row>
    <row r="152" spans="1:15" s="1267" customFormat="1" ht="12.75">
      <c r="A152" s="1292"/>
      <c r="B152" s="1292"/>
      <c r="C152" s="1303"/>
      <c r="D152" s="1302"/>
      <c r="E152" s="1300"/>
      <c r="F152" s="1301"/>
      <c r="G152" s="1300"/>
      <c r="H152" s="1300"/>
      <c r="I152" s="3089"/>
      <c r="J152" s="3089"/>
      <c r="K152" s="3089"/>
      <c r="L152" s="3089"/>
      <c r="M152" s="3089"/>
      <c r="N152" s="3089"/>
      <c r="O152" s="3089"/>
    </row>
    <row r="153" spans="1:15" s="1267" customFormat="1" ht="12.75">
      <c r="A153" s="1292"/>
      <c r="B153" s="1292"/>
      <c r="C153" s="1303"/>
      <c r="D153" s="1302"/>
      <c r="E153" s="1300"/>
      <c r="F153" s="1301"/>
      <c r="G153" s="1300"/>
      <c r="H153" s="1300"/>
      <c r="I153" s="3089"/>
      <c r="J153" s="3089"/>
      <c r="K153" s="3089"/>
      <c r="L153" s="3089"/>
      <c r="M153" s="3089"/>
      <c r="N153" s="3089"/>
      <c r="O153" s="3089"/>
    </row>
    <row r="154" spans="1:15" s="1267" customFormat="1" ht="12.75">
      <c r="A154" s="1296"/>
      <c r="B154" s="1221"/>
      <c r="C154" s="1294"/>
      <c r="D154" s="1302"/>
      <c r="E154" s="1300"/>
      <c r="F154" s="1301"/>
      <c r="G154" s="1300"/>
      <c r="H154" s="1300"/>
      <c r="I154" s="3089"/>
      <c r="J154" s="3089"/>
      <c r="K154" s="3089"/>
      <c r="L154" s="3089"/>
      <c r="M154" s="3089"/>
      <c r="N154" s="3089"/>
      <c r="O154" s="3089"/>
    </row>
    <row r="155" spans="1:15" s="1267" customFormat="1" ht="12.75">
      <c r="A155" s="1296"/>
      <c r="B155" s="1221"/>
      <c r="C155" s="1294"/>
      <c r="D155" s="1302"/>
      <c r="E155" s="1300"/>
      <c r="F155" s="1301"/>
      <c r="G155" s="1300"/>
      <c r="H155" s="1300"/>
      <c r="I155" s="3089"/>
      <c r="J155" s="3089"/>
      <c r="K155" s="3089"/>
      <c r="L155" s="3089"/>
      <c r="M155" s="3089"/>
      <c r="N155" s="3089"/>
      <c r="O155" s="3089"/>
    </row>
    <row r="156" spans="1:15" s="3051" customFormat="1" ht="12.75">
      <c r="A156" s="3061"/>
      <c r="B156" s="1296"/>
      <c r="C156" s="1294"/>
      <c r="D156" s="1302"/>
      <c r="E156" s="1300"/>
      <c r="F156" s="1301"/>
      <c r="G156" s="1300"/>
      <c r="H156" s="1300"/>
    </row>
    <row r="157" spans="1:15" s="3051" customFormat="1" ht="12.75">
      <c r="A157" s="1295"/>
      <c r="B157" s="1295"/>
      <c r="C157" s="1303"/>
      <c r="D157" s="1302"/>
      <c r="E157" s="3060"/>
      <c r="F157" s="1301"/>
      <c r="G157" s="3060"/>
      <c r="H157" s="3060"/>
    </row>
    <row r="158" spans="1:15" s="3051" customFormat="1" ht="12.75">
      <c r="A158" s="1288"/>
      <c r="B158" s="1288"/>
      <c r="C158" s="1287"/>
      <c r="D158" s="1286"/>
      <c r="E158" s="1286"/>
      <c r="F158" s="1286"/>
      <c r="G158" s="1286"/>
      <c r="H158" s="1286"/>
    </row>
    <row r="159" spans="1:15" s="3051" customFormat="1" ht="12.75">
      <c r="A159" s="1288"/>
      <c r="B159" s="1288"/>
      <c r="C159" s="1287"/>
      <c r="D159" s="1286"/>
      <c r="E159" s="1286"/>
      <c r="F159" s="1286"/>
      <c r="G159" s="1286"/>
      <c r="H159" s="1286"/>
    </row>
    <row r="160" spans="1:15" s="3051" customFormat="1">
      <c r="A160" s="1221"/>
      <c r="B160" s="1273"/>
      <c r="C160" s="3058"/>
      <c r="D160" s="1273"/>
      <c r="E160" s="3059"/>
      <c r="F160" s="3059"/>
      <c r="G160" s="1221"/>
      <c r="H160" s="1273"/>
    </row>
    <row r="161" spans="1:15" s="3051" customFormat="1">
      <c r="A161" s="1273"/>
      <c r="B161" s="1221"/>
      <c r="C161" s="3058"/>
      <c r="D161" s="1221"/>
      <c r="E161" s="1221"/>
      <c r="F161" s="1221"/>
      <c r="G161" s="1221"/>
      <c r="H161" s="1273"/>
    </row>
    <row r="162" spans="1:15" s="3051" customFormat="1" ht="12.75">
      <c r="A162" s="3057"/>
      <c r="B162" s="1221"/>
      <c r="C162" s="3056"/>
      <c r="D162" s="3056"/>
      <c r="E162" s="3055"/>
      <c r="F162" s="3055"/>
      <c r="G162" s="3055"/>
      <c r="H162" s="3055"/>
    </row>
    <row r="163" spans="1:15" s="3051" customFormat="1" ht="12.75">
      <c r="A163" s="1283"/>
      <c r="B163" s="3054"/>
      <c r="C163" s="3053"/>
      <c r="D163" s="3053"/>
      <c r="E163" s="3052"/>
      <c r="F163" s="3052"/>
      <c r="G163" s="3052"/>
      <c r="H163" s="3052"/>
    </row>
    <row r="164" spans="1:15" s="1267" customFormat="1" ht="12.75">
      <c r="A164" s="1283"/>
      <c r="B164" s="3054"/>
      <c r="C164" s="1283"/>
      <c r="D164" s="3075"/>
      <c r="E164" s="3075"/>
      <c r="F164" s="3075"/>
      <c r="G164" s="3075"/>
      <c r="H164" s="3075"/>
      <c r="I164" s="3089"/>
      <c r="J164" s="3089"/>
      <c r="K164" s="3089"/>
      <c r="L164" s="3089"/>
      <c r="M164" s="3089"/>
      <c r="N164" s="3089"/>
      <c r="O164" s="3089"/>
    </row>
    <row r="165" spans="1:15" s="1267" customFormat="1" ht="12.75">
      <c r="A165" s="1283"/>
      <c r="B165" s="3054"/>
      <c r="C165" s="1283"/>
      <c r="D165" s="3075"/>
      <c r="E165" s="3075"/>
      <c r="F165" s="3075"/>
      <c r="G165" s="3075"/>
      <c r="H165" s="3075"/>
      <c r="I165" s="3089"/>
      <c r="J165" s="3089"/>
      <c r="K165" s="3089"/>
      <c r="L165" s="3089"/>
      <c r="M165" s="3089"/>
      <c r="N165" s="3089"/>
      <c r="O165" s="3089"/>
    </row>
    <row r="166" spans="1:15" s="1267" customFormat="1" ht="12.75">
      <c r="A166" s="1283"/>
      <c r="B166" s="3054"/>
      <c r="C166" s="1283"/>
      <c r="D166" s="3075"/>
      <c r="E166" s="3075"/>
      <c r="F166" s="3075"/>
      <c r="G166" s="3075"/>
      <c r="H166" s="3075"/>
      <c r="I166" s="3089"/>
      <c r="J166" s="3089"/>
      <c r="K166" s="3089"/>
      <c r="L166" s="3089"/>
      <c r="M166" s="3089"/>
      <c r="N166" s="3089"/>
      <c r="O166" s="3089"/>
    </row>
    <row r="167" spans="1:15" s="1267" customFormat="1" ht="12.75">
      <c r="A167" s="1283"/>
      <c r="B167" s="3054"/>
      <c r="C167" s="1283"/>
      <c r="D167" s="3075"/>
      <c r="E167" s="3075"/>
      <c r="F167" s="3075"/>
      <c r="G167" s="3075"/>
      <c r="H167" s="3075"/>
      <c r="I167" s="3089"/>
      <c r="J167" s="3089"/>
      <c r="K167" s="3089"/>
      <c r="L167" s="3089"/>
      <c r="M167" s="3089"/>
      <c r="N167" s="3089"/>
      <c r="O167" s="3089"/>
    </row>
    <row r="168" spans="1:15" s="1267" customFormat="1" ht="12.75">
      <c r="A168" s="1283"/>
      <c r="B168" s="3054"/>
      <c r="C168" s="1283"/>
      <c r="D168" s="3075"/>
      <c r="E168" s="3075"/>
      <c r="F168" s="3075"/>
      <c r="G168" s="3075"/>
      <c r="H168" s="3075"/>
      <c r="I168" s="3089"/>
      <c r="J168" s="3089"/>
      <c r="K168" s="3089"/>
      <c r="L168" s="3089"/>
      <c r="M168" s="3089"/>
      <c r="N168" s="3089"/>
      <c r="O168" s="3089"/>
    </row>
    <row r="169" spans="1:15" s="1267" customFormat="1" ht="12.75">
      <c r="A169" s="1283"/>
      <c r="B169" s="3054"/>
      <c r="C169" s="1283"/>
      <c r="D169" s="3075"/>
      <c r="E169" s="3075"/>
      <c r="F169" s="3075"/>
      <c r="G169" s="3075"/>
      <c r="H169" s="3075"/>
      <c r="I169" s="3089"/>
      <c r="J169" s="3089"/>
      <c r="K169" s="3089"/>
      <c r="L169" s="3089"/>
      <c r="M169" s="3089"/>
      <c r="N169" s="3089"/>
      <c r="O169" s="3089"/>
    </row>
    <row r="170" spans="1:15" s="1267" customFormat="1" ht="12.75">
      <c r="A170" s="1283"/>
      <c r="B170" s="3054"/>
      <c r="C170" s="1283"/>
      <c r="D170" s="3075"/>
      <c r="E170" s="3075"/>
      <c r="F170" s="3075"/>
      <c r="G170" s="3075"/>
      <c r="H170" s="3075"/>
      <c r="I170" s="3089"/>
      <c r="J170" s="3089"/>
      <c r="K170" s="3089"/>
      <c r="L170" s="3089"/>
      <c r="M170" s="3089"/>
      <c r="N170" s="3089"/>
      <c r="O170" s="3089"/>
    </row>
    <row r="171" spans="1:15" s="1267" customFormat="1" ht="12.75">
      <c r="A171" s="1283"/>
      <c r="B171" s="3054"/>
      <c r="C171" s="1283"/>
      <c r="D171" s="3075"/>
      <c r="E171" s="3075"/>
      <c r="F171" s="3075"/>
      <c r="G171" s="3075"/>
      <c r="H171" s="3075"/>
      <c r="I171" s="3089"/>
      <c r="J171" s="3089"/>
      <c r="K171" s="3089"/>
      <c r="L171" s="3089"/>
      <c r="M171" s="3089"/>
      <c r="N171" s="3089"/>
      <c r="O171" s="3089"/>
    </row>
    <row r="172" spans="1:15" s="1267" customFormat="1" ht="12.75">
      <c r="A172" s="1283"/>
      <c r="B172" s="3054"/>
      <c r="C172" s="1283"/>
      <c r="D172" s="3075"/>
      <c r="E172" s="3075"/>
      <c r="F172" s="3075"/>
      <c r="G172" s="3075"/>
      <c r="H172" s="3075"/>
      <c r="I172" s="3089"/>
      <c r="J172" s="3089"/>
      <c r="K172" s="3089"/>
      <c r="L172" s="3089"/>
      <c r="M172" s="3089"/>
      <c r="N172" s="3089"/>
      <c r="O172" s="3089"/>
    </row>
    <row r="173" spans="1:15" s="1267" customFormat="1" ht="12.75">
      <c r="A173" s="1283"/>
      <c r="B173" s="3054"/>
      <c r="C173" s="1283"/>
      <c r="D173" s="3075"/>
      <c r="E173" s="3075"/>
      <c r="F173" s="3075"/>
      <c r="G173" s="3075"/>
      <c r="H173" s="3075"/>
      <c r="I173" s="3089"/>
      <c r="J173" s="3089"/>
      <c r="K173" s="3089"/>
      <c r="L173" s="3089"/>
      <c r="M173" s="3089"/>
      <c r="N173" s="3089"/>
      <c r="O173" s="3089"/>
    </row>
    <row r="174" spans="1:15" s="1267" customFormat="1" ht="12.75">
      <c r="A174" s="1283"/>
      <c r="B174" s="3054"/>
      <c r="C174" s="1283"/>
      <c r="D174" s="3075"/>
      <c r="E174" s="3075"/>
      <c r="F174" s="3075"/>
      <c r="G174" s="3075"/>
      <c r="H174" s="3075"/>
      <c r="I174" s="3089"/>
      <c r="J174" s="3089"/>
      <c r="K174" s="3089"/>
      <c r="L174" s="3089"/>
      <c r="M174" s="3089"/>
      <c r="N174" s="3089"/>
      <c r="O174" s="3089"/>
    </row>
    <row r="175" spans="1:15" s="1267" customFormat="1" ht="12.75">
      <c r="A175" s="1283"/>
      <c r="B175" s="3054"/>
      <c r="C175" s="1283"/>
      <c r="D175" s="3075"/>
      <c r="E175" s="3075"/>
      <c r="F175" s="3075"/>
      <c r="G175" s="3075"/>
      <c r="H175" s="3075"/>
      <c r="I175" s="3089"/>
      <c r="J175" s="3089"/>
      <c r="K175" s="3089"/>
      <c r="L175" s="3089"/>
      <c r="M175" s="3089"/>
      <c r="N175" s="3089"/>
      <c r="O175" s="3089"/>
    </row>
    <row r="176" spans="1:15" s="1267" customFormat="1" ht="12.75">
      <c r="A176" s="1283"/>
      <c r="B176" s="3054"/>
      <c r="C176" s="1283"/>
      <c r="D176" s="3075"/>
      <c r="E176" s="3075"/>
      <c r="F176" s="3075"/>
      <c r="G176" s="3075"/>
      <c r="H176" s="3075"/>
      <c r="I176" s="3089"/>
      <c r="J176" s="3089"/>
      <c r="K176" s="3089"/>
      <c r="L176" s="3089"/>
      <c r="M176" s="3089"/>
      <c r="N176" s="3089"/>
      <c r="O176" s="3089"/>
    </row>
    <row r="177" spans="1:15" s="1267" customFormat="1">
      <c r="A177" s="1273"/>
      <c r="B177" s="1273"/>
      <c r="C177" s="1273"/>
      <c r="D177" s="1273"/>
      <c r="E177" s="1273"/>
      <c r="F177" s="1273"/>
      <c r="G177" s="1273"/>
      <c r="H177" s="1273"/>
      <c r="I177" s="3089"/>
      <c r="J177" s="3089"/>
      <c r="K177" s="3089"/>
      <c r="L177" s="3089"/>
      <c r="M177" s="3089"/>
      <c r="N177" s="3089"/>
      <c r="O177" s="3089"/>
    </row>
    <row r="178" spans="1:15" s="1267" customFormat="1" ht="12.75">
      <c r="A178" s="3055"/>
      <c r="B178" s="3055"/>
      <c r="C178" s="3055"/>
      <c r="D178" s="3055"/>
      <c r="E178" s="3055"/>
      <c r="F178" s="3055"/>
      <c r="G178" s="3055"/>
      <c r="H178" s="3055"/>
      <c r="I178" s="3089"/>
      <c r="J178" s="3089"/>
      <c r="K178" s="3089"/>
      <c r="L178" s="3089"/>
      <c r="M178" s="3089"/>
      <c r="N178" s="3089"/>
      <c r="O178" s="3089"/>
    </row>
    <row r="179" spans="1:15" s="1267" customFormat="1" ht="12.75">
      <c r="A179" s="3059"/>
      <c r="B179" s="3059"/>
      <c r="C179" s="3059"/>
      <c r="D179" s="3059"/>
      <c r="E179" s="3059"/>
      <c r="F179" s="3059"/>
      <c r="G179" s="3059"/>
      <c r="H179" s="3059"/>
      <c r="I179" s="3089"/>
      <c r="J179" s="3089"/>
      <c r="K179" s="3089"/>
      <c r="L179" s="3089"/>
      <c r="M179" s="3089"/>
      <c r="N179" s="3089"/>
      <c r="O179" s="3089"/>
    </row>
    <row r="180" spans="1:15" s="1267" customFormat="1">
      <c r="A180" s="1273"/>
      <c r="B180" s="1273"/>
      <c r="C180" s="1273"/>
      <c r="D180" s="1273"/>
      <c r="E180" s="1273"/>
      <c r="F180" s="1273"/>
      <c r="G180" s="1273"/>
      <c r="H180" s="1273"/>
      <c r="I180" s="3089"/>
      <c r="J180" s="3089"/>
      <c r="K180" s="3089"/>
      <c r="L180" s="3089"/>
      <c r="M180" s="3089"/>
      <c r="N180" s="3089"/>
      <c r="O180" s="3089"/>
    </row>
    <row r="181" spans="1:15" s="1267" customFormat="1">
      <c r="A181" s="1273"/>
      <c r="B181" s="1273"/>
      <c r="C181" s="1273"/>
      <c r="D181" s="1273"/>
      <c r="E181" s="1273"/>
      <c r="F181" s="1273"/>
      <c r="G181" s="1273"/>
      <c r="H181" s="1273"/>
      <c r="I181" s="3089"/>
      <c r="J181" s="3089"/>
      <c r="K181" s="3089"/>
      <c r="L181" s="3089"/>
      <c r="M181" s="3089"/>
      <c r="N181" s="3089"/>
      <c r="O181" s="3089"/>
    </row>
    <row r="182" spans="1:15" s="1267" customFormat="1">
      <c r="A182" s="3077"/>
      <c r="B182" s="3076"/>
      <c r="C182" s="1273"/>
      <c r="D182" s="3075"/>
      <c r="E182" s="3075"/>
      <c r="F182" s="3075"/>
      <c r="G182" s="3075"/>
      <c r="H182" s="3075"/>
      <c r="I182" s="3089"/>
      <c r="J182" s="3089"/>
      <c r="K182" s="3089"/>
      <c r="L182" s="3089"/>
      <c r="M182" s="3089"/>
      <c r="N182" s="3089"/>
      <c r="O182" s="3089"/>
    </row>
    <row r="183" spans="1:15" s="1267" customFormat="1" ht="12.75">
      <c r="A183" s="1221"/>
      <c r="B183" s="1221"/>
      <c r="C183" s="1303"/>
      <c r="D183" s="1302"/>
      <c r="E183" s="1304"/>
      <c r="F183" s="1301"/>
      <c r="G183" s="3074"/>
      <c r="H183" s="1304"/>
      <c r="I183" s="3089"/>
      <c r="J183" s="3089"/>
      <c r="K183" s="3089"/>
      <c r="L183" s="3089"/>
      <c r="M183" s="3089"/>
      <c r="N183" s="3089"/>
      <c r="O183" s="3089"/>
    </row>
    <row r="184" spans="1:15" s="1267" customFormat="1" ht="23.25">
      <c r="A184" s="3073"/>
      <c r="B184" s="3073"/>
      <c r="C184" s="3072"/>
      <c r="D184" s="1302"/>
      <c r="E184" s="1304"/>
      <c r="F184" s="1301"/>
      <c r="G184" s="3071"/>
      <c r="H184" s="1304"/>
      <c r="I184" s="3089"/>
      <c r="J184" s="3089"/>
      <c r="K184" s="3089"/>
      <c r="L184" s="3089"/>
      <c r="M184" s="3089"/>
      <c r="N184" s="3089"/>
      <c r="O184" s="3089"/>
    </row>
    <row r="185" spans="1:15" s="1267" customFormat="1" ht="12.75">
      <c r="A185" s="1277"/>
      <c r="B185" s="1277"/>
      <c r="C185" s="3068"/>
      <c r="D185" s="3070"/>
      <c r="E185" s="3069"/>
      <c r="F185" s="3069"/>
      <c r="G185" s="3069"/>
      <c r="H185" s="1314"/>
      <c r="I185" s="3089"/>
      <c r="J185" s="3089"/>
      <c r="K185" s="3089"/>
      <c r="L185" s="3089"/>
      <c r="M185" s="3089"/>
      <c r="N185" s="3089"/>
      <c r="O185" s="3089"/>
    </row>
    <row r="186" spans="1:15" s="1267" customFormat="1" ht="12.75">
      <c r="A186" s="1277"/>
      <c r="B186" s="1277"/>
      <c r="C186" s="3068"/>
      <c r="D186" s="1311"/>
      <c r="E186" s="1311"/>
      <c r="F186" s="1311"/>
      <c r="G186" s="1311"/>
      <c r="H186" s="1311"/>
      <c r="I186" s="3089"/>
      <c r="J186" s="3089"/>
      <c r="K186" s="3089"/>
      <c r="L186" s="3089"/>
      <c r="M186" s="3089"/>
      <c r="N186" s="3089"/>
      <c r="O186" s="3089"/>
    </row>
    <row r="187" spans="1:15" s="1267" customFormat="1" ht="12.75">
      <c r="A187" s="1277"/>
      <c r="B187" s="1277"/>
      <c r="C187" s="1314"/>
      <c r="D187" s="3066"/>
      <c r="E187" s="3066"/>
      <c r="F187" s="3066"/>
      <c r="G187" s="3067"/>
      <c r="H187" s="3066"/>
      <c r="I187" s="3089"/>
      <c r="J187" s="3089"/>
      <c r="K187" s="3089"/>
      <c r="L187" s="3089"/>
      <c r="M187" s="3089"/>
      <c r="N187" s="3089"/>
      <c r="O187" s="3089"/>
    </row>
    <row r="188" spans="1:15" s="1267" customFormat="1" ht="12.75">
      <c r="A188" s="1298"/>
      <c r="B188" s="3065"/>
      <c r="C188" s="3064"/>
      <c r="D188" s="3063"/>
      <c r="E188" s="3063"/>
      <c r="F188" s="3063"/>
      <c r="G188" s="3063"/>
      <c r="H188" s="3063"/>
      <c r="I188" s="3089"/>
      <c r="J188" s="3089"/>
      <c r="K188" s="3089"/>
      <c r="L188" s="3089"/>
      <c r="M188" s="3089"/>
      <c r="N188" s="3089"/>
      <c r="O188" s="3089"/>
    </row>
    <row r="189" spans="1:15" s="1267" customFormat="1" ht="12.75">
      <c r="A189" s="1292"/>
      <c r="B189" s="1292"/>
      <c r="C189" s="1294"/>
      <c r="D189" s="3062"/>
      <c r="E189" s="3062"/>
      <c r="F189" s="1301"/>
      <c r="G189" s="3062"/>
      <c r="H189" s="3062"/>
      <c r="I189" s="3089"/>
      <c r="J189" s="3089"/>
      <c r="K189" s="3089"/>
      <c r="L189" s="3089"/>
      <c r="M189" s="3089"/>
      <c r="N189" s="3089"/>
      <c r="O189" s="3089"/>
    </row>
    <row r="190" spans="1:15" s="1267" customFormat="1" ht="12.75">
      <c r="A190" s="1292"/>
      <c r="B190" s="1292"/>
      <c r="C190" s="1294"/>
      <c r="D190" s="3062"/>
      <c r="E190" s="3062"/>
      <c r="F190" s="1301"/>
      <c r="G190" s="3062"/>
      <c r="H190" s="3062"/>
      <c r="I190" s="3089"/>
      <c r="J190" s="3089"/>
      <c r="K190" s="3089"/>
      <c r="L190" s="3089"/>
      <c r="M190" s="3089"/>
      <c r="N190" s="3089"/>
      <c r="O190" s="3089"/>
    </row>
    <row r="191" spans="1:15" s="1267" customFormat="1" ht="12.75">
      <c r="A191" s="1296"/>
      <c r="B191" s="1221"/>
      <c r="C191" s="1294"/>
      <c r="D191" s="1302"/>
      <c r="E191" s="1300"/>
      <c r="F191" s="1301"/>
      <c r="G191" s="1300"/>
      <c r="H191" s="1300"/>
      <c r="I191" s="3089"/>
      <c r="J191" s="3089"/>
      <c r="K191" s="3089"/>
      <c r="L191" s="3089"/>
      <c r="M191" s="3089"/>
      <c r="N191" s="3089"/>
      <c r="O191" s="3089"/>
    </row>
    <row r="192" spans="1:15" s="1267" customFormat="1" ht="12.75">
      <c r="A192" s="1292"/>
      <c r="B192" s="1292"/>
      <c r="C192" s="1294"/>
      <c r="D192" s="1302"/>
      <c r="E192" s="1300"/>
      <c r="F192" s="1301"/>
      <c r="G192" s="1300"/>
      <c r="H192" s="1300"/>
      <c r="I192" s="3089"/>
      <c r="J192" s="3089"/>
      <c r="K192" s="3089"/>
      <c r="L192" s="3089"/>
      <c r="M192" s="3089"/>
      <c r="N192" s="3089"/>
      <c r="O192" s="3089"/>
    </row>
    <row r="193" spans="1:15" s="1267" customFormat="1" ht="12.75">
      <c r="A193" s="1296"/>
      <c r="B193" s="1221"/>
      <c r="C193" s="1303"/>
      <c r="D193" s="1302"/>
      <c r="E193" s="1300"/>
      <c r="F193" s="1301"/>
      <c r="G193" s="1300"/>
      <c r="H193" s="1300"/>
      <c r="I193" s="3089"/>
      <c r="J193" s="3089"/>
      <c r="K193" s="3089"/>
      <c r="L193" s="3089"/>
      <c r="M193" s="3089"/>
      <c r="N193" s="3089"/>
      <c r="O193" s="3089"/>
    </row>
    <row r="194" spans="1:15" s="1267" customFormat="1" ht="12.75">
      <c r="A194" s="1292"/>
      <c r="B194" s="1292"/>
      <c r="C194" s="1303"/>
      <c r="D194" s="1302"/>
      <c r="E194" s="1300"/>
      <c r="F194" s="1301"/>
      <c r="G194" s="1300"/>
      <c r="H194" s="1300"/>
      <c r="I194" s="3089"/>
      <c r="J194" s="3089"/>
      <c r="K194" s="3089"/>
      <c r="L194" s="3089"/>
      <c r="M194" s="3089"/>
      <c r="N194" s="3089"/>
      <c r="O194" s="3089"/>
    </row>
    <row r="195" spans="1:15" s="1267" customFormat="1" ht="12.75">
      <c r="A195" s="3061"/>
      <c r="B195" s="1296"/>
      <c r="C195" s="1294"/>
      <c r="D195" s="1302"/>
      <c r="E195" s="1300"/>
      <c r="F195" s="1301"/>
      <c r="G195" s="1300"/>
      <c r="H195" s="1300"/>
      <c r="I195" s="3089"/>
      <c r="J195" s="3089"/>
      <c r="K195" s="3089"/>
      <c r="L195" s="3089"/>
      <c r="M195" s="3089"/>
      <c r="N195" s="3089"/>
      <c r="O195" s="3089"/>
    </row>
    <row r="196" spans="1:15" s="1267" customFormat="1" ht="12.75">
      <c r="A196" s="1295"/>
      <c r="B196" s="1295"/>
      <c r="C196" s="1303"/>
      <c r="D196" s="1302"/>
      <c r="E196" s="3060"/>
      <c r="F196" s="1301"/>
      <c r="G196" s="3060"/>
      <c r="H196" s="3060"/>
      <c r="I196" s="3089"/>
      <c r="J196" s="3089"/>
      <c r="K196" s="3089"/>
      <c r="L196" s="3089"/>
      <c r="M196" s="3089"/>
      <c r="N196" s="3089"/>
      <c r="O196" s="3089"/>
    </row>
    <row r="197" spans="1:15" s="1267" customFormat="1" ht="12.75">
      <c r="A197" s="1288"/>
      <c r="B197" s="1288"/>
      <c r="C197" s="1287"/>
      <c r="D197" s="1286"/>
      <c r="E197" s="1286"/>
      <c r="F197" s="1286"/>
      <c r="G197" s="1286"/>
      <c r="H197" s="1286"/>
      <c r="I197" s="3089"/>
      <c r="J197" s="3089"/>
      <c r="K197" s="3089"/>
      <c r="L197" s="3089"/>
      <c r="M197" s="3089"/>
      <c r="N197" s="3089"/>
      <c r="O197" s="3089"/>
    </row>
    <row r="198" spans="1:15" s="1267" customFormat="1" ht="12.75">
      <c r="A198" s="1288"/>
      <c r="B198" s="1288"/>
      <c r="C198" s="1287"/>
      <c r="D198" s="1286"/>
      <c r="E198" s="1286"/>
      <c r="F198" s="1286"/>
      <c r="G198" s="1286"/>
      <c r="H198" s="1286"/>
      <c r="I198" s="3089"/>
      <c r="J198" s="3089"/>
      <c r="K198" s="3089"/>
      <c r="L198" s="3089"/>
      <c r="M198" s="3089"/>
      <c r="N198" s="3089"/>
      <c r="O198" s="3089"/>
    </row>
    <row r="199" spans="1:15" s="1267" customFormat="1">
      <c r="A199" s="1221"/>
      <c r="B199" s="1273"/>
      <c r="C199" s="3058"/>
      <c r="D199" s="1273"/>
      <c r="E199" s="3059"/>
      <c r="F199" s="3059"/>
      <c r="G199" s="1221"/>
      <c r="H199" s="1273"/>
      <c r="I199" s="3089"/>
      <c r="J199" s="3089"/>
      <c r="K199" s="3089"/>
      <c r="L199" s="3089"/>
      <c r="M199" s="3089"/>
      <c r="N199" s="3089"/>
      <c r="O199" s="3089"/>
    </row>
    <row r="200" spans="1:15" s="1267" customFormat="1">
      <c r="A200" s="1273"/>
      <c r="B200" s="1221"/>
      <c r="C200" s="3058"/>
      <c r="D200" s="1221"/>
      <c r="E200" s="1221"/>
      <c r="F200" s="1221"/>
      <c r="G200" s="1221"/>
      <c r="H200" s="1273"/>
      <c r="I200" s="3089"/>
      <c r="J200" s="3089"/>
      <c r="K200" s="3089"/>
      <c r="L200" s="3089"/>
      <c r="M200" s="3089"/>
      <c r="N200" s="3089"/>
      <c r="O200" s="3089"/>
    </row>
    <row r="201" spans="1:15" s="1267" customFormat="1" ht="12.75">
      <c r="A201" s="3057"/>
      <c r="B201" s="1221"/>
      <c r="C201" s="3056"/>
      <c r="D201" s="3056"/>
      <c r="E201" s="3055"/>
      <c r="F201" s="3055"/>
      <c r="G201" s="3055"/>
      <c r="H201" s="3055"/>
      <c r="I201" s="3089"/>
      <c r="J201" s="3089"/>
      <c r="K201" s="3089"/>
      <c r="L201" s="3089"/>
      <c r="M201" s="3089"/>
      <c r="N201" s="3089"/>
      <c r="O201" s="3089"/>
    </row>
    <row r="202" spans="1:15" s="1267" customFormat="1" ht="12.75">
      <c r="A202" s="1283"/>
      <c r="B202" s="3054"/>
      <c r="C202" s="3053"/>
      <c r="D202" s="3053"/>
      <c r="E202" s="3052"/>
      <c r="F202" s="3052"/>
      <c r="G202" s="3052"/>
      <c r="H202" s="3052"/>
      <c r="I202" s="3089"/>
      <c r="J202" s="3089"/>
      <c r="K202" s="3089"/>
      <c r="L202" s="3089"/>
      <c r="M202" s="3089"/>
      <c r="N202" s="3089"/>
      <c r="O202" s="3089"/>
    </row>
    <row r="203" spans="1:15" s="1267" customFormat="1" ht="12.75">
      <c r="A203" s="1283"/>
      <c r="B203" s="3054"/>
      <c r="C203" s="1283"/>
      <c r="D203" s="3075"/>
      <c r="E203" s="3075"/>
      <c r="F203" s="3075"/>
      <c r="G203" s="3075"/>
      <c r="H203" s="3075"/>
      <c r="I203" s="3089"/>
      <c r="J203" s="3089"/>
      <c r="K203" s="3089"/>
      <c r="L203" s="3089"/>
      <c r="M203" s="3089"/>
      <c r="N203" s="3089"/>
      <c r="O203" s="3089"/>
    </row>
    <row r="204" spans="1:15" s="1267" customFormat="1" ht="12.75">
      <c r="A204" s="1283"/>
      <c r="B204" s="3054"/>
      <c r="C204" s="1283"/>
      <c r="D204" s="3075"/>
      <c r="E204" s="3075"/>
      <c r="F204" s="3075"/>
      <c r="G204" s="3075"/>
      <c r="H204" s="3075"/>
      <c r="I204" s="3089"/>
      <c r="J204" s="3089"/>
      <c r="K204" s="3089"/>
      <c r="L204" s="3089"/>
      <c r="M204" s="3089"/>
      <c r="N204" s="3089"/>
      <c r="O204" s="3089"/>
    </row>
    <row r="205" spans="1:15">
      <c r="A205" s="1283"/>
      <c r="B205" s="3054"/>
      <c r="C205" s="1283"/>
      <c r="D205" s="3075"/>
      <c r="E205" s="3075"/>
      <c r="F205" s="3075"/>
      <c r="G205" s="3075"/>
      <c r="H205" s="3075"/>
    </row>
    <row r="206" spans="1:15">
      <c r="A206" s="1283"/>
      <c r="B206" s="3054"/>
      <c r="C206" s="1283"/>
      <c r="D206" s="3075"/>
      <c r="E206" s="3075"/>
      <c r="F206" s="3075"/>
      <c r="G206" s="3075"/>
      <c r="H206" s="3075"/>
    </row>
    <row r="207" spans="1:15">
      <c r="A207" s="1283"/>
      <c r="B207" s="3054"/>
      <c r="C207" s="1283"/>
      <c r="D207" s="3075"/>
      <c r="E207" s="3075"/>
      <c r="F207" s="3075"/>
      <c r="G207" s="3075"/>
      <c r="H207" s="3075"/>
    </row>
    <row r="208" spans="1:15" s="1267" customFormat="1" ht="12.75">
      <c r="A208" s="1283"/>
      <c r="B208" s="3054"/>
      <c r="C208" s="1283"/>
      <c r="D208" s="3075"/>
      <c r="E208" s="3075"/>
      <c r="F208" s="3075"/>
      <c r="G208" s="3075"/>
      <c r="H208" s="3075"/>
      <c r="I208" s="3089"/>
      <c r="J208" s="3089"/>
      <c r="K208" s="3089"/>
      <c r="L208" s="3089"/>
      <c r="M208" s="3089"/>
      <c r="N208" s="3089"/>
      <c r="O208" s="3089"/>
    </row>
    <row r="209" spans="1:15" s="1267" customFormat="1" ht="12.75">
      <c r="A209" s="1283"/>
      <c r="B209" s="3054"/>
      <c r="C209" s="1283"/>
      <c r="D209" s="3075"/>
      <c r="E209" s="3075"/>
      <c r="F209" s="3075"/>
      <c r="G209" s="3075"/>
      <c r="H209" s="3075"/>
      <c r="I209" s="3089"/>
      <c r="J209" s="3089"/>
      <c r="K209" s="3089"/>
      <c r="L209" s="3089"/>
      <c r="M209" s="3089"/>
      <c r="N209" s="3089"/>
      <c r="O209" s="3089"/>
    </row>
    <row r="210" spans="1:15" s="1267" customFormat="1" ht="12.75">
      <c r="A210" s="1283"/>
      <c r="B210" s="3054"/>
      <c r="C210" s="1283"/>
      <c r="D210" s="3075"/>
      <c r="E210" s="3075"/>
      <c r="F210" s="3075"/>
      <c r="G210" s="3075"/>
      <c r="H210" s="3075"/>
      <c r="I210" s="3089"/>
      <c r="J210" s="3089"/>
      <c r="K210" s="3089"/>
      <c r="L210" s="3089"/>
      <c r="M210" s="3089"/>
      <c r="N210" s="3089"/>
      <c r="O210" s="3089"/>
    </row>
    <row r="211" spans="1:15" s="1267" customFormat="1" ht="12.75">
      <c r="A211" s="1283"/>
      <c r="B211" s="3054"/>
      <c r="C211" s="1283"/>
      <c r="D211" s="3075"/>
      <c r="E211" s="3075"/>
      <c r="F211" s="3075"/>
      <c r="G211" s="3075"/>
      <c r="H211" s="3075"/>
      <c r="I211" s="3089"/>
      <c r="J211" s="3089"/>
      <c r="K211" s="3089"/>
      <c r="L211" s="3089"/>
      <c r="M211" s="3089"/>
      <c r="N211" s="3089"/>
      <c r="O211" s="3089"/>
    </row>
    <row r="212" spans="1:15" s="1267" customFormat="1" ht="12.75">
      <c r="A212" s="1283"/>
      <c r="B212" s="3054"/>
      <c r="C212" s="1283"/>
      <c r="D212" s="3075"/>
      <c r="E212" s="3075"/>
      <c r="F212" s="3075"/>
      <c r="G212" s="3075"/>
      <c r="H212" s="3075"/>
      <c r="I212" s="3089"/>
      <c r="J212" s="3089"/>
      <c r="K212" s="3089"/>
      <c r="L212" s="3089"/>
      <c r="M212" s="3089"/>
      <c r="N212" s="3089"/>
      <c r="O212" s="3089"/>
    </row>
    <row r="213" spans="1:15" s="1267" customFormat="1" ht="12.75">
      <c r="A213" s="1283"/>
      <c r="B213" s="3054"/>
      <c r="C213" s="1283"/>
      <c r="D213" s="3075"/>
      <c r="E213" s="3075"/>
      <c r="F213" s="3075"/>
      <c r="G213" s="3075"/>
      <c r="H213" s="3075"/>
      <c r="I213" s="3089"/>
      <c r="J213" s="3089"/>
      <c r="K213" s="3089"/>
      <c r="L213" s="3089"/>
      <c r="M213" s="3089"/>
      <c r="N213" s="3089"/>
      <c r="O213" s="3089"/>
    </row>
    <row r="214" spans="1:15" s="1267" customFormat="1" ht="12.75">
      <c r="A214" s="1283"/>
      <c r="B214" s="3054"/>
      <c r="C214" s="1283"/>
      <c r="D214" s="3075"/>
      <c r="E214" s="3075"/>
      <c r="F214" s="3075"/>
      <c r="G214" s="3075"/>
      <c r="H214" s="3075"/>
      <c r="I214" s="3089"/>
      <c r="J214" s="3089"/>
      <c r="K214" s="3089"/>
      <c r="L214" s="3089"/>
      <c r="M214" s="3089"/>
      <c r="N214" s="3089"/>
      <c r="O214" s="3089"/>
    </row>
    <row r="215" spans="1:15" s="1267" customFormat="1" ht="12.75">
      <c r="A215" s="1283"/>
      <c r="B215" s="3054"/>
      <c r="C215" s="1283"/>
      <c r="D215" s="3075"/>
      <c r="E215" s="3075"/>
      <c r="F215" s="3075"/>
      <c r="G215" s="3075"/>
      <c r="H215" s="3075"/>
      <c r="I215" s="3089"/>
      <c r="J215" s="3089"/>
      <c r="K215" s="3089"/>
      <c r="L215" s="3089"/>
      <c r="M215" s="3089"/>
      <c r="N215" s="3089"/>
      <c r="O215" s="3089"/>
    </row>
    <row r="216" spans="1:15" s="1267" customFormat="1" ht="12.75">
      <c r="A216" s="1283"/>
      <c r="B216" s="3054"/>
      <c r="C216" s="1283"/>
      <c r="D216" s="3075"/>
      <c r="E216" s="3075"/>
      <c r="F216" s="3075"/>
      <c r="G216" s="3075"/>
      <c r="H216" s="3075"/>
      <c r="I216" s="3089"/>
      <c r="J216" s="3089"/>
      <c r="K216" s="3089"/>
      <c r="L216" s="3089"/>
      <c r="M216" s="3089"/>
      <c r="N216" s="3089"/>
      <c r="O216" s="3089"/>
    </row>
    <row r="217" spans="1:15" s="1267" customFormat="1" ht="12.75">
      <c r="A217" s="1283"/>
      <c r="B217" s="3054"/>
      <c r="C217" s="1283"/>
      <c r="D217" s="3075"/>
      <c r="E217" s="3075"/>
      <c r="F217" s="3075"/>
      <c r="G217" s="3075"/>
      <c r="H217" s="3075"/>
      <c r="I217" s="3089"/>
      <c r="J217" s="3089"/>
      <c r="K217" s="3089"/>
      <c r="L217" s="3089"/>
      <c r="M217" s="3089"/>
      <c r="N217" s="3089"/>
      <c r="O217" s="3089"/>
    </row>
    <row r="218" spans="1:15" s="1267" customFormat="1" ht="12.75">
      <c r="A218" s="1283"/>
      <c r="B218" s="3054"/>
      <c r="C218" s="1283"/>
      <c r="D218" s="3075"/>
      <c r="E218" s="3075"/>
      <c r="F218" s="3075"/>
      <c r="G218" s="3075"/>
      <c r="H218" s="3075"/>
      <c r="I218" s="3089"/>
      <c r="J218" s="3089"/>
      <c r="K218" s="3089"/>
      <c r="L218" s="3089"/>
      <c r="M218" s="3089"/>
      <c r="N218" s="3089"/>
      <c r="O218" s="3089"/>
    </row>
    <row r="219" spans="1:15" s="1267" customFormat="1" ht="12.75">
      <c r="A219" s="1283"/>
      <c r="B219" s="3054"/>
      <c r="C219" s="1283"/>
      <c r="D219" s="3075"/>
      <c r="E219" s="3075"/>
      <c r="F219" s="3075"/>
      <c r="G219" s="3075"/>
      <c r="H219" s="3075"/>
      <c r="I219" s="3089"/>
      <c r="J219" s="3089"/>
      <c r="K219" s="3089"/>
      <c r="L219" s="3089"/>
      <c r="M219" s="3089"/>
      <c r="N219" s="3089"/>
      <c r="O219" s="3089"/>
    </row>
    <row r="220" spans="1:15" s="1267" customFormat="1" ht="12.75">
      <c r="A220" s="3055"/>
      <c r="B220" s="3055"/>
      <c r="C220" s="3055"/>
      <c r="D220" s="3055"/>
      <c r="E220" s="3055"/>
      <c r="F220" s="3055"/>
      <c r="G220" s="3055"/>
      <c r="H220" s="3055"/>
      <c r="I220" s="3089"/>
      <c r="J220" s="3089"/>
      <c r="K220" s="3089"/>
      <c r="L220" s="3089"/>
      <c r="M220" s="3089"/>
      <c r="N220" s="3089"/>
      <c r="O220" s="3089"/>
    </row>
    <row r="221" spans="1:15" s="1267" customFormat="1" ht="12.75">
      <c r="A221" s="3059"/>
      <c r="B221" s="3059"/>
      <c r="C221" s="3059"/>
      <c r="D221" s="3059"/>
      <c r="E221" s="3059"/>
      <c r="F221" s="3059"/>
      <c r="G221" s="3059"/>
      <c r="H221" s="3059"/>
      <c r="I221" s="3089"/>
      <c r="J221" s="3089"/>
      <c r="K221" s="3089"/>
      <c r="L221" s="3089"/>
      <c r="M221" s="3089"/>
      <c r="N221" s="3089"/>
      <c r="O221" s="3089"/>
    </row>
    <row r="222" spans="1:15" s="1267" customFormat="1">
      <c r="A222" s="1273"/>
      <c r="B222" s="1273"/>
      <c r="C222" s="1273"/>
      <c r="D222" s="1273"/>
      <c r="E222" s="1273"/>
      <c r="F222" s="1273"/>
      <c r="G222" s="1273"/>
      <c r="H222" s="1273"/>
      <c r="I222" s="3089"/>
      <c r="J222" s="3089"/>
      <c r="K222" s="3089"/>
      <c r="L222" s="3089"/>
      <c r="M222" s="3089"/>
      <c r="N222" s="3089"/>
      <c r="O222" s="3089"/>
    </row>
    <row r="223" spans="1:15" s="1267" customFormat="1">
      <c r="A223" s="1273"/>
      <c r="B223" s="1273"/>
      <c r="C223" s="1273"/>
      <c r="D223" s="1273"/>
      <c r="E223" s="1273"/>
      <c r="F223" s="1273"/>
      <c r="G223" s="1273"/>
      <c r="H223" s="1273"/>
      <c r="I223" s="3089"/>
      <c r="J223" s="3089"/>
      <c r="K223" s="3089"/>
      <c r="L223" s="3089"/>
      <c r="M223" s="3089"/>
      <c r="N223" s="3089"/>
      <c r="O223" s="3089"/>
    </row>
    <row r="224" spans="1:15" s="1267" customFormat="1">
      <c r="A224" s="3077"/>
      <c r="B224" s="3076"/>
      <c r="C224" s="1273"/>
      <c r="D224" s="3075"/>
      <c r="E224" s="3075"/>
      <c r="F224" s="3075"/>
      <c r="G224" s="3075"/>
      <c r="H224" s="3075"/>
      <c r="I224" s="3089"/>
      <c r="J224" s="3089"/>
      <c r="K224" s="3089"/>
      <c r="L224" s="3089"/>
      <c r="M224" s="3089"/>
      <c r="N224" s="3089"/>
      <c r="O224" s="3089"/>
    </row>
    <row r="225" spans="1:15" s="1267" customFormat="1" ht="12.75">
      <c r="A225" s="1221"/>
      <c r="B225" s="1221"/>
      <c r="C225" s="1303"/>
      <c r="D225" s="1302"/>
      <c r="E225" s="1304"/>
      <c r="F225" s="1301"/>
      <c r="G225" s="3074"/>
      <c r="H225" s="1304"/>
      <c r="I225" s="3089"/>
      <c r="J225" s="3089"/>
      <c r="K225" s="3089"/>
      <c r="L225" s="3089"/>
      <c r="M225" s="3089"/>
      <c r="N225" s="3089"/>
      <c r="O225" s="3089"/>
    </row>
    <row r="226" spans="1:15" s="1267" customFormat="1" ht="23.25">
      <c r="A226" s="3073"/>
      <c r="B226" s="3073"/>
      <c r="C226" s="3072"/>
      <c r="D226" s="1302"/>
      <c r="E226" s="1304"/>
      <c r="F226" s="1301"/>
      <c r="G226" s="3071"/>
      <c r="H226" s="1304"/>
      <c r="I226" s="3089"/>
      <c r="J226" s="3089"/>
      <c r="K226" s="3089"/>
      <c r="L226" s="3089"/>
      <c r="M226" s="3089"/>
      <c r="N226" s="3089"/>
      <c r="O226" s="3089"/>
    </row>
    <row r="227" spans="1:15" s="1267" customFormat="1" ht="12.75">
      <c r="A227" s="1277"/>
      <c r="B227" s="1277"/>
      <c r="C227" s="3068"/>
      <c r="D227" s="3070"/>
      <c r="E227" s="3069"/>
      <c r="F227" s="3069"/>
      <c r="G227" s="3069"/>
      <c r="H227" s="1314"/>
      <c r="I227" s="3089"/>
      <c r="J227" s="3089"/>
      <c r="K227" s="3089"/>
      <c r="L227" s="3089"/>
      <c r="M227" s="3089"/>
      <c r="N227" s="3089"/>
      <c r="O227" s="3089"/>
    </row>
    <row r="228" spans="1:15" s="1267" customFormat="1" ht="12.75">
      <c r="A228" s="1277"/>
      <c r="B228" s="1277"/>
      <c r="C228" s="3068"/>
      <c r="D228" s="1311"/>
      <c r="E228" s="1311"/>
      <c r="F228" s="1311"/>
      <c r="G228" s="1311"/>
      <c r="H228" s="1311"/>
      <c r="I228" s="3089"/>
      <c r="J228" s="3089"/>
      <c r="K228" s="3089"/>
      <c r="L228" s="3089"/>
      <c r="M228" s="3089"/>
      <c r="N228" s="3089"/>
      <c r="O228" s="3089"/>
    </row>
    <row r="229" spans="1:15" s="1267" customFormat="1" ht="12.75">
      <c r="A229" s="1277"/>
      <c r="B229" s="1277"/>
      <c r="C229" s="1314"/>
      <c r="D229" s="3066"/>
      <c r="E229" s="3066"/>
      <c r="F229" s="3066"/>
      <c r="G229" s="3067"/>
      <c r="H229" s="3066"/>
      <c r="I229" s="3089"/>
      <c r="J229" s="3089"/>
      <c r="K229" s="3089"/>
      <c r="L229" s="3089"/>
      <c r="M229" s="3089"/>
      <c r="N229" s="3089"/>
      <c r="O229" s="3089"/>
    </row>
    <row r="230" spans="1:15" s="1267" customFormat="1" ht="12.75">
      <c r="A230" s="1298"/>
      <c r="B230" s="3065"/>
      <c r="C230" s="3064"/>
      <c r="D230" s="3063"/>
      <c r="E230" s="3063"/>
      <c r="F230" s="3063"/>
      <c r="G230" s="3063"/>
      <c r="H230" s="3063"/>
      <c r="I230" s="3089"/>
      <c r="J230" s="3089"/>
      <c r="K230" s="3089"/>
      <c r="L230" s="3089"/>
      <c r="M230" s="3089"/>
      <c r="N230" s="3089"/>
      <c r="O230" s="3089"/>
    </row>
    <row r="231" spans="1:15" s="1267" customFormat="1" ht="12.75">
      <c r="A231" s="1292"/>
      <c r="B231" s="1292"/>
      <c r="C231" s="1294"/>
      <c r="D231" s="3062"/>
      <c r="E231" s="3062"/>
      <c r="F231" s="1301"/>
      <c r="G231" s="3062"/>
      <c r="H231" s="3062"/>
      <c r="I231" s="3089"/>
      <c r="J231" s="3089"/>
      <c r="K231" s="3089"/>
      <c r="L231" s="3089"/>
      <c r="M231" s="3089"/>
      <c r="N231" s="3089"/>
      <c r="O231" s="3089"/>
    </row>
    <row r="232" spans="1:15" s="1267" customFormat="1" ht="12.75">
      <c r="A232" s="1292"/>
      <c r="B232" s="1292"/>
      <c r="C232" s="1294"/>
      <c r="D232" s="3062"/>
      <c r="E232" s="3062"/>
      <c r="F232" s="1301"/>
      <c r="G232" s="3062"/>
      <c r="H232" s="3062"/>
      <c r="I232" s="3089"/>
      <c r="J232" s="3089"/>
      <c r="K232" s="3089"/>
      <c r="L232" s="3089"/>
      <c r="M232" s="3089"/>
      <c r="N232" s="3089"/>
      <c r="O232" s="3089"/>
    </row>
    <row r="233" spans="1:15" s="1267" customFormat="1" ht="12.75">
      <c r="A233" s="1296"/>
      <c r="B233" s="1221"/>
      <c r="C233" s="1294"/>
      <c r="D233" s="1302"/>
      <c r="E233" s="1300"/>
      <c r="F233" s="1301"/>
      <c r="G233" s="1300"/>
      <c r="H233" s="1300"/>
      <c r="I233" s="3089"/>
      <c r="J233" s="3089"/>
      <c r="K233" s="3089"/>
      <c r="L233" s="3089"/>
      <c r="M233" s="3089"/>
      <c r="N233" s="3089"/>
      <c r="O233" s="3089"/>
    </row>
    <row r="234" spans="1:15" s="1267" customFormat="1" ht="12.75">
      <c r="A234" s="1292"/>
      <c r="B234" s="1292"/>
      <c r="C234" s="1294"/>
      <c r="D234" s="1302"/>
      <c r="E234" s="1300"/>
      <c r="F234" s="1301"/>
      <c r="G234" s="1300"/>
      <c r="H234" s="1300"/>
      <c r="I234" s="3089"/>
      <c r="J234" s="3089"/>
      <c r="K234" s="3089"/>
      <c r="L234" s="3089"/>
      <c r="M234" s="3089"/>
      <c r="N234" s="3089"/>
      <c r="O234" s="3089"/>
    </row>
    <row r="235" spans="1:15" s="1267" customFormat="1" ht="12.75">
      <c r="A235" s="1296"/>
      <c r="B235" s="1221"/>
      <c r="C235" s="1303"/>
      <c r="D235" s="1302"/>
      <c r="E235" s="1300"/>
      <c r="F235" s="1301"/>
      <c r="G235" s="1300"/>
      <c r="H235" s="1300"/>
      <c r="I235" s="3089"/>
      <c r="J235" s="3089"/>
      <c r="K235" s="3089"/>
      <c r="L235" s="3089"/>
      <c r="M235" s="3089"/>
      <c r="N235" s="3089"/>
      <c r="O235" s="3089"/>
    </row>
    <row r="236" spans="1:15" s="1267" customFormat="1" ht="12.75">
      <c r="A236" s="1292"/>
      <c r="B236" s="1292"/>
      <c r="C236" s="1303"/>
      <c r="D236" s="1302"/>
      <c r="E236" s="1300"/>
      <c r="F236" s="1301"/>
      <c r="G236" s="1300"/>
      <c r="H236" s="1300"/>
      <c r="I236" s="3089"/>
      <c r="J236" s="3089"/>
      <c r="K236" s="3089"/>
      <c r="L236" s="3089"/>
      <c r="M236" s="3089"/>
      <c r="N236" s="3089"/>
      <c r="O236" s="3089"/>
    </row>
    <row r="237" spans="1:15" s="1267" customFormat="1" ht="12.75">
      <c r="A237" s="3061"/>
      <c r="B237" s="1296"/>
      <c r="C237" s="1294"/>
      <c r="D237" s="1302"/>
      <c r="E237" s="1300"/>
      <c r="F237" s="1301"/>
      <c r="G237" s="1300"/>
      <c r="H237" s="1300"/>
      <c r="I237" s="3089"/>
      <c r="J237" s="3089"/>
      <c r="K237" s="3089"/>
      <c r="L237" s="3089"/>
      <c r="M237" s="3089"/>
      <c r="N237" s="3089"/>
      <c r="O237" s="3089"/>
    </row>
    <row r="238" spans="1:15" s="1267" customFormat="1" ht="12.75">
      <c r="A238" s="1295"/>
      <c r="B238" s="1295"/>
      <c r="C238" s="1303"/>
      <c r="D238" s="1302"/>
      <c r="E238" s="3060"/>
      <c r="F238" s="1301"/>
      <c r="G238" s="3060"/>
      <c r="H238" s="3060"/>
      <c r="I238" s="3089"/>
      <c r="J238" s="3089"/>
      <c r="K238" s="3089"/>
      <c r="L238" s="3089"/>
      <c r="M238" s="3089"/>
      <c r="N238" s="3089"/>
      <c r="O238" s="3089"/>
    </row>
    <row r="239" spans="1:15" s="1267" customFormat="1" ht="12.75">
      <c r="A239" s="1288"/>
      <c r="B239" s="1288"/>
      <c r="C239" s="1287"/>
      <c r="D239" s="1286"/>
      <c r="E239" s="1286"/>
      <c r="F239" s="1286"/>
      <c r="G239" s="1286"/>
      <c r="H239" s="1286"/>
      <c r="I239" s="3089"/>
      <c r="J239" s="3089"/>
      <c r="K239" s="3089"/>
      <c r="L239" s="3089"/>
      <c r="M239" s="3089"/>
      <c r="N239" s="3089"/>
      <c r="O239" s="3089"/>
    </row>
    <row r="240" spans="1:15" s="1267" customFormat="1" ht="12.75">
      <c r="A240" s="1288"/>
      <c r="B240" s="1288"/>
      <c r="C240" s="1287"/>
      <c r="D240" s="1286"/>
      <c r="E240" s="1286"/>
      <c r="F240" s="1286"/>
      <c r="G240" s="1286"/>
      <c r="H240" s="1286"/>
      <c r="I240" s="3089"/>
      <c r="J240" s="3089"/>
      <c r="K240" s="3089"/>
      <c r="L240" s="3089"/>
      <c r="M240" s="3089"/>
      <c r="N240" s="3089"/>
      <c r="O240" s="3089"/>
    </row>
    <row r="241" spans="1:15" s="1267" customFormat="1">
      <c r="A241" s="1221"/>
      <c r="B241" s="1273"/>
      <c r="C241" s="3058"/>
      <c r="D241" s="1273"/>
      <c r="E241" s="3059"/>
      <c r="F241" s="3059"/>
      <c r="G241" s="1221"/>
      <c r="H241" s="1273"/>
      <c r="I241" s="3089"/>
      <c r="J241" s="3089"/>
      <c r="K241" s="3089"/>
      <c r="L241" s="3089"/>
      <c r="M241" s="3089"/>
      <c r="N241" s="3089"/>
      <c r="O241" s="3089"/>
    </row>
    <row r="242" spans="1:15" s="1267" customFormat="1">
      <c r="A242" s="1273"/>
      <c r="B242" s="1221"/>
      <c r="C242" s="3058"/>
      <c r="D242" s="1221"/>
      <c r="E242" s="1221"/>
      <c r="F242" s="1221"/>
      <c r="G242" s="1221"/>
      <c r="H242" s="1273"/>
      <c r="I242" s="3089"/>
      <c r="J242" s="3089"/>
      <c r="K242" s="3089"/>
      <c r="L242" s="3089"/>
      <c r="M242" s="3089"/>
      <c r="N242" s="3089"/>
      <c r="O242" s="3089"/>
    </row>
    <row r="243" spans="1:15" s="1267" customFormat="1" ht="12.75">
      <c r="A243" s="3057"/>
      <c r="B243" s="1221"/>
      <c r="C243" s="3056"/>
      <c r="D243" s="3056"/>
      <c r="E243" s="3055"/>
      <c r="F243" s="3055"/>
      <c r="G243" s="3055"/>
      <c r="H243" s="3055"/>
      <c r="I243" s="3089"/>
      <c r="J243" s="3089"/>
      <c r="K243" s="3089"/>
      <c r="L243" s="3089"/>
      <c r="M243" s="3089"/>
      <c r="N243" s="3089"/>
      <c r="O243" s="3089"/>
    </row>
    <row r="244" spans="1:15" s="1267" customFormat="1" ht="12.75">
      <c r="A244" s="1283"/>
      <c r="B244" s="3054"/>
      <c r="C244" s="3053"/>
      <c r="D244" s="3053"/>
      <c r="E244" s="3052"/>
      <c r="F244" s="3052"/>
      <c r="G244" s="3052"/>
      <c r="H244" s="3052"/>
      <c r="I244" s="3089"/>
      <c r="J244" s="3089"/>
      <c r="K244" s="3089"/>
      <c r="L244" s="3089"/>
      <c r="M244" s="3089"/>
      <c r="N244" s="3089"/>
      <c r="O244" s="3089"/>
    </row>
    <row r="245" spans="1:15" s="1267" customFormat="1" ht="12.75">
      <c r="A245" s="1283"/>
      <c r="B245" s="3054"/>
      <c r="C245" s="1283"/>
      <c r="D245" s="3075"/>
      <c r="E245" s="3075"/>
      <c r="F245" s="3075"/>
      <c r="G245" s="3075"/>
      <c r="H245" s="3075"/>
      <c r="I245" s="3089"/>
      <c r="J245" s="3089"/>
      <c r="K245" s="3089"/>
      <c r="L245" s="3089"/>
      <c r="M245" s="3089"/>
      <c r="N245" s="3089"/>
      <c r="O245" s="3089"/>
    </row>
    <row r="246" spans="1:15">
      <c r="A246" s="1283"/>
      <c r="B246" s="3054"/>
      <c r="C246" s="1283"/>
      <c r="D246" s="3075"/>
      <c r="E246" s="3075"/>
      <c r="F246" s="3075"/>
      <c r="G246" s="3075"/>
      <c r="H246" s="3075"/>
    </row>
    <row r="247" spans="1:15">
      <c r="A247" s="1283"/>
      <c r="B247" s="3054"/>
      <c r="C247" s="1283"/>
      <c r="D247" s="3075"/>
      <c r="E247" s="3075"/>
      <c r="F247" s="3075"/>
      <c r="G247" s="3075"/>
      <c r="H247" s="3075"/>
    </row>
    <row r="248" spans="1:15">
      <c r="A248" s="1283"/>
      <c r="B248" s="3054"/>
      <c r="C248" s="1283"/>
      <c r="D248" s="3075"/>
      <c r="E248" s="3075"/>
      <c r="F248" s="3075"/>
      <c r="G248" s="3075"/>
      <c r="H248" s="3075"/>
    </row>
    <row r="249" spans="1:15">
      <c r="A249" s="1283"/>
      <c r="B249" s="3054"/>
      <c r="C249" s="1283"/>
      <c r="D249" s="3075"/>
      <c r="E249" s="3075"/>
      <c r="F249" s="3075"/>
      <c r="G249" s="3075"/>
      <c r="H249" s="3075"/>
    </row>
    <row r="250" spans="1:15">
      <c r="A250" s="1283"/>
      <c r="B250" s="3054"/>
      <c r="C250" s="1283"/>
      <c r="D250" s="3075"/>
      <c r="E250" s="3075"/>
      <c r="F250" s="3075"/>
      <c r="G250" s="3075"/>
      <c r="H250" s="3075"/>
    </row>
    <row r="251" spans="1:15" s="1267" customFormat="1" ht="12.75">
      <c r="A251" s="1283"/>
      <c r="B251" s="3054"/>
      <c r="C251" s="1283"/>
      <c r="D251" s="3075"/>
      <c r="E251" s="3075"/>
      <c r="F251" s="3075"/>
      <c r="G251" s="3075"/>
      <c r="H251" s="3075"/>
      <c r="I251" s="3089"/>
      <c r="J251" s="3089"/>
      <c r="K251" s="3089"/>
      <c r="L251" s="3089"/>
      <c r="M251" s="3089"/>
      <c r="N251" s="3089"/>
      <c r="O251" s="3089"/>
    </row>
    <row r="252" spans="1:15" s="1267" customFormat="1" ht="12.75">
      <c r="A252" s="1283"/>
      <c r="B252" s="3054"/>
      <c r="C252" s="1283"/>
      <c r="D252" s="3075"/>
      <c r="E252" s="3075"/>
      <c r="F252" s="3075"/>
      <c r="G252" s="3075"/>
      <c r="H252" s="3075"/>
      <c r="I252" s="3089"/>
      <c r="J252" s="3089"/>
      <c r="K252" s="3089"/>
      <c r="L252" s="3089"/>
      <c r="M252" s="3089"/>
      <c r="N252" s="3089"/>
      <c r="O252" s="3089"/>
    </row>
    <row r="253" spans="1:15" s="1267" customFormat="1" ht="12.75">
      <c r="A253" s="1283"/>
      <c r="B253" s="3054"/>
      <c r="C253" s="1283"/>
      <c r="D253" s="3075"/>
      <c r="E253" s="3075"/>
      <c r="F253" s="3075"/>
      <c r="G253" s="3075"/>
      <c r="H253" s="3075"/>
      <c r="I253" s="3089"/>
      <c r="J253" s="3089"/>
      <c r="K253" s="3089"/>
      <c r="L253" s="3089"/>
      <c r="M253" s="3089"/>
      <c r="N253" s="3089"/>
      <c r="O253" s="3089"/>
    </row>
    <row r="254" spans="1:15" s="1267" customFormat="1" ht="12.75">
      <c r="A254" s="1283"/>
      <c r="B254" s="3054"/>
      <c r="C254" s="1283"/>
      <c r="D254" s="3075"/>
      <c r="E254" s="3075"/>
      <c r="F254" s="3075"/>
      <c r="G254" s="3075"/>
      <c r="H254" s="3075"/>
      <c r="I254" s="3089"/>
      <c r="J254" s="3089"/>
      <c r="K254" s="3089"/>
      <c r="L254" s="3089"/>
      <c r="M254" s="3089"/>
      <c r="N254" s="3089"/>
      <c r="O254" s="3089"/>
    </row>
    <row r="255" spans="1:15" s="1267" customFormat="1" ht="12.75">
      <c r="A255" s="1283"/>
      <c r="B255" s="3054"/>
      <c r="C255" s="1283"/>
      <c r="D255" s="3075"/>
      <c r="E255" s="3075"/>
      <c r="F255" s="3075"/>
      <c r="G255" s="3075"/>
      <c r="H255" s="3075"/>
      <c r="I255" s="3089"/>
      <c r="J255" s="3089"/>
      <c r="K255" s="3089"/>
      <c r="L255" s="3089"/>
      <c r="M255" s="3089"/>
      <c r="N255" s="3089"/>
      <c r="O255" s="3089"/>
    </row>
    <row r="256" spans="1:15" s="1267" customFormat="1" ht="12.75">
      <c r="A256" s="1283"/>
      <c r="B256" s="3054"/>
      <c r="C256" s="1283"/>
      <c r="D256" s="3075"/>
      <c r="E256" s="3075"/>
      <c r="F256" s="3075"/>
      <c r="G256" s="3075"/>
      <c r="H256" s="3075"/>
      <c r="I256" s="3089"/>
      <c r="J256" s="3089"/>
      <c r="K256" s="3089"/>
      <c r="L256" s="3089"/>
      <c r="M256" s="3089"/>
      <c r="N256" s="3089"/>
      <c r="O256" s="3089"/>
    </row>
    <row r="257" spans="1:15" s="1267" customFormat="1" ht="12.75">
      <c r="A257" s="1283"/>
      <c r="B257" s="3054"/>
      <c r="C257" s="1283"/>
      <c r="D257" s="3075"/>
      <c r="E257" s="3075"/>
      <c r="F257" s="3075"/>
      <c r="G257" s="3075"/>
      <c r="H257" s="3075"/>
      <c r="I257" s="3089"/>
      <c r="J257" s="3089"/>
      <c r="K257" s="3089"/>
      <c r="L257" s="3089"/>
      <c r="M257" s="3089"/>
      <c r="N257" s="3089"/>
      <c r="O257" s="3089"/>
    </row>
    <row r="258" spans="1:15" s="1267" customFormat="1" ht="12.75">
      <c r="A258" s="1283"/>
      <c r="B258" s="3054"/>
      <c r="C258" s="1283"/>
      <c r="D258" s="3075"/>
      <c r="E258" s="3075"/>
      <c r="F258" s="3075"/>
      <c r="G258" s="3075"/>
      <c r="H258" s="3075"/>
      <c r="I258" s="3089"/>
      <c r="J258" s="3089"/>
      <c r="K258" s="3089"/>
      <c r="L258" s="3089"/>
      <c r="M258" s="3089"/>
      <c r="N258" s="3089"/>
      <c r="O258" s="3089"/>
    </row>
    <row r="259" spans="1:15" s="1267" customFormat="1" ht="12.75">
      <c r="A259" s="1283"/>
      <c r="B259" s="3054"/>
      <c r="C259" s="1283"/>
      <c r="D259" s="3075"/>
      <c r="E259" s="3075"/>
      <c r="F259" s="3075"/>
      <c r="G259" s="3075"/>
      <c r="H259" s="3075"/>
      <c r="I259" s="3089"/>
      <c r="J259" s="3089"/>
      <c r="K259" s="3089"/>
      <c r="L259" s="3089"/>
      <c r="M259" s="3089"/>
      <c r="N259" s="3089"/>
      <c r="O259" s="3089"/>
    </row>
    <row r="260" spans="1:15" s="1267" customFormat="1" ht="12.75">
      <c r="A260" s="1283"/>
      <c r="B260" s="3054"/>
      <c r="C260" s="1283"/>
      <c r="D260" s="3075"/>
      <c r="E260" s="3075"/>
      <c r="F260" s="3075"/>
      <c r="G260" s="3075"/>
      <c r="H260" s="3075"/>
      <c r="I260" s="3089"/>
      <c r="J260" s="3089"/>
      <c r="K260" s="3089"/>
      <c r="L260" s="3089"/>
      <c r="M260" s="3089"/>
      <c r="N260" s="3089"/>
      <c r="O260" s="3089"/>
    </row>
    <row r="261" spans="1:15" s="1267" customFormat="1" ht="12.75">
      <c r="A261" s="3055"/>
      <c r="B261" s="3055"/>
      <c r="C261" s="3055"/>
      <c r="D261" s="3055"/>
      <c r="E261" s="3055"/>
      <c r="F261" s="3055"/>
      <c r="G261" s="3055"/>
      <c r="H261" s="3055"/>
      <c r="I261" s="3089"/>
      <c r="J261" s="3089"/>
      <c r="K261" s="3089"/>
      <c r="L261" s="3089"/>
      <c r="M261" s="3089"/>
      <c r="N261" s="3089"/>
      <c r="O261" s="3089"/>
    </row>
    <row r="262" spans="1:15" s="1267" customFormat="1" ht="12.75">
      <c r="A262" s="3059"/>
      <c r="B262" s="3059"/>
      <c r="C262" s="3059"/>
      <c r="D262" s="3059"/>
      <c r="E262" s="3059"/>
      <c r="F262" s="3059"/>
      <c r="G262" s="3059"/>
      <c r="H262" s="3059"/>
      <c r="I262" s="3089"/>
      <c r="J262" s="3089"/>
      <c r="K262" s="3089"/>
      <c r="L262" s="3089"/>
      <c r="M262" s="3089"/>
      <c r="N262" s="3089"/>
      <c r="O262" s="3089"/>
    </row>
    <row r="263" spans="1:15" s="1267" customFormat="1">
      <c r="A263" s="1273"/>
      <c r="B263" s="1273"/>
      <c r="C263" s="1273"/>
      <c r="D263" s="1273"/>
      <c r="E263" s="1273"/>
      <c r="F263" s="1273"/>
      <c r="G263" s="1273"/>
      <c r="H263" s="1273"/>
      <c r="I263" s="3089"/>
      <c r="J263" s="3089"/>
      <c r="K263" s="3089"/>
      <c r="L263" s="3089"/>
      <c r="M263" s="3089"/>
      <c r="N263" s="3089"/>
      <c r="O263" s="3089"/>
    </row>
    <row r="264" spans="1:15" s="1267" customFormat="1">
      <c r="A264" s="1273"/>
      <c r="B264" s="1273"/>
      <c r="C264" s="1273"/>
      <c r="D264" s="1273"/>
      <c r="E264" s="1273"/>
      <c r="F264" s="1273"/>
      <c r="G264" s="1273"/>
      <c r="H264" s="1273"/>
      <c r="I264" s="3089"/>
      <c r="J264" s="3089"/>
      <c r="K264" s="3089"/>
      <c r="L264" s="3089"/>
      <c r="M264" s="3089"/>
      <c r="N264" s="3089"/>
      <c r="O264" s="3089"/>
    </row>
    <row r="265" spans="1:15" s="1267" customFormat="1">
      <c r="A265" s="1273"/>
      <c r="B265" s="1273"/>
      <c r="C265" s="1273"/>
      <c r="D265" s="1273"/>
      <c r="E265" s="1273"/>
      <c r="F265" s="1273"/>
      <c r="G265" s="1273"/>
      <c r="H265" s="1273"/>
      <c r="I265" s="3089"/>
      <c r="J265" s="3089"/>
      <c r="K265" s="3089"/>
      <c r="L265" s="3089"/>
      <c r="M265" s="3089"/>
      <c r="N265" s="3089"/>
      <c r="O265" s="3089"/>
    </row>
    <row r="266" spans="1:15" s="1267" customFormat="1">
      <c r="A266" s="3077"/>
      <c r="B266" s="3076"/>
      <c r="C266" s="1273"/>
      <c r="D266" s="3075"/>
      <c r="E266" s="3075"/>
      <c r="F266" s="3075"/>
      <c r="G266" s="3075"/>
      <c r="H266" s="3075"/>
      <c r="I266" s="3089"/>
      <c r="J266" s="3089"/>
      <c r="K266" s="3089"/>
      <c r="L266" s="3089"/>
      <c r="M266" s="3089"/>
      <c r="N266" s="3089"/>
      <c r="O266" s="3089"/>
    </row>
    <row r="267" spans="1:15" s="1267" customFormat="1" ht="12.75">
      <c r="A267" s="1221"/>
      <c r="B267" s="1221"/>
      <c r="C267" s="1303"/>
      <c r="D267" s="1302"/>
      <c r="E267" s="1304"/>
      <c r="F267" s="1301"/>
      <c r="G267" s="3074"/>
      <c r="H267" s="1304"/>
      <c r="I267" s="3089"/>
      <c r="J267" s="3089"/>
      <c r="K267" s="3089"/>
      <c r="L267" s="3089"/>
      <c r="M267" s="3089"/>
      <c r="N267" s="3089"/>
      <c r="O267" s="3089"/>
    </row>
    <row r="268" spans="1:15" s="1267" customFormat="1" ht="23.25">
      <c r="A268" s="3073"/>
      <c r="B268" s="3073"/>
      <c r="C268" s="3072"/>
      <c r="D268" s="3079"/>
      <c r="E268" s="3078"/>
      <c r="F268" s="1301"/>
      <c r="G268" s="3071"/>
      <c r="H268" s="1304"/>
      <c r="I268" s="3089"/>
      <c r="J268" s="3089"/>
      <c r="K268" s="3089"/>
      <c r="L268" s="3089"/>
      <c r="M268" s="3089"/>
      <c r="N268" s="3089"/>
      <c r="O268" s="3089"/>
    </row>
    <row r="269" spans="1:15" s="1267" customFormat="1" ht="12.75">
      <c r="A269" s="1277"/>
      <c r="B269" s="1277"/>
      <c r="C269" s="3068"/>
      <c r="D269" s="3070"/>
      <c r="E269" s="3069"/>
      <c r="F269" s="3069"/>
      <c r="G269" s="3069"/>
      <c r="H269" s="1314"/>
      <c r="I269" s="3089"/>
      <c r="J269" s="3089"/>
      <c r="K269" s="3089"/>
      <c r="L269" s="3089"/>
      <c r="M269" s="3089"/>
      <c r="N269" s="3089"/>
      <c r="O269" s="3089"/>
    </row>
    <row r="270" spans="1:15" s="1267" customFormat="1" ht="12.75">
      <c r="A270" s="1277"/>
      <c r="B270" s="1277"/>
      <c r="C270" s="3068"/>
      <c r="D270" s="1311"/>
      <c r="E270" s="1311"/>
      <c r="F270" s="1311"/>
      <c r="G270" s="1311"/>
      <c r="H270" s="1311"/>
      <c r="I270" s="3089"/>
      <c r="J270" s="3089"/>
      <c r="K270" s="3089"/>
      <c r="L270" s="3089"/>
      <c r="M270" s="3089"/>
      <c r="N270" s="3089"/>
      <c r="O270" s="3089"/>
    </row>
    <row r="271" spans="1:15" s="1267" customFormat="1" ht="12.75">
      <c r="A271" s="1277"/>
      <c r="B271" s="1277"/>
      <c r="C271" s="1314"/>
      <c r="D271" s="3066"/>
      <c r="E271" s="3066"/>
      <c r="F271" s="3066"/>
      <c r="G271" s="3067"/>
      <c r="H271" s="3066"/>
      <c r="I271" s="3089"/>
      <c r="J271" s="3089"/>
      <c r="K271" s="3089"/>
      <c r="L271" s="3089"/>
      <c r="M271" s="3089"/>
      <c r="N271" s="3089"/>
      <c r="O271" s="3089"/>
    </row>
    <row r="272" spans="1:15" s="1267" customFormat="1" ht="12.75">
      <c r="A272" s="1298"/>
      <c r="B272" s="3065"/>
      <c r="C272" s="3064"/>
      <c r="D272" s="3063"/>
      <c r="E272" s="3063"/>
      <c r="F272" s="3063"/>
      <c r="G272" s="3063"/>
      <c r="H272" s="3063"/>
      <c r="I272" s="3089"/>
      <c r="J272" s="3089"/>
      <c r="K272" s="3089"/>
      <c r="L272" s="3089"/>
      <c r="M272" s="3089"/>
      <c r="N272" s="3089"/>
      <c r="O272" s="3089"/>
    </row>
    <row r="273" spans="1:15" s="1267" customFormat="1" ht="12.75">
      <c r="A273" s="1292"/>
      <c r="B273" s="1292"/>
      <c r="C273" s="1294"/>
      <c r="D273" s="3062"/>
      <c r="E273" s="3062"/>
      <c r="F273" s="1301"/>
      <c r="G273" s="3062"/>
      <c r="H273" s="3062"/>
      <c r="I273" s="3089"/>
      <c r="J273" s="3089"/>
      <c r="K273" s="3089"/>
      <c r="L273" s="3089"/>
      <c r="M273" s="3089"/>
      <c r="N273" s="3089"/>
      <c r="O273" s="3089"/>
    </row>
    <row r="274" spans="1:15" s="1267" customFormat="1" ht="12.75">
      <c r="A274" s="1292"/>
      <c r="B274" s="1292"/>
      <c r="C274" s="1294"/>
      <c r="D274" s="3062"/>
      <c r="E274" s="3062"/>
      <c r="F274" s="1301"/>
      <c r="G274" s="3062"/>
      <c r="H274" s="3062"/>
      <c r="I274" s="3089"/>
      <c r="J274" s="3089"/>
      <c r="K274" s="3089"/>
      <c r="L274" s="3089"/>
      <c r="M274" s="3089"/>
      <c r="N274" s="3089"/>
      <c r="O274" s="3089"/>
    </row>
    <row r="275" spans="1:15" s="1267" customFormat="1" ht="12.75">
      <c r="A275" s="1296"/>
      <c r="B275" s="1221"/>
      <c r="C275" s="1294"/>
      <c r="D275" s="1302"/>
      <c r="E275" s="1300"/>
      <c r="F275" s="1301"/>
      <c r="G275" s="1300"/>
      <c r="H275" s="1300"/>
      <c r="I275" s="3089"/>
      <c r="J275" s="3089"/>
      <c r="K275" s="3089"/>
      <c r="L275" s="3089"/>
      <c r="M275" s="3089"/>
      <c r="N275" s="3089"/>
      <c r="O275" s="3089"/>
    </row>
    <row r="276" spans="1:15" s="1267" customFormat="1" ht="12.75">
      <c r="A276" s="1292"/>
      <c r="B276" s="1292"/>
      <c r="C276" s="1294"/>
      <c r="D276" s="1302"/>
      <c r="E276" s="1300"/>
      <c r="F276" s="1301"/>
      <c r="G276" s="1300"/>
      <c r="H276" s="1300"/>
      <c r="I276" s="3089"/>
      <c r="J276" s="3089"/>
      <c r="K276" s="3089"/>
      <c r="L276" s="3089"/>
      <c r="M276" s="3089"/>
      <c r="N276" s="3089"/>
      <c r="O276" s="3089"/>
    </row>
    <row r="277" spans="1:15" s="1267" customFormat="1" ht="12.75">
      <c r="A277" s="1296"/>
      <c r="B277" s="1221"/>
      <c r="C277" s="1294"/>
      <c r="D277" s="1302"/>
      <c r="E277" s="1300"/>
      <c r="F277" s="1301"/>
      <c r="G277" s="1300"/>
      <c r="H277" s="1300"/>
      <c r="I277" s="3089"/>
      <c r="J277" s="3089"/>
      <c r="K277" s="3089"/>
      <c r="L277" s="3089"/>
      <c r="M277" s="3089"/>
      <c r="N277" s="3089"/>
      <c r="O277" s="3089"/>
    </row>
    <row r="278" spans="1:15" s="1267" customFormat="1" ht="12.75">
      <c r="A278" s="3061"/>
      <c r="B278" s="1296"/>
      <c r="C278" s="1294"/>
      <c r="D278" s="1302"/>
      <c r="E278" s="1300"/>
      <c r="F278" s="1301"/>
      <c r="G278" s="1300"/>
      <c r="H278" s="1300"/>
      <c r="I278" s="3089"/>
      <c r="J278" s="3089"/>
      <c r="K278" s="3089"/>
      <c r="L278" s="3089"/>
      <c r="M278" s="3089"/>
      <c r="N278" s="3089"/>
      <c r="O278" s="3089"/>
    </row>
    <row r="279" spans="1:15" s="1267" customFormat="1" ht="12.75">
      <c r="A279" s="1295"/>
      <c r="B279" s="1295"/>
      <c r="C279" s="1303"/>
      <c r="D279" s="1302"/>
      <c r="E279" s="3060"/>
      <c r="F279" s="1301"/>
      <c r="G279" s="3060"/>
      <c r="H279" s="3060"/>
      <c r="I279" s="3089"/>
      <c r="J279" s="3089"/>
      <c r="K279" s="3089"/>
      <c r="L279" s="3089"/>
      <c r="M279" s="3089"/>
      <c r="N279" s="3089"/>
      <c r="O279" s="3089"/>
    </row>
    <row r="280" spans="1:15" s="1267" customFormat="1" ht="12.75">
      <c r="A280" s="1288"/>
      <c r="B280" s="1288"/>
      <c r="C280" s="1287"/>
      <c r="D280" s="1286"/>
      <c r="E280" s="1286"/>
      <c r="F280" s="1286"/>
      <c r="G280" s="1286"/>
      <c r="H280" s="1286"/>
      <c r="I280" s="3089"/>
      <c r="J280" s="3089"/>
      <c r="K280" s="3089"/>
      <c r="L280" s="3089"/>
      <c r="M280" s="3089"/>
      <c r="N280" s="3089"/>
      <c r="O280" s="3089"/>
    </row>
    <row r="281" spans="1:15" s="1267" customFormat="1" ht="12.75">
      <c r="A281" s="1288"/>
      <c r="B281" s="1288"/>
      <c r="C281" s="1287"/>
      <c r="D281" s="1286"/>
      <c r="E281" s="1286"/>
      <c r="F281" s="1286"/>
      <c r="G281" s="1286"/>
      <c r="H281" s="1286"/>
      <c r="I281" s="3089"/>
      <c r="J281" s="3089"/>
      <c r="K281" s="3089"/>
      <c r="L281" s="3089"/>
      <c r="M281" s="3089"/>
      <c r="N281" s="3089"/>
      <c r="O281" s="3089"/>
    </row>
    <row r="282" spans="1:15" s="1267" customFormat="1">
      <c r="A282" s="1221"/>
      <c r="B282" s="1273"/>
      <c r="C282" s="3058"/>
      <c r="D282" s="1273"/>
      <c r="E282" s="3059"/>
      <c r="F282" s="3059"/>
      <c r="G282" s="1221"/>
      <c r="H282" s="1273"/>
      <c r="I282" s="3089"/>
      <c r="J282" s="3089"/>
      <c r="K282" s="3089"/>
      <c r="L282" s="3089"/>
      <c r="M282" s="3089"/>
      <c r="N282" s="3089"/>
      <c r="O282" s="3089"/>
    </row>
    <row r="283" spans="1:15" s="1267" customFormat="1">
      <c r="A283" s="1273"/>
      <c r="B283" s="1221"/>
      <c r="C283" s="3058"/>
      <c r="D283" s="1221"/>
      <c r="E283" s="1221"/>
      <c r="F283" s="1221"/>
      <c r="G283" s="1221"/>
      <c r="H283" s="1273"/>
      <c r="I283" s="3089"/>
      <c r="J283" s="3089"/>
      <c r="K283" s="3089"/>
      <c r="L283" s="3089"/>
      <c r="M283" s="3089"/>
      <c r="N283" s="3089"/>
      <c r="O283" s="3089"/>
    </row>
    <row r="284" spans="1:15" s="1267" customFormat="1" ht="12.75">
      <c r="A284" s="3057"/>
      <c r="B284" s="1221"/>
      <c r="C284" s="3056"/>
      <c r="D284" s="3056"/>
      <c r="E284" s="3055"/>
      <c r="F284" s="3055"/>
      <c r="G284" s="3055"/>
      <c r="H284" s="3055"/>
      <c r="I284" s="3089"/>
      <c r="J284" s="3089"/>
      <c r="K284" s="3089"/>
      <c r="L284" s="3089"/>
      <c r="M284" s="3089"/>
      <c r="N284" s="3089"/>
      <c r="O284" s="3089"/>
    </row>
    <row r="285" spans="1:15" s="1267" customFormat="1" ht="12.75">
      <c r="A285" s="1283"/>
      <c r="B285" s="3054"/>
      <c r="C285" s="3053"/>
      <c r="D285" s="3053"/>
      <c r="E285" s="3052"/>
      <c r="F285" s="3052"/>
      <c r="G285" s="3052"/>
      <c r="H285" s="3052"/>
      <c r="I285" s="3089"/>
      <c r="J285" s="3089"/>
      <c r="K285" s="3089"/>
      <c r="L285" s="3089"/>
      <c r="M285" s="3089"/>
      <c r="N285" s="3089"/>
      <c r="O285" s="3089"/>
    </row>
    <row r="286" spans="1:15" s="1267" customFormat="1" ht="12.75">
      <c r="A286" s="1283"/>
      <c r="B286" s="3054"/>
      <c r="C286" s="1283"/>
      <c r="D286" s="3075"/>
      <c r="E286" s="3075"/>
      <c r="F286" s="3075"/>
      <c r="G286" s="3075"/>
      <c r="H286" s="3075"/>
      <c r="I286" s="3089"/>
      <c r="J286" s="3089"/>
      <c r="K286" s="3089"/>
      <c r="L286" s="3089"/>
      <c r="M286" s="3089"/>
      <c r="N286" s="3089"/>
      <c r="O286" s="3089"/>
    </row>
    <row r="287" spans="1:15" s="1267" customFormat="1" ht="12.75">
      <c r="A287" s="1283"/>
      <c r="B287" s="3054"/>
      <c r="C287" s="1283"/>
      <c r="D287" s="3075"/>
      <c r="E287" s="3075"/>
      <c r="F287" s="3075"/>
      <c r="G287" s="3075"/>
      <c r="H287" s="3075"/>
      <c r="I287" s="3089"/>
      <c r="J287" s="3089"/>
      <c r="K287" s="3089"/>
      <c r="L287" s="3089"/>
      <c r="M287" s="3089"/>
      <c r="N287" s="3089"/>
      <c r="O287" s="3089"/>
    </row>
    <row r="288" spans="1:15" s="1267" customFormat="1" ht="12.75">
      <c r="A288" s="1283"/>
      <c r="B288" s="3054"/>
      <c r="C288" s="1283"/>
      <c r="D288" s="3075"/>
      <c r="E288" s="3075"/>
      <c r="F288" s="3075"/>
      <c r="G288" s="3075"/>
      <c r="H288" s="3075"/>
      <c r="I288" s="3089"/>
      <c r="J288" s="3089"/>
      <c r="K288" s="3089"/>
      <c r="L288" s="3089"/>
      <c r="M288" s="3089"/>
      <c r="N288" s="3089"/>
      <c r="O288" s="3089"/>
    </row>
    <row r="289" spans="1:15" s="1267" customFormat="1" ht="12.75">
      <c r="A289" s="1283"/>
      <c r="B289" s="3054"/>
      <c r="C289" s="1283"/>
      <c r="D289" s="3075"/>
      <c r="E289" s="3075"/>
      <c r="F289" s="3075"/>
      <c r="G289" s="3075"/>
      <c r="H289" s="3075"/>
      <c r="I289" s="3089"/>
      <c r="J289" s="3089"/>
      <c r="K289" s="3089"/>
      <c r="L289" s="3089"/>
      <c r="M289" s="3089"/>
      <c r="N289" s="3089"/>
      <c r="O289" s="3089"/>
    </row>
    <row r="290" spans="1:15">
      <c r="A290" s="1283"/>
      <c r="B290" s="3054"/>
      <c r="C290" s="1283"/>
      <c r="D290" s="3075"/>
      <c r="E290" s="3075"/>
      <c r="F290" s="3075"/>
      <c r="G290" s="3075"/>
      <c r="H290" s="3075"/>
    </row>
    <row r="291" spans="1:15">
      <c r="A291" s="1283"/>
      <c r="B291" s="3054"/>
      <c r="C291" s="1283"/>
      <c r="D291" s="3075"/>
      <c r="E291" s="3075"/>
      <c r="F291" s="3075"/>
      <c r="G291" s="3075"/>
      <c r="H291" s="3075"/>
    </row>
    <row r="292" spans="1:15">
      <c r="A292" s="1283"/>
      <c r="B292" s="3054"/>
      <c r="C292" s="1283"/>
      <c r="D292" s="3075"/>
      <c r="E292" s="3075"/>
      <c r="F292" s="3075"/>
      <c r="G292" s="3075"/>
      <c r="H292" s="3075"/>
    </row>
    <row r="293" spans="1:15">
      <c r="A293" s="1283"/>
      <c r="B293" s="3054"/>
      <c r="C293" s="1283"/>
      <c r="D293" s="3075"/>
      <c r="E293" s="3075"/>
      <c r="F293" s="3075"/>
      <c r="G293" s="3075"/>
      <c r="H293" s="3075"/>
    </row>
    <row r="294" spans="1:15" s="1267" customFormat="1" ht="12.75">
      <c r="A294" s="1283"/>
      <c r="B294" s="3054"/>
      <c r="C294" s="1283"/>
      <c r="D294" s="3075"/>
      <c r="E294" s="3075"/>
      <c r="F294" s="3075"/>
      <c r="G294" s="3075"/>
      <c r="H294" s="3075"/>
      <c r="I294" s="3089"/>
      <c r="J294" s="3089"/>
      <c r="K294" s="3089"/>
      <c r="L294" s="3089"/>
      <c r="M294" s="3089"/>
      <c r="N294" s="3089"/>
      <c r="O294" s="3089"/>
    </row>
    <row r="295" spans="1:15" s="1267" customFormat="1" ht="12.75">
      <c r="A295" s="1283"/>
      <c r="B295" s="3054"/>
      <c r="C295" s="1283"/>
      <c r="D295" s="3075"/>
      <c r="E295" s="3075"/>
      <c r="F295" s="3075"/>
      <c r="G295" s="3075"/>
      <c r="H295" s="3075"/>
      <c r="I295" s="3089"/>
      <c r="J295" s="3089"/>
      <c r="K295" s="3089"/>
      <c r="L295" s="3089"/>
      <c r="M295" s="3089"/>
      <c r="N295" s="3089"/>
      <c r="O295" s="3089"/>
    </row>
    <row r="296" spans="1:15" s="1267" customFormat="1" ht="12.75">
      <c r="A296" s="1283"/>
      <c r="B296" s="3054"/>
      <c r="C296" s="1283"/>
      <c r="D296" s="3075"/>
      <c r="E296" s="3075"/>
      <c r="F296" s="3075"/>
      <c r="G296" s="3075"/>
      <c r="H296" s="3075"/>
      <c r="I296" s="3089"/>
      <c r="J296" s="3089"/>
      <c r="K296" s="3089"/>
      <c r="L296" s="3089"/>
      <c r="M296" s="3089"/>
      <c r="N296" s="3089"/>
      <c r="O296" s="3089"/>
    </row>
    <row r="297" spans="1:15" s="1267" customFormat="1" ht="12.75">
      <c r="A297" s="1283"/>
      <c r="B297" s="3054"/>
      <c r="C297" s="1283"/>
      <c r="D297" s="3075"/>
      <c r="E297" s="3075"/>
      <c r="F297" s="3075"/>
      <c r="G297" s="3075"/>
      <c r="H297" s="3075"/>
      <c r="I297" s="3089"/>
      <c r="J297" s="3089"/>
      <c r="K297" s="3089"/>
      <c r="L297" s="3089"/>
      <c r="M297" s="3089"/>
      <c r="N297" s="3089"/>
      <c r="O297" s="3089"/>
    </row>
    <row r="298" spans="1:15" s="1267" customFormat="1" ht="12.75">
      <c r="A298" s="1283"/>
      <c r="B298" s="3054"/>
      <c r="C298" s="1283"/>
      <c r="D298" s="3075"/>
      <c r="E298" s="3075"/>
      <c r="F298" s="3075"/>
      <c r="G298" s="3075"/>
      <c r="H298" s="3075"/>
      <c r="I298" s="3089"/>
      <c r="J298" s="3089"/>
      <c r="K298" s="3089"/>
      <c r="L298" s="3089"/>
      <c r="M298" s="3089"/>
      <c r="N298" s="3089"/>
      <c r="O298" s="3089"/>
    </row>
    <row r="299" spans="1:15" s="1267" customFormat="1" ht="12.75">
      <c r="A299" s="1283"/>
      <c r="B299" s="3054"/>
      <c r="C299" s="1283"/>
      <c r="D299" s="3075"/>
      <c r="E299" s="3075"/>
      <c r="F299" s="3075"/>
      <c r="G299" s="3075"/>
      <c r="H299" s="3075"/>
      <c r="I299" s="3089"/>
      <c r="J299" s="3089"/>
      <c r="K299" s="3089"/>
      <c r="L299" s="3089"/>
      <c r="M299" s="3089"/>
      <c r="N299" s="3089"/>
      <c r="O299" s="3089"/>
    </row>
    <row r="300" spans="1:15" s="1267" customFormat="1" ht="12.75">
      <c r="A300" s="1283"/>
      <c r="B300" s="3054"/>
      <c r="C300" s="1283"/>
      <c r="D300" s="3075"/>
      <c r="E300" s="3075"/>
      <c r="F300" s="3075"/>
      <c r="G300" s="3075"/>
      <c r="H300" s="3075"/>
      <c r="I300" s="3089"/>
      <c r="J300" s="3089"/>
      <c r="K300" s="3089"/>
      <c r="L300" s="3089"/>
      <c r="M300" s="3089"/>
      <c r="N300" s="3089"/>
      <c r="O300" s="3089"/>
    </row>
    <row r="301" spans="1:15" s="1267" customFormat="1" ht="12.75">
      <c r="A301" s="1283"/>
      <c r="B301" s="3054"/>
      <c r="C301" s="1283"/>
      <c r="D301" s="3075"/>
      <c r="E301" s="3075"/>
      <c r="F301" s="3075"/>
      <c r="G301" s="3075"/>
      <c r="H301" s="3075"/>
      <c r="I301" s="3089"/>
      <c r="J301" s="3089"/>
      <c r="K301" s="3089"/>
      <c r="L301" s="3089"/>
      <c r="M301" s="3089"/>
      <c r="N301" s="3089"/>
      <c r="O301" s="3089"/>
    </row>
    <row r="302" spans="1:15" s="1267" customFormat="1" ht="12.75">
      <c r="A302" s="1283"/>
      <c r="B302" s="3054"/>
      <c r="C302" s="1283"/>
      <c r="D302" s="3075"/>
      <c r="E302" s="3075"/>
      <c r="F302" s="3075"/>
      <c r="G302" s="3075"/>
      <c r="H302" s="3075"/>
      <c r="I302" s="3089"/>
      <c r="J302" s="3089"/>
      <c r="K302" s="3089"/>
      <c r="L302" s="3089"/>
      <c r="M302" s="3089"/>
      <c r="N302" s="3089"/>
      <c r="O302" s="3089"/>
    </row>
    <row r="303" spans="1:15" s="1267" customFormat="1" ht="12.75">
      <c r="A303" s="1283"/>
      <c r="B303" s="3054"/>
      <c r="C303" s="1283"/>
      <c r="D303" s="3075"/>
      <c r="E303" s="3075"/>
      <c r="F303" s="3075"/>
      <c r="G303" s="3075"/>
      <c r="H303" s="3075"/>
      <c r="I303" s="3089"/>
      <c r="J303" s="3089"/>
      <c r="K303" s="3089"/>
      <c r="L303" s="3089"/>
      <c r="M303" s="3089"/>
      <c r="N303" s="3089"/>
      <c r="O303" s="3089"/>
    </row>
    <row r="304" spans="1:15" s="1267" customFormat="1" ht="12.75">
      <c r="A304" s="1283"/>
      <c r="B304" s="3054"/>
      <c r="C304" s="1283"/>
      <c r="D304" s="3075"/>
      <c r="E304" s="3075"/>
      <c r="F304" s="3075"/>
      <c r="G304" s="3075"/>
      <c r="H304" s="3075"/>
      <c r="I304" s="3089"/>
      <c r="J304" s="3089"/>
      <c r="K304" s="3089"/>
      <c r="L304" s="3089"/>
      <c r="M304" s="3089"/>
      <c r="N304" s="3089"/>
      <c r="O304" s="3089"/>
    </row>
    <row r="305" spans="1:15" s="1267" customFormat="1">
      <c r="A305" s="1273"/>
      <c r="B305" s="1273"/>
      <c r="C305" s="1273"/>
      <c r="D305" s="1273"/>
      <c r="E305" s="1273"/>
      <c r="F305" s="1273"/>
      <c r="G305" s="1273"/>
      <c r="H305" s="1273"/>
      <c r="I305" s="3089"/>
      <c r="J305" s="3089"/>
      <c r="K305" s="3089"/>
      <c r="L305" s="3089"/>
      <c r="M305" s="3089"/>
      <c r="N305" s="3089"/>
      <c r="O305" s="3089"/>
    </row>
    <row r="306" spans="1:15" s="1267" customFormat="1">
      <c r="A306" s="1273"/>
      <c r="B306" s="1273"/>
      <c r="C306" s="1273"/>
      <c r="D306" s="1273"/>
      <c r="E306" s="1273"/>
      <c r="F306" s="1273"/>
      <c r="G306" s="1273"/>
      <c r="H306" s="1273"/>
      <c r="I306" s="3089"/>
      <c r="J306" s="3089"/>
      <c r="K306" s="3089"/>
      <c r="L306" s="3089"/>
      <c r="M306" s="3089"/>
      <c r="N306" s="3089"/>
      <c r="O306" s="3089"/>
    </row>
    <row r="307" spans="1:15" s="1267" customFormat="1">
      <c r="A307" s="1273"/>
      <c r="B307" s="1273"/>
      <c r="C307" s="1273"/>
      <c r="D307" s="1273"/>
      <c r="E307" s="1273"/>
      <c r="F307" s="1273"/>
      <c r="G307" s="1273"/>
      <c r="H307" s="1273"/>
      <c r="I307" s="3089"/>
      <c r="J307" s="3089"/>
      <c r="K307" s="3089"/>
      <c r="L307" s="3089"/>
      <c r="M307" s="3089"/>
      <c r="N307" s="3089"/>
      <c r="O307" s="3089"/>
    </row>
    <row r="308" spans="1:15" s="1267" customFormat="1" ht="12.75">
      <c r="A308" s="3055"/>
      <c r="B308" s="3055"/>
      <c r="C308" s="3055"/>
      <c r="D308" s="3055"/>
      <c r="E308" s="3055"/>
      <c r="F308" s="3055"/>
      <c r="G308" s="3055"/>
      <c r="H308" s="3055"/>
      <c r="I308" s="3089"/>
      <c r="J308" s="3089"/>
      <c r="K308" s="3089"/>
      <c r="L308" s="3089"/>
      <c r="M308" s="3089"/>
      <c r="N308" s="3089"/>
      <c r="O308" s="3089"/>
    </row>
    <row r="309" spans="1:15" s="1267" customFormat="1" ht="12.75">
      <c r="A309" s="3059"/>
      <c r="B309" s="3059"/>
      <c r="C309" s="3059"/>
      <c r="D309" s="3059"/>
      <c r="E309" s="3059"/>
      <c r="F309" s="3059"/>
      <c r="G309" s="3059"/>
      <c r="H309" s="3059"/>
      <c r="I309" s="3089"/>
      <c r="J309" s="3089"/>
      <c r="K309" s="3089"/>
      <c r="L309" s="3089"/>
      <c r="M309" s="3089"/>
      <c r="N309" s="3089"/>
      <c r="O309" s="3089"/>
    </row>
    <row r="310" spans="1:15" s="1267" customFormat="1">
      <c r="A310" s="1273"/>
      <c r="B310" s="1273"/>
      <c r="C310" s="1273"/>
      <c r="D310" s="1273"/>
      <c r="E310" s="1273"/>
      <c r="F310" s="1273"/>
      <c r="G310" s="1273"/>
      <c r="H310" s="1273"/>
      <c r="I310" s="3089"/>
      <c r="J310" s="3089"/>
      <c r="K310" s="3089"/>
      <c r="L310" s="3089"/>
      <c r="M310" s="3089"/>
      <c r="N310" s="3089"/>
      <c r="O310" s="3089"/>
    </row>
    <row r="311" spans="1:15" s="1267" customFormat="1">
      <c r="A311" s="3077"/>
      <c r="B311" s="3076"/>
      <c r="C311" s="1273"/>
      <c r="D311" s="3075"/>
      <c r="E311" s="3075"/>
      <c r="F311" s="3075"/>
      <c r="G311" s="3075"/>
      <c r="H311" s="3075"/>
      <c r="I311" s="3089"/>
      <c r="J311" s="3089"/>
      <c r="K311" s="3089"/>
      <c r="L311" s="3089"/>
      <c r="M311" s="3089"/>
      <c r="N311" s="3089"/>
      <c r="O311" s="3089"/>
    </row>
    <row r="312" spans="1:15" s="1267" customFormat="1" ht="12.75">
      <c r="A312" s="1221"/>
      <c r="B312" s="1221"/>
      <c r="C312" s="1303"/>
      <c r="D312" s="1302"/>
      <c r="E312" s="1304"/>
      <c r="F312" s="1301"/>
      <c r="G312" s="3074"/>
      <c r="H312" s="1304"/>
      <c r="I312" s="3089"/>
      <c r="J312" s="3089"/>
      <c r="K312" s="3089"/>
      <c r="L312" s="3089"/>
      <c r="M312" s="3089"/>
      <c r="N312" s="3089"/>
      <c r="O312" s="3089"/>
    </row>
    <row r="313" spans="1:15" s="1267" customFormat="1" ht="23.25">
      <c r="A313" s="3073"/>
      <c r="B313" s="3073"/>
      <c r="C313" s="3072"/>
      <c r="D313" s="1302"/>
      <c r="E313" s="1304"/>
      <c r="F313" s="1301"/>
      <c r="G313" s="3071"/>
      <c r="H313" s="1304"/>
      <c r="I313" s="3089"/>
      <c r="J313" s="3089"/>
      <c r="K313" s="3089"/>
      <c r="L313" s="3089"/>
      <c r="M313" s="3089"/>
      <c r="N313" s="3089"/>
      <c r="O313" s="3089"/>
    </row>
    <row r="314" spans="1:15" s="1267" customFormat="1" ht="12.75">
      <c r="A314" s="1277"/>
      <c r="B314" s="1277"/>
      <c r="C314" s="3068"/>
      <c r="D314" s="3070"/>
      <c r="E314" s="3069"/>
      <c r="F314" s="3069"/>
      <c r="G314" s="3069"/>
      <c r="H314" s="1314"/>
      <c r="I314" s="3089"/>
      <c r="J314" s="3089"/>
      <c r="K314" s="3089"/>
      <c r="L314" s="3089"/>
      <c r="M314" s="3089"/>
      <c r="N314" s="3089"/>
      <c r="O314" s="3089"/>
    </row>
    <row r="315" spans="1:15" s="1267" customFormat="1" ht="12.75">
      <c r="A315" s="1277"/>
      <c r="B315" s="1277"/>
      <c r="C315" s="3068"/>
      <c r="D315" s="1311"/>
      <c r="E315" s="1311"/>
      <c r="F315" s="1311"/>
      <c r="G315" s="1311"/>
      <c r="H315" s="1311"/>
      <c r="I315" s="3089"/>
      <c r="J315" s="3089"/>
      <c r="K315" s="3089"/>
      <c r="L315" s="3089"/>
      <c r="M315" s="3089"/>
      <c r="N315" s="3089"/>
      <c r="O315" s="3089"/>
    </row>
    <row r="316" spans="1:15" s="1267" customFormat="1" ht="12.75">
      <c r="A316" s="1277"/>
      <c r="B316" s="1277"/>
      <c r="C316" s="1314"/>
      <c r="D316" s="3066"/>
      <c r="E316" s="3066"/>
      <c r="F316" s="3066"/>
      <c r="G316" s="3067"/>
      <c r="H316" s="3066"/>
      <c r="I316" s="3089"/>
      <c r="J316" s="3089"/>
      <c r="K316" s="3089"/>
      <c r="L316" s="3089"/>
      <c r="M316" s="3089"/>
      <c r="N316" s="3089"/>
      <c r="O316" s="3089"/>
    </row>
    <row r="317" spans="1:15" s="1267" customFormat="1" ht="12.75">
      <c r="A317" s="1298"/>
      <c r="B317" s="3065"/>
      <c r="C317" s="3064"/>
      <c r="D317" s="3063"/>
      <c r="E317" s="3063"/>
      <c r="F317" s="3063"/>
      <c r="G317" s="3063"/>
      <c r="H317" s="3063"/>
      <c r="I317" s="3089"/>
      <c r="J317" s="3089"/>
      <c r="K317" s="3089"/>
      <c r="L317" s="3089"/>
      <c r="M317" s="3089"/>
      <c r="N317" s="3089"/>
      <c r="O317" s="3089"/>
    </row>
    <row r="318" spans="1:15" s="1267" customFormat="1" ht="12.75">
      <c r="A318" s="1292"/>
      <c r="B318" s="1292"/>
      <c r="C318" s="1303"/>
      <c r="D318" s="3062"/>
      <c r="E318" s="3062"/>
      <c r="F318" s="1301"/>
      <c r="G318" s="3062"/>
      <c r="H318" s="3062"/>
      <c r="I318" s="3089"/>
      <c r="J318" s="3089"/>
      <c r="K318" s="3089"/>
      <c r="L318" s="3089"/>
      <c r="M318" s="3089"/>
      <c r="N318" s="3089"/>
      <c r="O318" s="3089"/>
    </row>
    <row r="319" spans="1:15" s="1267" customFormat="1" ht="12.75">
      <c r="A319" s="1292"/>
      <c r="B319" s="1292"/>
      <c r="C319" s="1294"/>
      <c r="D319" s="3062"/>
      <c r="E319" s="3062"/>
      <c r="F319" s="1301"/>
      <c r="G319" s="3062"/>
      <c r="H319" s="3062"/>
      <c r="I319" s="3089"/>
      <c r="J319" s="3089"/>
      <c r="K319" s="3089"/>
      <c r="L319" s="3089"/>
      <c r="M319" s="3089"/>
      <c r="N319" s="3089"/>
      <c r="O319" s="3089"/>
    </row>
    <row r="320" spans="1:15" s="1267" customFormat="1" ht="12.75">
      <c r="A320" s="3061"/>
      <c r="B320" s="1296"/>
      <c r="C320" s="1294"/>
      <c r="D320" s="1302"/>
      <c r="E320" s="1300"/>
      <c r="F320" s="1301"/>
      <c r="G320" s="1300"/>
      <c r="H320" s="1300"/>
      <c r="I320" s="3089"/>
      <c r="J320" s="3089"/>
      <c r="K320" s="3089"/>
      <c r="L320" s="3089"/>
      <c r="M320" s="3089"/>
      <c r="N320" s="3089"/>
      <c r="O320" s="3089"/>
    </row>
    <row r="321" spans="1:15" s="1267" customFormat="1" ht="12.75">
      <c r="A321" s="1295"/>
      <c r="B321" s="1295"/>
      <c r="C321" s="1303"/>
      <c r="D321" s="1302"/>
      <c r="E321" s="3060"/>
      <c r="F321" s="1301"/>
      <c r="G321" s="3060"/>
      <c r="H321" s="3060"/>
      <c r="I321" s="3089"/>
      <c r="J321" s="3089"/>
      <c r="K321" s="3089"/>
      <c r="L321" s="3089"/>
      <c r="M321" s="3089"/>
      <c r="N321" s="3089"/>
      <c r="O321" s="3089"/>
    </row>
    <row r="322" spans="1:15" s="1267" customFormat="1" ht="12.75">
      <c r="A322" s="1288"/>
      <c r="B322" s="1288"/>
      <c r="C322" s="1287"/>
      <c r="D322" s="1286"/>
      <c r="E322" s="1286"/>
      <c r="F322" s="1286"/>
      <c r="G322" s="1286"/>
      <c r="H322" s="1286"/>
      <c r="I322" s="3089"/>
      <c r="J322" s="3089"/>
      <c r="K322" s="3089"/>
      <c r="L322" s="3089"/>
      <c r="M322" s="3089"/>
      <c r="N322" s="3089"/>
      <c r="O322" s="3089"/>
    </row>
    <row r="323" spans="1:15" s="1267" customFormat="1" ht="12.75">
      <c r="A323" s="1288"/>
      <c r="B323" s="1288"/>
      <c r="C323" s="1287"/>
      <c r="D323" s="1286"/>
      <c r="E323" s="1286"/>
      <c r="F323" s="1286"/>
      <c r="G323" s="1286"/>
      <c r="H323" s="1286"/>
      <c r="I323" s="3089"/>
      <c r="J323" s="3089"/>
      <c r="K323" s="3089"/>
      <c r="L323" s="3089"/>
      <c r="M323" s="3089"/>
      <c r="N323" s="3089"/>
      <c r="O323" s="3089"/>
    </row>
    <row r="324" spans="1:15" s="1267" customFormat="1">
      <c r="A324" s="1221"/>
      <c r="B324" s="1273"/>
      <c r="C324" s="3058"/>
      <c r="D324" s="1273"/>
      <c r="E324" s="3059"/>
      <c r="F324" s="3059"/>
      <c r="G324" s="1221"/>
      <c r="H324" s="1273"/>
      <c r="I324" s="3089"/>
      <c r="J324" s="3089"/>
      <c r="K324" s="3089"/>
      <c r="L324" s="3089"/>
      <c r="M324" s="3089"/>
      <c r="N324" s="3089"/>
      <c r="O324" s="3089"/>
    </row>
    <row r="325" spans="1:15" s="1267" customFormat="1">
      <c r="A325" s="1273"/>
      <c r="B325" s="1221"/>
      <c r="C325" s="3058"/>
      <c r="D325" s="1221"/>
      <c r="E325" s="1221"/>
      <c r="F325" s="1221"/>
      <c r="G325" s="1221"/>
      <c r="H325" s="1273"/>
      <c r="I325" s="3089"/>
      <c r="J325" s="3089"/>
      <c r="K325" s="3089"/>
      <c r="L325" s="3089"/>
      <c r="M325" s="3089"/>
      <c r="N325" s="3089"/>
      <c r="O325" s="3089"/>
    </row>
    <row r="326" spans="1:15" s="1267" customFormat="1" ht="12.75">
      <c r="A326" s="3057"/>
      <c r="B326" s="1221"/>
      <c r="C326" s="3056"/>
      <c r="D326" s="3056"/>
      <c r="E326" s="3055"/>
      <c r="F326" s="3055"/>
      <c r="G326" s="3055"/>
      <c r="H326" s="3055"/>
      <c r="I326" s="3089"/>
      <c r="J326" s="3089"/>
      <c r="K326" s="3089"/>
      <c r="L326" s="3089"/>
      <c r="M326" s="3089"/>
      <c r="N326" s="3089"/>
      <c r="O326" s="3089"/>
    </row>
    <row r="327" spans="1:15" s="1267" customFormat="1" ht="12.75">
      <c r="A327" s="1283"/>
      <c r="B327" s="3054"/>
      <c r="C327" s="3053"/>
      <c r="D327" s="3053"/>
      <c r="E327" s="3052"/>
      <c r="F327" s="3052"/>
      <c r="G327" s="3052"/>
      <c r="H327" s="3052"/>
      <c r="I327" s="3089"/>
      <c r="J327" s="3089"/>
      <c r="K327" s="3089"/>
      <c r="L327" s="3089"/>
      <c r="M327" s="3089"/>
      <c r="N327" s="3089"/>
      <c r="O327" s="3089"/>
    </row>
    <row r="328" spans="1:15" s="1267" customFormat="1" ht="12.75">
      <c r="A328" s="1283"/>
      <c r="B328" s="3054"/>
      <c r="C328" s="1283"/>
      <c r="D328" s="3075"/>
      <c r="E328" s="3075"/>
      <c r="F328" s="3075"/>
      <c r="G328" s="3075"/>
      <c r="H328" s="3075"/>
      <c r="I328" s="3089"/>
      <c r="J328" s="3089"/>
      <c r="K328" s="3089"/>
      <c r="L328" s="3089"/>
      <c r="M328" s="3089"/>
      <c r="N328" s="3089"/>
      <c r="O328" s="3089"/>
    </row>
    <row r="329" spans="1:15" s="1267" customFormat="1" ht="12.75">
      <c r="A329" s="1283"/>
      <c r="B329" s="3054"/>
      <c r="C329" s="1283"/>
      <c r="D329" s="3075"/>
      <c r="E329" s="3075"/>
      <c r="F329" s="3075"/>
      <c r="G329" s="3075"/>
      <c r="H329" s="3075"/>
      <c r="I329" s="3089"/>
      <c r="J329" s="3089"/>
      <c r="K329" s="3089"/>
      <c r="L329" s="3089"/>
      <c r="M329" s="3089"/>
      <c r="N329" s="3089"/>
      <c r="O329" s="3089"/>
    </row>
    <row r="330" spans="1:15" s="1267" customFormat="1" ht="12.75">
      <c r="A330" s="1283"/>
      <c r="B330" s="3054"/>
      <c r="C330" s="1283"/>
      <c r="D330" s="3075"/>
      <c r="E330" s="3075"/>
      <c r="F330" s="3075"/>
      <c r="G330" s="3075"/>
      <c r="H330" s="3075"/>
      <c r="I330" s="3089"/>
      <c r="J330" s="3089"/>
      <c r="K330" s="3089"/>
      <c r="L330" s="3089"/>
      <c r="M330" s="3089"/>
      <c r="N330" s="3089"/>
      <c r="O330" s="3089"/>
    </row>
    <row r="331" spans="1:15" s="1267" customFormat="1" ht="12.75">
      <c r="A331" s="1283"/>
      <c r="B331" s="3054"/>
      <c r="C331" s="1283"/>
      <c r="D331" s="3075"/>
      <c r="E331" s="3075"/>
      <c r="F331" s="3075"/>
      <c r="G331" s="3075"/>
      <c r="H331" s="3075"/>
      <c r="I331" s="3089"/>
      <c r="J331" s="3089"/>
      <c r="K331" s="3089"/>
      <c r="L331" s="3089"/>
      <c r="M331" s="3089"/>
      <c r="N331" s="3089"/>
      <c r="O331" s="3089"/>
    </row>
    <row r="332" spans="1:15" s="1267" customFormat="1" ht="12.75">
      <c r="A332" s="1283"/>
      <c r="B332" s="3054"/>
      <c r="C332" s="1283"/>
      <c r="D332" s="3075"/>
      <c r="E332" s="3075"/>
      <c r="F332" s="3075"/>
      <c r="G332" s="3075"/>
      <c r="H332" s="3075"/>
      <c r="I332" s="3089"/>
      <c r="J332" s="3089"/>
      <c r="K332" s="3089"/>
      <c r="L332" s="3089"/>
      <c r="M332" s="3089"/>
      <c r="N332" s="3089"/>
      <c r="O332" s="3089"/>
    </row>
    <row r="333" spans="1:15" s="1267" customFormat="1" ht="12.75">
      <c r="A333" s="1283"/>
      <c r="B333" s="3054"/>
      <c r="C333" s="1283"/>
      <c r="D333" s="3075"/>
      <c r="E333" s="3075"/>
      <c r="F333" s="3075"/>
      <c r="G333" s="3075"/>
      <c r="H333" s="3075"/>
      <c r="I333" s="3089"/>
      <c r="J333" s="3089"/>
      <c r="K333" s="3089"/>
      <c r="L333" s="3089"/>
      <c r="M333" s="3089"/>
      <c r="N333" s="3089"/>
      <c r="O333" s="3089"/>
    </row>
    <row r="334" spans="1:15">
      <c r="A334" s="1283"/>
      <c r="B334" s="3054"/>
      <c r="C334" s="1283"/>
      <c r="D334" s="3075"/>
      <c r="E334" s="3075"/>
      <c r="F334" s="3075"/>
      <c r="G334" s="3075"/>
      <c r="H334" s="3075"/>
    </row>
    <row r="335" spans="1:15">
      <c r="A335" s="1283"/>
      <c r="B335" s="3054"/>
      <c r="C335" s="1283"/>
      <c r="D335" s="3075"/>
      <c r="E335" s="3075"/>
      <c r="F335" s="3075"/>
      <c r="G335" s="3075"/>
      <c r="H335" s="3075"/>
    </row>
    <row r="336" spans="1:15">
      <c r="A336" s="1283"/>
      <c r="B336" s="3054"/>
      <c r="C336" s="1283"/>
      <c r="D336" s="3075"/>
      <c r="E336" s="3075"/>
      <c r="F336" s="3075"/>
      <c r="G336" s="3075"/>
      <c r="H336" s="3075"/>
    </row>
    <row r="337" spans="1:15">
      <c r="A337" s="1283"/>
      <c r="B337" s="3054"/>
      <c r="C337" s="1283"/>
      <c r="D337" s="3075"/>
      <c r="E337" s="3075"/>
      <c r="F337" s="3075"/>
      <c r="G337" s="3075"/>
      <c r="H337" s="3075"/>
    </row>
    <row r="338" spans="1:15" s="1267" customFormat="1" ht="12.75">
      <c r="A338" s="1283"/>
      <c r="B338" s="3054"/>
      <c r="C338" s="1283"/>
      <c r="D338" s="3075"/>
      <c r="E338" s="3075"/>
      <c r="F338" s="3075"/>
      <c r="G338" s="3075"/>
      <c r="H338" s="3075"/>
      <c r="I338" s="3089"/>
      <c r="J338" s="3089"/>
      <c r="K338" s="3089"/>
      <c r="L338" s="3089"/>
      <c r="M338" s="3089"/>
      <c r="N338" s="3089"/>
      <c r="O338" s="3089"/>
    </row>
    <row r="339" spans="1:15" s="1267" customFormat="1" ht="12.75">
      <c r="A339" s="1283"/>
      <c r="B339" s="3054"/>
      <c r="C339" s="1283"/>
      <c r="D339" s="3075"/>
      <c r="E339" s="3075"/>
      <c r="F339" s="3075"/>
      <c r="G339" s="3075"/>
      <c r="H339" s="3075"/>
      <c r="I339" s="3089"/>
      <c r="J339" s="3089"/>
      <c r="K339" s="3089"/>
      <c r="L339" s="3089"/>
      <c r="M339" s="3089"/>
      <c r="N339" s="3089"/>
      <c r="O339" s="3089"/>
    </row>
    <row r="340" spans="1:15" s="1267" customFormat="1" ht="12.75">
      <c r="A340" s="1283"/>
      <c r="B340" s="3054"/>
      <c r="C340" s="1283"/>
      <c r="D340" s="3075"/>
      <c r="E340" s="3075"/>
      <c r="F340" s="3075"/>
      <c r="G340" s="3075"/>
      <c r="H340" s="3075"/>
      <c r="I340" s="3089"/>
      <c r="J340" s="3089"/>
      <c r="K340" s="3089"/>
      <c r="L340" s="3089"/>
      <c r="M340" s="3089"/>
      <c r="N340" s="3089"/>
      <c r="O340" s="3089"/>
    </row>
    <row r="341" spans="1:15" s="1267" customFormat="1" ht="12.75">
      <c r="A341" s="1283"/>
      <c r="B341" s="3054"/>
      <c r="C341" s="1283"/>
      <c r="D341" s="3075"/>
      <c r="E341" s="3075"/>
      <c r="F341" s="3075"/>
      <c r="G341" s="3075"/>
      <c r="H341" s="3075"/>
      <c r="I341" s="3089"/>
      <c r="J341" s="3089"/>
      <c r="K341" s="3089"/>
      <c r="L341" s="3089"/>
      <c r="M341" s="3089"/>
      <c r="N341" s="3089"/>
      <c r="O341" s="3089"/>
    </row>
    <row r="342" spans="1:15" s="1267" customFormat="1" ht="12.75">
      <c r="A342" s="1283"/>
      <c r="B342" s="3054"/>
      <c r="C342" s="1283"/>
      <c r="D342" s="3075"/>
      <c r="E342" s="3075"/>
      <c r="F342" s="3075"/>
      <c r="G342" s="3075"/>
      <c r="H342" s="3075"/>
      <c r="I342" s="3089"/>
      <c r="J342" s="3089"/>
      <c r="K342" s="3089"/>
      <c r="L342" s="3089"/>
      <c r="M342" s="3089"/>
      <c r="N342" s="3089"/>
      <c r="O342" s="3089"/>
    </row>
    <row r="343" spans="1:15" s="1267" customFormat="1" ht="12.75">
      <c r="A343" s="1283"/>
      <c r="B343" s="3054"/>
      <c r="C343" s="1283"/>
      <c r="D343" s="3075"/>
      <c r="E343" s="3075"/>
      <c r="F343" s="3075"/>
      <c r="G343" s="3075"/>
      <c r="H343" s="3075"/>
      <c r="I343" s="3089"/>
      <c r="J343" s="3089"/>
      <c r="K343" s="3089"/>
      <c r="L343" s="3089"/>
      <c r="M343" s="3089"/>
      <c r="N343" s="3089"/>
      <c r="O343" s="3089"/>
    </row>
    <row r="344" spans="1:15" s="1267" customFormat="1" ht="12.75">
      <c r="A344" s="1283"/>
      <c r="B344" s="3054"/>
      <c r="C344" s="1283"/>
      <c r="D344" s="3075"/>
      <c r="E344" s="3075"/>
      <c r="F344" s="3075"/>
      <c r="G344" s="3075"/>
      <c r="H344" s="3075"/>
      <c r="I344" s="3089"/>
      <c r="J344" s="3089"/>
      <c r="K344" s="3089"/>
      <c r="L344" s="3089"/>
      <c r="M344" s="3089"/>
      <c r="N344" s="3089"/>
      <c r="O344" s="3089"/>
    </row>
    <row r="345" spans="1:15" s="1267" customFormat="1" ht="12.75">
      <c r="A345" s="1283"/>
      <c r="B345" s="3054"/>
      <c r="C345" s="1283"/>
      <c r="D345" s="3075"/>
      <c r="E345" s="3075"/>
      <c r="F345" s="3075"/>
      <c r="G345" s="3075"/>
      <c r="H345" s="3075"/>
      <c r="I345" s="3089"/>
      <c r="J345" s="3089"/>
      <c r="K345" s="3089"/>
      <c r="L345" s="3089"/>
      <c r="M345" s="3089"/>
      <c r="N345" s="3089"/>
      <c r="O345" s="3089"/>
    </row>
    <row r="346" spans="1:15" s="1267" customFormat="1" ht="12.75">
      <c r="A346" s="1283"/>
      <c r="B346" s="3054"/>
      <c r="C346" s="1283"/>
      <c r="D346" s="3075"/>
      <c r="E346" s="3075"/>
      <c r="F346" s="3075"/>
      <c r="G346" s="3075"/>
      <c r="H346" s="3075"/>
      <c r="I346" s="3089"/>
      <c r="J346" s="3089"/>
      <c r="K346" s="3089"/>
      <c r="L346" s="3089"/>
      <c r="M346" s="3089"/>
      <c r="N346" s="3089"/>
      <c r="O346" s="3089"/>
    </row>
    <row r="347" spans="1:15" s="1267" customFormat="1" ht="12.75">
      <c r="A347" s="1283"/>
      <c r="B347" s="3054"/>
      <c r="C347" s="1283"/>
      <c r="D347" s="3075"/>
      <c r="E347" s="3075"/>
      <c r="F347" s="3075"/>
      <c r="G347" s="3075"/>
      <c r="H347" s="3075"/>
      <c r="I347" s="3089"/>
      <c r="J347" s="3089"/>
      <c r="K347" s="3089"/>
      <c r="L347" s="3089"/>
      <c r="M347" s="3089"/>
      <c r="N347" s="3089"/>
      <c r="O347" s="3089"/>
    </row>
    <row r="348" spans="1:15" s="1267" customFormat="1" ht="12.75">
      <c r="A348" s="1283"/>
      <c r="B348" s="3054"/>
      <c r="C348" s="1283"/>
      <c r="D348" s="3075"/>
      <c r="E348" s="3075"/>
      <c r="F348" s="3075"/>
      <c r="G348" s="3075"/>
      <c r="H348" s="3075"/>
      <c r="I348" s="3089"/>
      <c r="J348" s="3089"/>
      <c r="K348" s="3089"/>
      <c r="L348" s="3089"/>
      <c r="M348" s="3089"/>
      <c r="N348" s="3089"/>
      <c r="O348" s="3089"/>
    </row>
    <row r="349" spans="1:15" s="1267" customFormat="1" ht="12.75">
      <c r="A349" s="1283"/>
      <c r="B349" s="3054"/>
      <c r="C349" s="1283"/>
      <c r="D349" s="3075"/>
      <c r="E349" s="3075"/>
      <c r="F349" s="3075"/>
      <c r="G349" s="3075"/>
      <c r="H349" s="3075"/>
      <c r="I349" s="3089"/>
      <c r="J349" s="3089"/>
      <c r="K349" s="3089"/>
      <c r="L349" s="3089"/>
      <c r="M349" s="3089"/>
      <c r="N349" s="3089"/>
      <c r="O349" s="3089"/>
    </row>
    <row r="350" spans="1:15" s="1267" customFormat="1" ht="12.75">
      <c r="A350" s="1283"/>
      <c r="B350" s="3054"/>
      <c r="C350" s="1283"/>
      <c r="D350" s="3075"/>
      <c r="E350" s="3075"/>
      <c r="F350" s="3075"/>
      <c r="G350" s="3075"/>
      <c r="H350" s="3075"/>
      <c r="I350" s="3089"/>
      <c r="J350" s="3089"/>
      <c r="K350" s="3089"/>
      <c r="L350" s="3089"/>
      <c r="M350" s="3089"/>
      <c r="N350" s="3089"/>
      <c r="O350" s="3089"/>
    </row>
    <row r="351" spans="1:15" s="1267" customFormat="1" ht="12.75">
      <c r="A351" s="1283"/>
      <c r="B351" s="3054"/>
      <c r="C351" s="1283"/>
      <c r="D351" s="3075"/>
      <c r="E351" s="3075"/>
      <c r="F351" s="3075"/>
      <c r="G351" s="3075"/>
      <c r="H351" s="3075"/>
      <c r="I351" s="3089"/>
      <c r="J351" s="3089"/>
      <c r="K351" s="3089"/>
      <c r="L351" s="3089"/>
      <c r="M351" s="3089"/>
      <c r="N351" s="3089"/>
      <c r="O351" s="3089"/>
    </row>
    <row r="352" spans="1:15" s="1267" customFormat="1" ht="12.75">
      <c r="A352" s="1283"/>
      <c r="B352" s="3054"/>
      <c r="C352" s="1283"/>
      <c r="D352" s="3075"/>
      <c r="E352" s="3075"/>
      <c r="F352" s="3075"/>
      <c r="G352" s="3075"/>
      <c r="H352" s="3075"/>
      <c r="I352" s="3089"/>
      <c r="J352" s="3089"/>
      <c r="K352" s="3089"/>
      <c r="L352" s="3089"/>
      <c r="M352" s="3089"/>
      <c r="N352" s="3089"/>
      <c r="O352" s="3089"/>
    </row>
    <row r="353" spans="1:15" s="1267" customFormat="1" ht="12.75">
      <c r="A353" s="1283"/>
      <c r="B353" s="3054"/>
      <c r="C353" s="1283"/>
      <c r="D353" s="3075"/>
      <c r="E353" s="3075"/>
      <c r="F353" s="3075"/>
      <c r="G353" s="3075"/>
      <c r="H353" s="3075"/>
      <c r="I353" s="3089"/>
      <c r="J353" s="3089"/>
      <c r="K353" s="3089"/>
      <c r="L353" s="3089"/>
      <c r="M353" s="3089"/>
      <c r="N353" s="3089"/>
      <c r="O353" s="3089"/>
    </row>
    <row r="354" spans="1:15" s="1267" customFormat="1" ht="12.75">
      <c r="A354" s="1283"/>
      <c r="B354" s="3054"/>
      <c r="C354" s="1283"/>
      <c r="D354" s="3075"/>
      <c r="E354" s="3075"/>
      <c r="F354" s="3075"/>
      <c r="G354" s="3075"/>
      <c r="H354" s="3075"/>
      <c r="I354" s="3089"/>
      <c r="J354" s="3089"/>
      <c r="K354" s="3089"/>
      <c r="L354" s="3089"/>
      <c r="M354" s="3089"/>
      <c r="N354" s="3089"/>
      <c r="O354" s="3089"/>
    </row>
    <row r="355" spans="1:15" s="1267" customFormat="1" ht="12.75">
      <c r="A355" s="1283"/>
      <c r="B355" s="3054"/>
      <c r="C355" s="1283"/>
      <c r="D355" s="3075"/>
      <c r="E355" s="3075"/>
      <c r="F355" s="3075"/>
      <c r="G355" s="3075"/>
      <c r="H355" s="3075"/>
      <c r="I355" s="3089"/>
      <c r="J355" s="3089"/>
      <c r="K355" s="3089"/>
      <c r="L355" s="3089"/>
      <c r="M355" s="3089"/>
      <c r="N355" s="3089"/>
      <c r="O355" s="3089"/>
    </row>
    <row r="356" spans="1:15" s="1267" customFormat="1" ht="12.75">
      <c r="A356" s="1283"/>
      <c r="B356" s="3054"/>
      <c r="C356" s="1283"/>
      <c r="D356" s="3075"/>
      <c r="E356" s="3075"/>
      <c r="F356" s="3075"/>
      <c r="G356" s="3075"/>
      <c r="H356" s="3075"/>
      <c r="I356" s="3089"/>
      <c r="J356" s="3089"/>
      <c r="K356" s="3089"/>
      <c r="L356" s="3089"/>
      <c r="M356" s="3089"/>
      <c r="N356" s="3089"/>
      <c r="O356" s="3089"/>
    </row>
    <row r="357" spans="1:15" s="1267" customFormat="1" ht="12.75">
      <c r="A357" s="1283"/>
      <c r="B357" s="3054"/>
      <c r="C357" s="1283"/>
      <c r="D357" s="3075"/>
      <c r="E357" s="3075"/>
      <c r="F357" s="3075"/>
      <c r="G357" s="3075"/>
      <c r="H357" s="3075"/>
      <c r="I357" s="3089"/>
      <c r="J357" s="3089"/>
      <c r="K357" s="3089"/>
      <c r="L357" s="3089"/>
      <c r="M357" s="3089"/>
      <c r="N357" s="3089"/>
      <c r="O357" s="3089"/>
    </row>
    <row r="358" spans="1:15" s="1267" customFormat="1" ht="12.75">
      <c r="A358" s="1283"/>
      <c r="B358" s="3054"/>
      <c r="C358" s="1283"/>
      <c r="D358" s="3075"/>
      <c r="E358" s="3075"/>
      <c r="F358" s="3075"/>
      <c r="G358" s="3075"/>
      <c r="H358" s="3075"/>
      <c r="I358" s="3089"/>
      <c r="J358" s="3089"/>
      <c r="K358" s="3089"/>
      <c r="L358" s="3089"/>
      <c r="M358" s="3089"/>
      <c r="N358" s="3089"/>
      <c r="O358" s="3089"/>
    </row>
    <row r="359" spans="1:15" s="1267" customFormat="1" ht="12.75">
      <c r="A359" s="1283"/>
      <c r="B359" s="3054"/>
      <c r="C359" s="1283"/>
      <c r="D359" s="3075"/>
      <c r="E359" s="3075"/>
      <c r="F359" s="3075"/>
      <c r="G359" s="3075"/>
      <c r="H359" s="3075"/>
      <c r="I359" s="3089"/>
      <c r="J359" s="3089"/>
      <c r="K359" s="3089"/>
      <c r="L359" s="3089"/>
      <c r="M359" s="3089"/>
      <c r="N359" s="3089"/>
      <c r="O359" s="3089"/>
    </row>
    <row r="360" spans="1:15" s="1267" customFormat="1" ht="12.75">
      <c r="A360" s="1283"/>
      <c r="B360" s="3054"/>
      <c r="C360" s="1283"/>
      <c r="D360" s="3075"/>
      <c r="E360" s="3075"/>
      <c r="F360" s="3075"/>
      <c r="G360" s="3075"/>
      <c r="H360" s="3075"/>
      <c r="I360" s="3089"/>
      <c r="J360" s="3089"/>
      <c r="K360" s="3089"/>
      <c r="L360" s="3089"/>
      <c r="M360" s="3089"/>
      <c r="N360" s="3089"/>
      <c r="O360" s="3089"/>
    </row>
    <row r="361" spans="1:15" s="1267" customFormat="1" ht="12.75">
      <c r="A361" s="1283"/>
      <c r="B361" s="3054"/>
      <c r="C361" s="1283"/>
      <c r="D361" s="3075"/>
      <c r="E361" s="3075"/>
      <c r="F361" s="3075"/>
      <c r="G361" s="3075"/>
      <c r="H361" s="3075"/>
      <c r="I361" s="3089"/>
      <c r="J361" s="3089"/>
      <c r="K361" s="3089"/>
      <c r="L361" s="3089"/>
      <c r="M361" s="3089"/>
      <c r="N361" s="3089"/>
      <c r="O361" s="3089"/>
    </row>
    <row r="362" spans="1:15" s="1267" customFormat="1" ht="12.75">
      <c r="A362" s="1283"/>
      <c r="B362" s="3054"/>
      <c r="C362" s="1283"/>
      <c r="D362" s="3075"/>
      <c r="E362" s="3075"/>
      <c r="F362" s="3075"/>
      <c r="G362" s="3075"/>
      <c r="H362" s="3075"/>
      <c r="I362" s="3089"/>
      <c r="J362" s="3089"/>
      <c r="K362" s="3089"/>
      <c r="L362" s="3089"/>
      <c r="M362" s="3089"/>
      <c r="N362" s="3089"/>
      <c r="O362" s="3089"/>
    </row>
    <row r="363" spans="1:15" s="1267" customFormat="1" ht="12.75">
      <c r="A363" s="1283"/>
      <c r="B363" s="3054"/>
      <c r="C363" s="1283"/>
      <c r="D363" s="3075"/>
      <c r="E363" s="3075"/>
      <c r="F363" s="3075"/>
      <c r="G363" s="3075"/>
      <c r="H363" s="3075"/>
      <c r="I363" s="3089"/>
      <c r="J363" s="3089"/>
      <c r="K363" s="3089"/>
      <c r="L363" s="3089"/>
      <c r="M363" s="3089"/>
      <c r="N363" s="3089"/>
      <c r="O363" s="3089"/>
    </row>
    <row r="364" spans="1:15" s="1267" customFormat="1" ht="12.75">
      <c r="A364" s="3055"/>
      <c r="B364" s="3055"/>
      <c r="C364" s="3055"/>
      <c r="D364" s="3055"/>
      <c r="E364" s="3055"/>
      <c r="F364" s="3055"/>
      <c r="G364" s="3055"/>
      <c r="H364" s="3055"/>
      <c r="I364" s="3089"/>
      <c r="J364" s="3089"/>
      <c r="K364" s="3089"/>
      <c r="L364" s="3089"/>
      <c r="M364" s="3089"/>
      <c r="N364" s="3089"/>
      <c r="O364" s="3089"/>
    </row>
    <row r="365" spans="1:15" s="1267" customFormat="1" ht="12.75">
      <c r="A365" s="3059"/>
      <c r="B365" s="3059"/>
      <c r="C365" s="3059"/>
      <c r="D365" s="3059"/>
      <c r="E365" s="3059"/>
      <c r="F365" s="3059"/>
      <c r="G365" s="3059"/>
      <c r="H365" s="3059"/>
      <c r="I365" s="3089"/>
      <c r="J365" s="3089"/>
      <c r="K365" s="3089"/>
      <c r="L365" s="3089"/>
      <c r="M365" s="3089"/>
      <c r="N365" s="3089"/>
      <c r="O365" s="3089"/>
    </row>
    <row r="366" spans="1:15" s="1267" customFormat="1">
      <c r="A366" s="1273"/>
      <c r="B366" s="1273"/>
      <c r="C366" s="1273"/>
      <c r="D366" s="1273"/>
      <c r="E366" s="1273"/>
      <c r="F366" s="1273"/>
      <c r="G366" s="1273"/>
      <c r="H366" s="1273"/>
      <c r="I366" s="3089"/>
      <c r="J366" s="3089"/>
      <c r="K366" s="3089"/>
      <c r="L366" s="3089"/>
      <c r="M366" s="3089"/>
      <c r="N366" s="3089"/>
      <c r="O366" s="3089"/>
    </row>
    <row r="367" spans="1:15" s="1267" customFormat="1">
      <c r="A367" s="3077"/>
      <c r="B367" s="3076"/>
      <c r="C367" s="1273"/>
      <c r="D367" s="3075"/>
      <c r="E367" s="3075"/>
      <c r="F367" s="3075"/>
      <c r="G367" s="3075"/>
      <c r="H367" s="3075"/>
      <c r="I367" s="3089"/>
      <c r="J367" s="3089"/>
      <c r="K367" s="3089"/>
      <c r="L367" s="3089"/>
      <c r="M367" s="3089"/>
      <c r="N367" s="3089"/>
      <c r="O367" s="3089"/>
    </row>
    <row r="368" spans="1:15" s="1267" customFormat="1" ht="12.75">
      <c r="A368" s="1221"/>
      <c r="B368" s="1221"/>
      <c r="C368" s="1303"/>
      <c r="D368" s="1302"/>
      <c r="E368" s="1304"/>
      <c r="F368" s="1301"/>
      <c r="G368" s="3074"/>
      <c r="H368" s="1304"/>
      <c r="I368" s="3089"/>
      <c r="J368" s="3089"/>
      <c r="K368" s="3089"/>
      <c r="L368" s="3089"/>
      <c r="M368" s="3089"/>
      <c r="N368" s="3089"/>
      <c r="O368" s="3089"/>
    </row>
    <row r="369" spans="1:15" s="1267" customFormat="1" ht="23.25">
      <c r="A369" s="3073"/>
      <c r="B369" s="3073"/>
      <c r="C369" s="3072"/>
      <c r="D369" s="1302"/>
      <c r="E369" s="1304"/>
      <c r="F369" s="1301"/>
      <c r="G369" s="3071"/>
      <c r="H369" s="1304"/>
      <c r="I369" s="3089"/>
      <c r="J369" s="3089"/>
      <c r="K369" s="3089"/>
      <c r="L369" s="3089"/>
      <c r="M369" s="3089"/>
      <c r="N369" s="3089"/>
      <c r="O369" s="3089"/>
    </row>
    <row r="370" spans="1:15" s="1267" customFormat="1" ht="12.75">
      <c r="A370" s="1277"/>
      <c r="B370" s="1277"/>
      <c r="C370" s="3068"/>
      <c r="D370" s="3070"/>
      <c r="E370" s="3069"/>
      <c r="F370" s="3069"/>
      <c r="G370" s="3069"/>
      <c r="H370" s="1314"/>
      <c r="I370" s="3089"/>
      <c r="J370" s="3089"/>
      <c r="K370" s="3089"/>
      <c r="L370" s="3089"/>
      <c r="M370" s="3089"/>
      <c r="N370" s="3089"/>
      <c r="O370" s="3089"/>
    </row>
    <row r="371" spans="1:15" s="1267" customFormat="1" ht="12.75">
      <c r="A371" s="1277"/>
      <c r="B371" s="1277"/>
      <c r="C371" s="3068"/>
      <c r="D371" s="1311"/>
      <c r="E371" s="1311"/>
      <c r="F371" s="1311"/>
      <c r="G371" s="1311"/>
      <c r="H371" s="1311"/>
      <c r="I371" s="3089"/>
      <c r="J371" s="3089"/>
      <c r="K371" s="3089"/>
      <c r="L371" s="3089"/>
      <c r="M371" s="3089"/>
      <c r="N371" s="3089"/>
      <c r="O371" s="3089"/>
    </row>
    <row r="372" spans="1:15" s="1267" customFormat="1" ht="12.75">
      <c r="A372" s="1277"/>
      <c r="B372" s="1277"/>
      <c r="C372" s="1314"/>
      <c r="D372" s="3066"/>
      <c r="E372" s="3066"/>
      <c r="F372" s="3066"/>
      <c r="G372" s="3067"/>
      <c r="H372" s="3066"/>
      <c r="I372" s="3089"/>
      <c r="J372" s="3089"/>
      <c r="K372" s="3089"/>
      <c r="L372" s="3089"/>
      <c r="M372" s="3089"/>
      <c r="N372" s="3089"/>
      <c r="O372" s="3089"/>
    </row>
    <row r="373" spans="1:15" s="1267" customFormat="1" ht="12.75">
      <c r="A373" s="1298"/>
      <c r="B373" s="3065"/>
      <c r="C373" s="3064"/>
      <c r="D373" s="3063"/>
      <c r="E373" s="3063"/>
      <c r="F373" s="3063"/>
      <c r="G373" s="3063"/>
      <c r="H373" s="3063"/>
      <c r="I373" s="3089"/>
      <c r="J373" s="3089"/>
      <c r="K373" s="3089"/>
      <c r="L373" s="3089"/>
      <c r="M373" s="3089"/>
      <c r="N373" s="3089"/>
      <c r="O373" s="3089"/>
    </row>
    <row r="374" spans="1:15" s="1267" customFormat="1" ht="12.75">
      <c r="A374" s="1292"/>
      <c r="B374" s="1292"/>
      <c r="C374" s="1297"/>
      <c r="D374" s="3062"/>
      <c r="E374" s="3062"/>
      <c r="F374" s="1301"/>
      <c r="G374" s="3062"/>
      <c r="H374" s="3062"/>
      <c r="I374" s="3089"/>
      <c r="J374" s="3089"/>
      <c r="K374" s="3089"/>
      <c r="L374" s="3089"/>
      <c r="M374" s="3089"/>
      <c r="N374" s="3089"/>
      <c r="O374" s="3089"/>
    </row>
    <row r="375" spans="1:15">
      <c r="A375" s="1292"/>
      <c r="B375" s="1292"/>
      <c r="C375" s="1294"/>
      <c r="D375" s="3062"/>
      <c r="E375" s="3062"/>
      <c r="F375" s="1301"/>
      <c r="G375" s="3062"/>
      <c r="H375" s="3062"/>
    </row>
    <row r="376" spans="1:15">
      <c r="A376" s="3061"/>
      <c r="B376" s="1296"/>
      <c r="C376" s="1294"/>
      <c r="D376" s="1302"/>
      <c r="E376" s="1300"/>
      <c r="F376" s="1301"/>
      <c r="G376" s="1300"/>
      <c r="H376" s="1300"/>
    </row>
    <row r="377" spans="1:15">
      <c r="A377" s="1295"/>
      <c r="B377" s="1295"/>
      <c r="C377" s="1303"/>
      <c r="D377" s="1302"/>
      <c r="E377" s="3060"/>
      <c r="F377" s="1301"/>
      <c r="G377" s="3060"/>
      <c r="H377" s="3060"/>
    </row>
    <row r="378" spans="1:15">
      <c r="A378" s="1288"/>
      <c r="B378" s="1288"/>
      <c r="C378" s="1287"/>
      <c r="D378" s="1286"/>
      <c r="E378" s="1286"/>
      <c r="F378" s="1286"/>
      <c r="G378" s="1286"/>
      <c r="H378" s="1286"/>
    </row>
    <row r="379" spans="1:15" s="1267" customFormat="1" ht="12.75">
      <c r="A379" s="1288"/>
      <c r="B379" s="1288"/>
      <c r="C379" s="1287"/>
      <c r="D379" s="1286"/>
      <c r="E379" s="1286"/>
      <c r="F379" s="1286"/>
      <c r="G379" s="1286"/>
      <c r="H379" s="1286"/>
      <c r="I379" s="3089"/>
      <c r="J379" s="3089"/>
      <c r="K379" s="3089"/>
      <c r="L379" s="3089"/>
      <c r="M379" s="3089"/>
      <c r="N379" s="3089"/>
      <c r="O379" s="3089"/>
    </row>
    <row r="380" spans="1:15" s="1267" customFormat="1">
      <c r="A380" s="1221"/>
      <c r="B380" s="1273"/>
      <c r="C380" s="3058"/>
      <c r="D380" s="1273"/>
      <c r="E380" s="3059"/>
      <c r="F380" s="3059"/>
      <c r="G380" s="1221"/>
      <c r="H380" s="1273"/>
      <c r="I380" s="3089"/>
      <c r="J380" s="3089"/>
      <c r="K380" s="3089"/>
      <c r="L380" s="3089"/>
      <c r="M380" s="3089"/>
      <c r="N380" s="3089"/>
      <c r="O380" s="3089"/>
    </row>
    <row r="381" spans="1:15" s="1267" customFormat="1">
      <c r="A381" s="1273"/>
      <c r="B381" s="1221"/>
      <c r="C381" s="3058"/>
      <c r="D381" s="1221"/>
      <c r="E381" s="1221"/>
      <c r="F381" s="1221"/>
      <c r="G381" s="1221"/>
      <c r="H381" s="1273"/>
      <c r="I381" s="3089"/>
      <c r="J381" s="3089"/>
      <c r="K381" s="3089"/>
      <c r="L381" s="3089"/>
      <c r="M381" s="3089"/>
      <c r="N381" s="3089"/>
      <c r="O381" s="3089"/>
    </row>
    <row r="382" spans="1:15" s="1267" customFormat="1" ht="12.75">
      <c r="A382" s="3057"/>
      <c r="B382" s="1221"/>
      <c r="C382" s="3056"/>
      <c r="D382" s="3056"/>
      <c r="E382" s="3055"/>
      <c r="F382" s="3055"/>
      <c r="G382" s="3055"/>
      <c r="H382" s="3055"/>
      <c r="I382" s="3089"/>
      <c r="J382" s="3089"/>
      <c r="K382" s="3089"/>
      <c r="L382" s="3089"/>
      <c r="M382" s="3089"/>
      <c r="N382" s="3089"/>
      <c r="O382" s="3089"/>
    </row>
    <row r="383" spans="1:15" s="1267" customFormat="1" ht="12.75">
      <c r="A383" s="1283"/>
      <c r="B383" s="3054"/>
      <c r="C383" s="3053"/>
      <c r="D383" s="3053"/>
      <c r="E383" s="3052"/>
      <c r="F383" s="3052"/>
      <c r="G383" s="3052"/>
      <c r="H383" s="3052"/>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0" spans="1:15" s="1267" customFormat="1">
      <c r="A410" s="1266"/>
      <c r="B410" s="1266"/>
      <c r="C410" s="1266"/>
      <c r="D410" s="1266"/>
      <c r="E410" s="1266"/>
      <c r="F410" s="1266"/>
      <c r="G410" s="1266"/>
      <c r="H410" s="1266"/>
      <c r="I410" s="3089"/>
      <c r="J410" s="3089"/>
      <c r="K410" s="3089"/>
      <c r="L410" s="3089"/>
      <c r="M410" s="3089"/>
      <c r="N410" s="3089"/>
      <c r="O410" s="3089"/>
    </row>
    <row r="411" spans="1:15" s="1267" customFormat="1">
      <c r="A411" s="1266"/>
      <c r="B411" s="1266"/>
      <c r="C411" s="1266"/>
      <c r="D411" s="1266"/>
      <c r="E411" s="1266"/>
      <c r="F411" s="1266"/>
      <c r="G411" s="1266"/>
      <c r="H411" s="1266"/>
      <c r="I411" s="3089"/>
      <c r="J411" s="3089"/>
      <c r="K411" s="3089"/>
      <c r="L411" s="3089"/>
      <c r="M411" s="3089"/>
      <c r="N411" s="3089"/>
      <c r="O411" s="3089"/>
    </row>
    <row r="412" spans="1:15" s="1267" customFormat="1">
      <c r="A412" s="1266"/>
      <c r="B412" s="1266"/>
      <c r="C412" s="1266"/>
      <c r="D412" s="1266"/>
      <c r="E412" s="1266"/>
      <c r="F412" s="1266"/>
      <c r="G412" s="1266"/>
      <c r="H412" s="1266"/>
      <c r="I412" s="3089"/>
      <c r="J412" s="3089"/>
      <c r="K412" s="3089"/>
      <c r="L412" s="3089"/>
      <c r="M412" s="3089"/>
      <c r="N412" s="3089"/>
      <c r="O412" s="3089"/>
    </row>
    <row r="413" spans="1:15" s="1267" customFormat="1">
      <c r="A413" s="1266"/>
      <c r="B413" s="1266"/>
      <c r="C413" s="1266"/>
      <c r="D413" s="1266"/>
      <c r="E413" s="1266"/>
      <c r="F413" s="1266"/>
      <c r="G413" s="1266"/>
      <c r="H413" s="1266"/>
      <c r="I413" s="3089"/>
      <c r="J413" s="3089"/>
      <c r="K413" s="3089"/>
      <c r="L413" s="3089"/>
      <c r="M413" s="3089"/>
      <c r="N413" s="3089"/>
      <c r="O413" s="3089"/>
    </row>
    <row r="414" spans="1:15" s="1267" customFormat="1">
      <c r="A414" s="1266"/>
      <c r="B414" s="1266"/>
      <c r="C414" s="1266"/>
      <c r="D414" s="1266"/>
      <c r="E414" s="1266"/>
      <c r="F414" s="1266"/>
      <c r="G414" s="1266"/>
      <c r="H414" s="1266"/>
      <c r="I414" s="3089"/>
      <c r="J414" s="3089"/>
      <c r="K414" s="3089"/>
      <c r="L414" s="3089"/>
      <c r="M414" s="3089"/>
      <c r="N414" s="3089"/>
      <c r="O414"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3" spans="1:15" s="1267" customFormat="1">
      <c r="A453" s="1266"/>
      <c r="B453" s="1266"/>
      <c r="C453" s="1266"/>
      <c r="D453" s="1266"/>
      <c r="E453" s="1266"/>
      <c r="F453" s="1266"/>
      <c r="G453" s="1266"/>
      <c r="H453" s="1266"/>
      <c r="I453" s="3089"/>
      <c r="J453" s="3089"/>
      <c r="K453" s="3089"/>
      <c r="L453" s="3089"/>
      <c r="M453" s="3089"/>
      <c r="N453" s="3089"/>
      <c r="O453" s="3089"/>
    </row>
    <row r="454" spans="1:15" s="1267" customFormat="1">
      <c r="A454" s="1266"/>
      <c r="B454" s="1266"/>
      <c r="C454" s="1266"/>
      <c r="D454" s="1266"/>
      <c r="E454" s="1266"/>
      <c r="F454" s="1266"/>
      <c r="G454" s="1266"/>
      <c r="H454" s="1266"/>
      <c r="I454" s="3089"/>
      <c r="J454" s="3089"/>
      <c r="K454" s="3089"/>
      <c r="L454" s="3089"/>
      <c r="M454" s="3089"/>
      <c r="N454" s="3089"/>
      <c r="O454" s="3089"/>
    </row>
    <row r="455" spans="1:15" s="1267" customFormat="1">
      <c r="A455" s="1266"/>
      <c r="B455" s="1266"/>
      <c r="C455" s="1266"/>
      <c r="D455" s="1266"/>
      <c r="E455" s="1266"/>
      <c r="F455" s="1266"/>
      <c r="G455" s="1266"/>
      <c r="H455" s="1266"/>
      <c r="I455" s="3089"/>
      <c r="J455" s="3089"/>
      <c r="K455" s="3089"/>
      <c r="L455" s="3089"/>
      <c r="M455" s="3089"/>
      <c r="N455" s="3089"/>
      <c r="O455" s="3089"/>
    </row>
    <row r="456" spans="1:15" s="1267" customFormat="1">
      <c r="A456" s="1266"/>
      <c r="B456" s="1266"/>
      <c r="C456" s="1266"/>
      <c r="D456" s="1266"/>
      <c r="E456" s="1266"/>
      <c r="F456" s="1266"/>
      <c r="G456" s="1266"/>
      <c r="H456" s="1266"/>
      <c r="I456" s="3089"/>
      <c r="J456" s="3089"/>
      <c r="K456" s="3089"/>
      <c r="L456" s="3089"/>
      <c r="M456" s="3089"/>
      <c r="N456" s="3089"/>
      <c r="O456" s="3089"/>
    </row>
    <row r="457" spans="1:15" s="1267" customFormat="1">
      <c r="A457" s="1266"/>
      <c r="B457" s="1266"/>
      <c r="C457" s="1266"/>
      <c r="D457" s="1266"/>
      <c r="E457" s="1266"/>
      <c r="F457" s="1266"/>
      <c r="G457" s="1266"/>
      <c r="H457" s="1266"/>
      <c r="I457" s="3089"/>
      <c r="J457" s="3089"/>
      <c r="K457" s="3089"/>
      <c r="L457" s="3089"/>
      <c r="M457" s="3089"/>
      <c r="N457" s="3089"/>
      <c r="O457"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4" spans="1:15" s="1267" customFormat="1">
      <c r="A494" s="1266"/>
      <c r="B494" s="1266"/>
      <c r="C494" s="1266"/>
      <c r="D494" s="1266"/>
      <c r="E494" s="1266"/>
      <c r="F494" s="1266"/>
      <c r="G494" s="1266"/>
      <c r="H494" s="1266"/>
      <c r="I494" s="3089"/>
      <c r="J494" s="3089"/>
      <c r="K494" s="3089"/>
      <c r="L494" s="3089"/>
      <c r="M494" s="3089"/>
      <c r="N494" s="3089"/>
      <c r="O494" s="3089"/>
    </row>
    <row r="495" spans="1:15" s="1267" customFormat="1">
      <c r="A495" s="1266"/>
      <c r="B495" s="1266"/>
      <c r="C495" s="1266"/>
      <c r="D495" s="1266"/>
      <c r="E495" s="1266"/>
      <c r="F495" s="1266"/>
      <c r="G495" s="1266"/>
      <c r="H495" s="1266"/>
      <c r="I495" s="3089"/>
      <c r="J495" s="3089"/>
      <c r="K495" s="3089"/>
      <c r="L495" s="3089"/>
      <c r="M495" s="3089"/>
      <c r="N495" s="3089"/>
      <c r="O495" s="3089"/>
    </row>
    <row r="496" spans="1:15" s="1267" customFormat="1">
      <c r="A496" s="1266"/>
      <c r="B496" s="1266"/>
      <c r="C496" s="1266"/>
      <c r="D496" s="1266"/>
      <c r="E496" s="1266"/>
      <c r="F496" s="1266"/>
      <c r="G496" s="1266"/>
      <c r="H496" s="1266"/>
      <c r="I496" s="3089"/>
      <c r="J496" s="3089"/>
      <c r="K496" s="3089"/>
      <c r="L496" s="3089"/>
      <c r="M496" s="3089"/>
      <c r="N496" s="3089"/>
      <c r="O496" s="3089"/>
    </row>
    <row r="497" spans="1:15" s="1267" customFormat="1">
      <c r="A497" s="1266"/>
      <c r="B497" s="1266"/>
      <c r="C497" s="1266"/>
      <c r="D497" s="1266"/>
      <c r="E497" s="1266"/>
      <c r="F497" s="1266"/>
      <c r="G497" s="1266"/>
      <c r="H497" s="1266"/>
      <c r="I497" s="3089"/>
      <c r="J497" s="3089"/>
      <c r="K497" s="3089"/>
      <c r="L497" s="3089"/>
      <c r="M497" s="3089"/>
      <c r="N497" s="3089"/>
      <c r="O497" s="3089"/>
    </row>
    <row r="498" spans="1:15" s="1267" customFormat="1">
      <c r="A498" s="1266"/>
      <c r="B498" s="1266"/>
      <c r="C498" s="1266"/>
      <c r="D498" s="1266"/>
      <c r="E498" s="1266"/>
      <c r="F498" s="1266"/>
      <c r="G498" s="1266"/>
      <c r="H498" s="1266"/>
      <c r="I498" s="3089"/>
      <c r="J498" s="3089"/>
      <c r="K498" s="3089"/>
      <c r="L498" s="3089"/>
      <c r="M498" s="3089"/>
      <c r="N498" s="3089"/>
      <c r="O498"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38" spans="1:15" s="1267" customFormat="1">
      <c r="A538" s="1266"/>
      <c r="B538" s="1266"/>
      <c r="C538" s="1266"/>
      <c r="D538" s="1266"/>
      <c r="E538" s="1266"/>
      <c r="F538" s="1266"/>
      <c r="G538" s="1266"/>
      <c r="H538" s="1266"/>
      <c r="I538" s="3089"/>
      <c r="J538" s="3089"/>
      <c r="K538" s="3089"/>
      <c r="L538" s="3089"/>
      <c r="M538" s="3089"/>
      <c r="N538" s="3089"/>
      <c r="O538" s="3089"/>
    </row>
    <row r="539" spans="1:15" s="1267" customFormat="1">
      <c r="A539" s="1266"/>
      <c r="B539" s="1266"/>
      <c r="C539" s="1266"/>
      <c r="D539" s="1266"/>
      <c r="E539" s="1266"/>
      <c r="F539" s="1266"/>
      <c r="G539" s="1266"/>
      <c r="H539" s="1266"/>
      <c r="I539" s="3089"/>
      <c r="J539" s="3089"/>
      <c r="K539" s="3089"/>
      <c r="L539" s="3089"/>
      <c r="M539" s="3089"/>
      <c r="N539" s="3089"/>
      <c r="O539" s="3089"/>
    </row>
    <row r="540" spans="1:15" s="1267" customFormat="1">
      <c r="A540" s="1266"/>
      <c r="B540" s="1266"/>
      <c r="C540" s="1266"/>
      <c r="D540" s="1266"/>
      <c r="E540" s="1266"/>
      <c r="F540" s="1266"/>
      <c r="G540" s="1266"/>
      <c r="H540" s="1266"/>
      <c r="I540" s="3089"/>
      <c r="J540" s="3089"/>
      <c r="K540" s="3089"/>
      <c r="L540" s="3089"/>
      <c r="M540" s="3089"/>
      <c r="N540" s="3089"/>
      <c r="O540" s="3089"/>
    </row>
    <row r="541" spans="1:15" s="1267" customFormat="1">
      <c r="A541" s="1266"/>
      <c r="B541" s="1266"/>
      <c r="C541" s="1266"/>
      <c r="D541" s="1266"/>
      <c r="E541" s="1266"/>
      <c r="F541" s="1266"/>
      <c r="G541" s="1266"/>
      <c r="H541" s="1266"/>
      <c r="I541" s="3089"/>
      <c r="J541" s="3089"/>
      <c r="K541" s="3089"/>
      <c r="L541" s="3089"/>
      <c r="M541" s="3089"/>
      <c r="N541" s="3089"/>
      <c r="O541" s="3089"/>
    </row>
    <row r="542" spans="1:15" s="1267" customFormat="1">
      <c r="A542" s="1266"/>
      <c r="B542" s="1266"/>
      <c r="C542" s="1266"/>
      <c r="D542" s="1266"/>
      <c r="E542" s="1266"/>
      <c r="F542" s="1266"/>
      <c r="G542" s="1266"/>
      <c r="H542" s="1266"/>
      <c r="I542" s="3089"/>
      <c r="J542" s="3089"/>
      <c r="K542" s="3089"/>
      <c r="L542" s="3089"/>
      <c r="M542" s="3089"/>
      <c r="N542" s="3089"/>
      <c r="O542"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c r="A561" s="1266"/>
      <c r="B561" s="1266"/>
      <c r="C561" s="1266"/>
      <c r="D561" s="1266"/>
      <c r="E561" s="1266"/>
      <c r="F561" s="1266"/>
      <c r="G561" s="1266"/>
      <c r="H561" s="1266"/>
      <c r="I561" s="3089"/>
      <c r="J561" s="3089"/>
      <c r="K561" s="3089"/>
      <c r="L561" s="3089"/>
      <c r="M561" s="3089"/>
      <c r="N561" s="3089"/>
      <c r="O561" s="3089"/>
    </row>
    <row r="562" spans="1:15" s="1267" customFormat="1">
      <c r="A562" s="1266"/>
      <c r="B562" s="1266"/>
      <c r="C562" s="1266"/>
      <c r="D562" s="1266"/>
      <c r="E562" s="1266"/>
      <c r="F562" s="1266"/>
      <c r="G562" s="1266"/>
      <c r="H562" s="1266"/>
      <c r="I562" s="3089"/>
      <c r="J562" s="3089"/>
      <c r="K562" s="3089"/>
      <c r="L562" s="3089"/>
      <c r="M562" s="3089"/>
      <c r="N562" s="3089"/>
      <c r="O562" s="3089"/>
    </row>
    <row r="563" spans="1:15" s="1267" customFormat="1">
      <c r="A563" s="1266"/>
      <c r="B563" s="1266"/>
      <c r="C563" s="1266"/>
      <c r="D563" s="1266"/>
      <c r="E563" s="1266"/>
      <c r="F563" s="1266"/>
      <c r="G563" s="1266"/>
      <c r="H563" s="1266"/>
      <c r="I563" s="3089"/>
      <c r="J563" s="3089"/>
      <c r="K563" s="3089"/>
      <c r="L563" s="3089"/>
      <c r="M563" s="3089"/>
      <c r="N563" s="3089"/>
      <c r="O563" s="3089"/>
    </row>
    <row r="564" spans="1:15" s="1267" customFormat="1">
      <c r="A564" s="1266"/>
      <c r="B564" s="1266"/>
      <c r="C564" s="1266"/>
      <c r="D564" s="1266"/>
      <c r="E564" s="1266"/>
      <c r="F564" s="1266"/>
      <c r="G564" s="1266"/>
      <c r="H564" s="1266"/>
      <c r="I564" s="3089"/>
      <c r="J564" s="3089"/>
      <c r="K564" s="3089"/>
      <c r="L564" s="3089"/>
      <c r="M564" s="3089"/>
      <c r="N564" s="3089"/>
      <c r="O564" s="3089"/>
    </row>
    <row r="565" spans="1:15" s="1267" customForma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597" spans="1:15" s="1267" customFormat="1" ht="7.5" customHeight="1">
      <c r="A597" s="1266"/>
      <c r="B597" s="1266"/>
      <c r="C597" s="1266"/>
      <c r="D597" s="1266"/>
      <c r="E597" s="1266"/>
      <c r="F597" s="1266"/>
      <c r="G597" s="1266"/>
      <c r="H597" s="1266"/>
      <c r="I597" s="3089"/>
      <c r="J597" s="3089"/>
      <c r="K597" s="3089"/>
      <c r="L597" s="3089"/>
      <c r="M597" s="3089"/>
      <c r="N597" s="3089"/>
      <c r="O597" s="3089"/>
    </row>
    <row r="598" spans="1:15" s="1267" customFormat="1" ht="7.5" customHeight="1">
      <c r="A598" s="1266"/>
      <c r="B598" s="1266"/>
      <c r="C598" s="1266"/>
      <c r="D598" s="1266"/>
      <c r="E598" s="1266"/>
      <c r="F598" s="1266"/>
      <c r="G598" s="1266"/>
      <c r="H598" s="1266"/>
      <c r="I598" s="3089"/>
      <c r="J598" s="3089"/>
      <c r="K598" s="3089"/>
      <c r="L598" s="3089"/>
      <c r="M598" s="3089"/>
      <c r="N598" s="3089"/>
      <c r="O598" s="3089"/>
    </row>
    <row r="599" spans="1:15" s="1267" customFormat="1" ht="7.5" customHeight="1">
      <c r="A599" s="1266"/>
      <c r="B599" s="1266"/>
      <c r="C599" s="1266"/>
      <c r="D599" s="1266"/>
      <c r="E599" s="1266"/>
      <c r="F599" s="1266"/>
      <c r="G599" s="1266"/>
      <c r="H599" s="1266"/>
      <c r="I599" s="3089"/>
      <c r="J599" s="3089"/>
      <c r="K599" s="3089"/>
      <c r="L599" s="3089"/>
      <c r="M599" s="3089"/>
      <c r="N599" s="3089"/>
      <c r="O599" s="3089"/>
    </row>
    <row r="600" spans="1:15" s="1267" customFormat="1" ht="7.5" customHeight="1">
      <c r="A600" s="1266"/>
      <c r="B600" s="1266"/>
      <c r="C600" s="1266"/>
      <c r="D600" s="1266"/>
      <c r="E600" s="1266"/>
      <c r="F600" s="1266"/>
      <c r="G600" s="1266"/>
      <c r="H600" s="1266"/>
      <c r="I600" s="3089"/>
      <c r="J600" s="3089"/>
      <c r="K600" s="3089"/>
      <c r="L600" s="3089"/>
      <c r="M600" s="3089"/>
      <c r="N600" s="3089"/>
      <c r="O600" s="3089"/>
    </row>
    <row r="601" spans="1:15" s="1267" customFormat="1" ht="7.5" customHeight="1">
      <c r="A601" s="1266"/>
      <c r="B601" s="1266"/>
      <c r="C601" s="1266"/>
      <c r="D601" s="1266"/>
      <c r="E601" s="1266"/>
      <c r="F601" s="1266"/>
      <c r="G601" s="1266"/>
      <c r="H601" s="1266"/>
      <c r="I601" s="3089"/>
      <c r="J601" s="3089"/>
      <c r="K601" s="3089"/>
      <c r="L601" s="3089"/>
      <c r="M601" s="3089"/>
      <c r="N601" s="3089"/>
      <c r="O601"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row r="617" spans="1:15" s="1267" customFormat="1">
      <c r="A617" s="1266"/>
      <c r="B617" s="1266"/>
      <c r="C617" s="1266"/>
      <c r="D617" s="1266"/>
      <c r="E617" s="1266"/>
      <c r="F617" s="1266"/>
      <c r="G617" s="1266"/>
      <c r="H617" s="1266"/>
      <c r="I617" s="3089"/>
      <c r="J617" s="3089"/>
      <c r="K617" s="3089"/>
      <c r="L617" s="3089"/>
      <c r="M617" s="3089"/>
      <c r="N617" s="3089"/>
      <c r="O617" s="3089"/>
    </row>
    <row r="618" spans="1:15" s="1267" customFormat="1">
      <c r="A618" s="1266"/>
      <c r="B618" s="1266"/>
      <c r="C618" s="1266"/>
      <c r="D618" s="1266"/>
      <c r="E618" s="1266"/>
      <c r="F618" s="1266"/>
      <c r="G618" s="1266"/>
      <c r="H618" s="1266"/>
      <c r="I618" s="3089"/>
      <c r="J618" s="3089"/>
      <c r="K618" s="3089"/>
      <c r="L618" s="3089"/>
      <c r="M618" s="3089"/>
      <c r="N618" s="3089"/>
      <c r="O618" s="3089"/>
    </row>
    <row r="619" spans="1:15" s="1267" customFormat="1">
      <c r="A619" s="1266"/>
      <c r="B619" s="1266"/>
      <c r="C619" s="1266"/>
      <c r="D619" s="1266"/>
      <c r="E619" s="1266"/>
      <c r="F619" s="1266"/>
      <c r="G619" s="1266"/>
      <c r="H619" s="1266"/>
      <c r="I619" s="3089"/>
      <c r="J619" s="3089"/>
      <c r="K619" s="3089"/>
      <c r="L619" s="3089"/>
      <c r="M619" s="3089"/>
      <c r="N619" s="3089"/>
      <c r="O619" s="3089"/>
    </row>
    <row r="620" spans="1:15" s="1267" customFormat="1">
      <c r="A620" s="1266"/>
      <c r="B620" s="1266"/>
      <c r="C620" s="1266"/>
      <c r="D620" s="1266"/>
      <c r="E620" s="1266"/>
      <c r="F620" s="1266"/>
      <c r="G620" s="1266"/>
      <c r="H620" s="1266"/>
      <c r="I620" s="3089"/>
      <c r="J620" s="3089"/>
      <c r="K620" s="3089"/>
      <c r="L620" s="3089"/>
      <c r="M620" s="3089"/>
      <c r="N620" s="3089"/>
      <c r="O620" s="3089"/>
    </row>
    <row r="621" spans="1:15" s="1267" customFormat="1">
      <c r="A621" s="1266"/>
      <c r="B621" s="1266"/>
      <c r="C621" s="1266"/>
      <c r="D621" s="1266"/>
      <c r="E621" s="1266"/>
      <c r="F621" s="1266"/>
      <c r="G621" s="1266"/>
      <c r="H621" s="1266"/>
      <c r="I621" s="3089"/>
      <c r="J621" s="3089"/>
      <c r="K621" s="3089"/>
      <c r="L621" s="3089"/>
      <c r="M621" s="3089"/>
      <c r="N621" s="3089"/>
      <c r="O621" s="3089"/>
    </row>
  </sheetData>
  <mergeCells count="85">
    <mergeCell ref="A5:H5"/>
    <mergeCell ref="A6:H6"/>
    <mergeCell ref="A33:B33"/>
    <mergeCell ref="C33:E33"/>
    <mergeCell ref="F33:H33"/>
    <mergeCell ref="A11:B13"/>
    <mergeCell ref="E11:G11"/>
    <mergeCell ref="A53:H53"/>
    <mergeCell ref="A54:H54"/>
    <mergeCell ref="C34:E34"/>
    <mergeCell ref="F34:H34"/>
    <mergeCell ref="A35:B35"/>
    <mergeCell ref="C35:E35"/>
    <mergeCell ref="A51:H51"/>
    <mergeCell ref="A59:B61"/>
    <mergeCell ref="E59:G59"/>
    <mergeCell ref="E75:F75"/>
    <mergeCell ref="C77:D77"/>
    <mergeCell ref="E77:H77"/>
    <mergeCell ref="A52:H52"/>
    <mergeCell ref="A144:B146"/>
    <mergeCell ref="E144:G144"/>
    <mergeCell ref="C78:D78"/>
    <mergeCell ref="E78:H78"/>
    <mergeCell ref="A97:H97"/>
    <mergeCell ref="A98:H98"/>
    <mergeCell ref="A103:B105"/>
    <mergeCell ref="E103:G103"/>
    <mergeCell ref="E160:F160"/>
    <mergeCell ref="C162:D162"/>
    <mergeCell ref="E162:H162"/>
    <mergeCell ref="E114:F114"/>
    <mergeCell ref="C116:D116"/>
    <mergeCell ref="E116:H116"/>
    <mergeCell ref="C117:D117"/>
    <mergeCell ref="E117:H117"/>
    <mergeCell ref="A137:H137"/>
    <mergeCell ref="A138:H138"/>
    <mergeCell ref="E199:F199"/>
    <mergeCell ref="C201:D201"/>
    <mergeCell ref="E201:H201"/>
    <mergeCell ref="C202:D202"/>
    <mergeCell ref="E202:H202"/>
    <mergeCell ref="C244:D244"/>
    <mergeCell ref="E244:H244"/>
    <mergeCell ref="E243:H243"/>
    <mergeCell ref="E282:F282"/>
    <mergeCell ref="C284:D284"/>
    <mergeCell ref="A220:H220"/>
    <mergeCell ref="C163:D163"/>
    <mergeCell ref="E163:H163"/>
    <mergeCell ref="A178:H178"/>
    <mergeCell ref="A179:H179"/>
    <mergeCell ref="A185:B187"/>
    <mergeCell ref="E185:G185"/>
    <mergeCell ref="E326:H326"/>
    <mergeCell ref="A261:H261"/>
    <mergeCell ref="A262:H262"/>
    <mergeCell ref="A269:B271"/>
    <mergeCell ref="E269:G269"/>
    <mergeCell ref="A221:H221"/>
    <mergeCell ref="A227:B229"/>
    <mergeCell ref="E227:G227"/>
    <mergeCell ref="E241:F241"/>
    <mergeCell ref="C243:D243"/>
    <mergeCell ref="E284:H284"/>
    <mergeCell ref="C285:D285"/>
    <mergeCell ref="E285:H285"/>
    <mergeCell ref="A308:H308"/>
    <mergeCell ref="E380:F380"/>
    <mergeCell ref="A309:H309"/>
    <mergeCell ref="A314:B316"/>
    <mergeCell ref="E314:G314"/>
    <mergeCell ref="E324:F324"/>
    <mergeCell ref="C326:D326"/>
    <mergeCell ref="C382:D382"/>
    <mergeCell ref="E382:H382"/>
    <mergeCell ref="C383:D383"/>
    <mergeCell ref="E383:H383"/>
    <mergeCell ref="C327:D327"/>
    <mergeCell ref="E327:H327"/>
    <mergeCell ref="A364:H364"/>
    <mergeCell ref="A365:H365"/>
    <mergeCell ref="A370:B372"/>
    <mergeCell ref="E370:G370"/>
  </mergeCells>
  <pageMargins left="0.5" right="0" top="0.25" bottom="0" header="0.5" footer="0"/>
  <pageSetup paperSize="5" orientation="portrait" verticalDpi="3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outlinePr summaryBelow="0"/>
  </sheetPr>
  <dimension ref="A1:ER616"/>
  <sheetViews>
    <sheetView showGridLines="0" showOutlineSymbols="0" topLeftCell="A16" workbookViewId="0">
      <pane xSplit="18525" topLeftCell="ET1"/>
      <selection activeCell="F33" sqref="F33:H33"/>
      <selection pane="topRight" activeCell="ET1" sqref="ET1"/>
    </sheetView>
  </sheetViews>
  <sheetFormatPr defaultColWidth="12.5703125" defaultRowHeight="15.75" outlineLevelRow="2" outlineLevelCol="2"/>
  <cols>
    <col min="1" max="1" width="1.85546875" style="1266" customWidth="1"/>
    <col min="2" max="2" width="30.42578125" style="1266" customWidth="1"/>
    <col min="3" max="3" width="11.42578125" style="1266" customWidth="1"/>
    <col min="4" max="4" width="11.28515625" style="1266" customWidth="1"/>
    <col min="5" max="5" width="10.5703125" style="1266" customWidth="1"/>
    <col min="6" max="6" width="11.7109375" style="1266" customWidth="1"/>
    <col min="7" max="7" width="10.42578125" style="1266" customWidth="1"/>
    <col min="8" max="8" width="11.57031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1687</v>
      </c>
      <c r="C9" s="2865"/>
      <c r="D9" s="554"/>
      <c r="E9" s="554"/>
      <c r="F9" s="554"/>
      <c r="G9" s="554"/>
      <c r="H9" s="554"/>
    </row>
    <row r="10" spans="1:15" ht="13.5" customHeight="1" outlineLevel="1">
      <c r="A10" s="3080"/>
      <c r="B10" s="3080"/>
      <c r="C10" s="1303"/>
      <c r="D10" s="1302"/>
      <c r="E10" s="1304"/>
      <c r="F10" s="1301"/>
      <c r="G10" s="1260"/>
      <c r="H10" s="1304"/>
      <c r="I10" s="3174"/>
      <c r="J10" s="3050"/>
      <c r="K10" s="3050"/>
      <c r="L10" s="3050"/>
    </row>
    <row r="11" spans="1:15" ht="16.7" customHeight="1" outlineLevel="1">
      <c r="A11" s="1280" t="s">
        <v>143</v>
      </c>
      <c r="B11" s="1279"/>
      <c r="C11" s="1320" t="s">
        <v>92</v>
      </c>
      <c r="D11" s="1319" t="s">
        <v>91</v>
      </c>
      <c r="E11" s="1318" t="s">
        <v>93</v>
      </c>
      <c r="F11" s="1317"/>
      <c r="G11" s="1316"/>
      <c r="H11" s="1315" t="s">
        <v>87</v>
      </c>
      <c r="I11" s="3180"/>
      <c r="J11" s="1232"/>
      <c r="K11" s="1306"/>
      <c r="L11" s="3050"/>
    </row>
    <row r="12" spans="1:15" ht="16.7" customHeight="1" outlineLevel="1">
      <c r="A12" s="1278"/>
      <c r="B12" s="1276"/>
      <c r="C12" s="1313" t="s">
        <v>86</v>
      </c>
      <c r="D12" s="1312" t="s">
        <v>228</v>
      </c>
      <c r="E12" s="2735" t="s">
        <v>1663</v>
      </c>
      <c r="F12" s="1312" t="s">
        <v>1662</v>
      </c>
      <c r="G12" s="1312" t="s">
        <v>88</v>
      </c>
      <c r="H12" s="1312" t="s">
        <v>227</v>
      </c>
      <c r="I12" s="3173"/>
      <c r="J12" s="1232"/>
      <c r="K12" s="1306"/>
      <c r="L12" s="3050"/>
    </row>
    <row r="13" spans="1:15" ht="16.7" customHeight="1" outlineLevel="1">
      <c r="A13" s="1275"/>
      <c r="B13" s="1274"/>
      <c r="C13" s="1310"/>
      <c r="D13" s="1308" t="s">
        <v>84</v>
      </c>
      <c r="E13" s="1308" t="s">
        <v>84</v>
      </c>
      <c r="F13" s="1308" t="s">
        <v>142</v>
      </c>
      <c r="G13" s="1309"/>
      <c r="H13" s="1308" t="s">
        <v>83</v>
      </c>
      <c r="I13" s="3180"/>
      <c r="J13" s="1232"/>
      <c r="K13" s="3050"/>
      <c r="L13" s="3050"/>
    </row>
    <row r="14" spans="1:15" s="363" customFormat="1" ht="15.6" customHeight="1">
      <c r="A14" s="3111" t="s">
        <v>1661</v>
      </c>
      <c r="B14" s="3113"/>
      <c r="C14" s="2852"/>
      <c r="D14" s="2850"/>
      <c r="E14" s="2850"/>
      <c r="F14" s="2850"/>
      <c r="G14" s="3112"/>
      <c r="H14" s="2850"/>
      <c r="I14" s="3121"/>
      <c r="J14" s="3121"/>
      <c r="K14" s="3121"/>
      <c r="L14" s="3121"/>
      <c r="M14" s="3121"/>
      <c r="N14" s="3121"/>
      <c r="O14" s="3121"/>
    </row>
    <row r="15" spans="1:15" ht="15.6" customHeight="1" outlineLevel="1">
      <c r="A15" s="3179" t="s">
        <v>46</v>
      </c>
      <c r="B15" s="1058"/>
      <c r="C15" s="2722"/>
      <c r="D15" s="580">
        <f>SUM(D16:D20)</f>
        <v>3009903.21</v>
      </c>
      <c r="E15" s="580">
        <f>SUM(E16:E20)</f>
        <v>1087608.8799999999</v>
      </c>
      <c r="F15" s="580">
        <f>SUM(F16:F20)</f>
        <v>2238441.12</v>
      </c>
      <c r="G15" s="580">
        <f>SUM(G16:G20)</f>
        <v>3326050</v>
      </c>
      <c r="H15" s="580">
        <f>SUM(H16:H20)</f>
        <v>3200000</v>
      </c>
      <c r="I15" s="3176"/>
      <c r="J15" s="1232"/>
      <c r="K15" s="3050"/>
      <c r="L15" s="3050"/>
    </row>
    <row r="16" spans="1:15" ht="16.5" customHeight="1" outlineLevel="1">
      <c r="A16" s="3102" t="s">
        <v>238</v>
      </c>
      <c r="B16" s="2762"/>
      <c r="C16" s="1614" t="s">
        <v>131</v>
      </c>
      <c r="D16" s="3178">
        <v>350422.5</v>
      </c>
      <c r="E16" s="3177">
        <v>10182</v>
      </c>
      <c r="F16" s="193">
        <f>G16-E16</f>
        <v>379818</v>
      </c>
      <c r="G16" s="3177">
        <v>390000</v>
      </c>
      <c r="H16" s="3177">
        <v>320000</v>
      </c>
      <c r="I16" s="3176"/>
      <c r="J16" s="1232"/>
      <c r="K16" s="3050"/>
      <c r="L16" s="3050"/>
    </row>
    <row r="17" spans="1:16" ht="20.100000000000001" customHeight="1" outlineLevel="1">
      <c r="A17" s="3102" t="s">
        <v>24</v>
      </c>
      <c r="B17" s="2762"/>
      <c r="C17" s="1614" t="s">
        <v>23</v>
      </c>
      <c r="D17" s="2718">
        <v>2585258.21</v>
      </c>
      <c r="E17" s="941">
        <v>1077426.8799999999</v>
      </c>
      <c r="F17" s="2728">
        <f>G17-E17</f>
        <v>1696343.12</v>
      </c>
      <c r="G17" s="941">
        <v>2773770</v>
      </c>
      <c r="H17" s="941">
        <v>2773770</v>
      </c>
      <c r="I17" s="3176"/>
      <c r="J17" s="3166"/>
      <c r="K17" s="3050"/>
      <c r="L17" s="3050"/>
      <c r="M17" s="1232"/>
      <c r="N17" s="1232"/>
      <c r="O17" s="3050"/>
      <c r="P17" s="1273"/>
    </row>
    <row r="18" spans="1:16" ht="20.100000000000001" customHeight="1" outlineLevel="1">
      <c r="A18" s="2769" t="s">
        <v>1407</v>
      </c>
      <c r="B18" s="2776"/>
      <c r="C18" s="194"/>
      <c r="D18" s="2718"/>
      <c r="E18" s="941"/>
      <c r="F18" s="2728"/>
      <c r="G18" s="941"/>
      <c r="H18" s="941"/>
      <c r="I18" s="3171"/>
      <c r="J18" s="3163"/>
      <c r="K18" s="3050"/>
      <c r="L18" s="3050"/>
      <c r="M18" s="1232"/>
      <c r="N18" s="1232"/>
      <c r="O18" s="3050"/>
      <c r="P18" s="1273"/>
    </row>
    <row r="19" spans="1:16" ht="20.100000000000001" customHeight="1" outlineLevel="1">
      <c r="A19" s="2769"/>
      <c r="B19" s="2776" t="s">
        <v>1686</v>
      </c>
      <c r="C19" s="46" t="s">
        <v>1685</v>
      </c>
      <c r="D19" s="2718">
        <v>38270.5</v>
      </c>
      <c r="E19" s="941">
        <v>0</v>
      </c>
      <c r="F19" s="2728">
        <f>SUM(G19-E19)</f>
        <v>109000</v>
      </c>
      <c r="G19" s="941">
        <v>109000</v>
      </c>
      <c r="H19" s="941">
        <v>59000</v>
      </c>
      <c r="I19" s="3171"/>
      <c r="J19" s="3163"/>
      <c r="K19" s="3050"/>
      <c r="L19" s="3050"/>
      <c r="M19" s="1232"/>
      <c r="N19" s="1232"/>
      <c r="O19" s="3050"/>
      <c r="P19" s="1273"/>
    </row>
    <row r="20" spans="1:16" s="1273" customFormat="1" ht="20.100000000000001" customHeight="1" outlineLevel="1">
      <c r="A20" s="3102" t="s">
        <v>10</v>
      </c>
      <c r="B20" s="2762"/>
      <c r="C20" s="1614" t="s">
        <v>9</v>
      </c>
      <c r="D20" s="2718">
        <v>35952</v>
      </c>
      <c r="E20" s="941">
        <v>0</v>
      </c>
      <c r="F20" s="2728">
        <f>G20</f>
        <v>53280</v>
      </c>
      <c r="G20" s="941">
        <v>53280</v>
      </c>
      <c r="H20" s="941">
        <v>47230</v>
      </c>
      <c r="I20" s="3175"/>
      <c r="J20" s="3163"/>
      <c r="K20" s="3050"/>
      <c r="L20" s="3050"/>
      <c r="M20" s="1232"/>
      <c r="N20" s="1306"/>
      <c r="O20" s="3050"/>
    </row>
    <row r="21" spans="1:16" s="1273" customFormat="1" ht="20.100000000000001" customHeight="1" outlineLevel="1">
      <c r="A21" s="3102"/>
      <c r="B21" s="2762"/>
      <c r="C21" s="1614"/>
      <c r="D21" s="2718"/>
      <c r="E21" s="941"/>
      <c r="F21" s="2728"/>
      <c r="G21" s="941"/>
      <c r="H21" s="941"/>
      <c r="I21" s="3175"/>
      <c r="J21" s="3163"/>
      <c r="K21" s="3050"/>
      <c r="L21" s="3050"/>
      <c r="M21" s="1232"/>
      <c r="N21" s="1306"/>
      <c r="O21" s="3050"/>
    </row>
    <row r="22" spans="1:16" s="1273" customFormat="1" ht="20.100000000000001" customHeight="1" outlineLevel="1">
      <c r="A22" s="3128"/>
      <c r="B22" s="3127" t="s">
        <v>400</v>
      </c>
      <c r="C22" s="3126"/>
      <c r="D22" s="3125">
        <f>SUM(D23)</f>
        <v>0</v>
      </c>
      <c r="E22" s="3125">
        <f>SUM(E23)</f>
        <v>0</v>
      </c>
      <c r="F22" s="3125">
        <f>SUM(F23)</f>
        <v>270000</v>
      </c>
      <c r="G22" s="3125">
        <f>SUM(G23)</f>
        <v>270000</v>
      </c>
      <c r="H22" s="3125">
        <f>SUM(H23)</f>
        <v>0</v>
      </c>
      <c r="I22" s="3175"/>
      <c r="J22" s="3163"/>
      <c r="K22" s="3050"/>
      <c r="L22" s="3050"/>
      <c r="M22" s="1232"/>
      <c r="N22" s="1306"/>
      <c r="O22" s="3050"/>
    </row>
    <row r="23" spans="1:16" s="1273" customFormat="1" ht="20.100000000000001" customHeight="1" outlineLevel="1">
      <c r="A23" s="3102" t="s">
        <v>1684</v>
      </c>
      <c r="B23" s="2762"/>
      <c r="C23" s="1614" t="s">
        <v>1683</v>
      </c>
      <c r="D23" s="2718">
        <v>0</v>
      </c>
      <c r="E23" s="941">
        <v>0</v>
      </c>
      <c r="F23" s="2728">
        <v>270000</v>
      </c>
      <c r="G23" s="941">
        <v>270000</v>
      </c>
      <c r="H23" s="941">
        <v>0</v>
      </c>
      <c r="I23" s="3175"/>
      <c r="J23" s="3163"/>
      <c r="K23" s="3050"/>
      <c r="L23" s="3050"/>
      <c r="M23" s="1232"/>
      <c r="N23" s="1306"/>
      <c r="O23" s="3050"/>
    </row>
    <row r="24" spans="1:16" s="1273" customFormat="1" ht="20.100000000000001" customHeight="1" outlineLevel="1">
      <c r="A24" s="3102"/>
      <c r="B24" s="2762"/>
      <c r="C24" s="1614"/>
      <c r="D24" s="2718"/>
      <c r="E24" s="941"/>
      <c r="F24" s="2728"/>
      <c r="G24" s="941"/>
      <c r="H24" s="941"/>
      <c r="I24" s="3175"/>
      <c r="J24" s="3163"/>
      <c r="K24" s="3050"/>
      <c r="L24" s="3050"/>
      <c r="M24" s="1232"/>
      <c r="N24" s="1306"/>
      <c r="O24" s="3050"/>
    </row>
    <row r="25" spans="1:16" s="1273" customFormat="1" ht="20.100000000000001" customHeight="1" outlineLevel="1">
      <c r="A25" s="3102"/>
      <c r="B25" s="2762"/>
      <c r="C25" s="1614"/>
      <c r="D25" s="2718"/>
      <c r="E25" s="941"/>
      <c r="F25" s="2728"/>
      <c r="G25" s="941"/>
      <c r="H25" s="941"/>
      <c r="I25" s="3175"/>
      <c r="J25" s="3163"/>
      <c r="K25" s="3050"/>
      <c r="L25" s="3050"/>
      <c r="M25" s="1232"/>
      <c r="N25" s="1306"/>
      <c r="O25" s="3050"/>
    </row>
    <row r="26" spans="1:16" s="1273" customFormat="1" ht="20.100000000000001" customHeight="1" outlineLevel="1">
      <c r="A26" s="2777"/>
      <c r="B26" s="3139"/>
      <c r="C26" s="1614"/>
      <c r="D26" s="2718"/>
      <c r="E26" s="941"/>
      <c r="F26" s="2728"/>
      <c r="G26" s="941"/>
      <c r="H26" s="941"/>
      <c r="I26" s="3175"/>
      <c r="J26" s="1233"/>
      <c r="K26" s="1233"/>
      <c r="L26" s="1233"/>
      <c r="M26" s="1233"/>
      <c r="N26" s="1233"/>
      <c r="O26" s="3050"/>
    </row>
    <row r="27" spans="1:16" s="1273" customFormat="1" ht="20.100000000000001" customHeight="1" outlineLevel="1">
      <c r="A27" s="3099"/>
      <c r="B27" s="3098"/>
      <c r="C27" s="3097"/>
      <c r="D27" s="2718"/>
      <c r="E27" s="2715"/>
      <c r="F27" s="2728"/>
      <c r="G27" s="2715"/>
      <c r="H27" s="2715"/>
      <c r="I27" s="3050"/>
      <c r="J27" s="3050"/>
      <c r="K27" s="3050"/>
      <c r="L27" s="3050"/>
      <c r="M27" s="3050"/>
      <c r="N27" s="3050"/>
      <c r="O27" s="3050"/>
    </row>
    <row r="28" spans="1:16" s="1221" customFormat="1" ht="20.100000000000001" customHeight="1" outlineLevel="1" thickBot="1">
      <c r="A28" s="599" t="s">
        <v>8</v>
      </c>
      <c r="B28" s="3165"/>
      <c r="C28" s="3164"/>
      <c r="D28" s="599">
        <f>D15+D22</f>
        <v>3009903.21</v>
      </c>
      <c r="E28" s="599">
        <f>E15+E22</f>
        <v>1087608.8799999999</v>
      </c>
      <c r="F28" s="599">
        <f>F15+F22</f>
        <v>2508441.12</v>
      </c>
      <c r="G28" s="599">
        <f>G15+G22</f>
        <v>3596050</v>
      </c>
      <c r="H28" s="599">
        <f>H15+H22</f>
        <v>3200000</v>
      </c>
      <c r="I28" s="1231"/>
      <c r="J28" s="3163"/>
      <c r="K28" s="1232"/>
      <c r="L28" s="1232"/>
      <c r="M28" s="1232"/>
      <c r="N28" s="1232"/>
      <c r="O28" s="1232"/>
    </row>
    <row r="29" spans="1:16" s="819" customFormat="1" ht="19.5" customHeight="1" outlineLevel="1" thickTop="1">
      <c r="A29" s="554" t="s">
        <v>1655</v>
      </c>
      <c r="B29" s="796"/>
      <c r="C29" s="554" t="s">
        <v>1654</v>
      </c>
      <c r="D29" s="796"/>
      <c r="F29" s="658" t="s">
        <v>1653</v>
      </c>
      <c r="G29" s="554"/>
      <c r="H29" s="796"/>
    </row>
    <row r="30" spans="1:16" s="819" customFormat="1" ht="15.95" customHeight="1" outlineLevel="1">
      <c r="A30" s="554"/>
      <c r="B30" s="796"/>
      <c r="C30" s="554"/>
      <c r="D30" s="796"/>
      <c r="E30" s="3094"/>
      <c r="F30" s="3094"/>
      <c r="G30" s="554"/>
      <c r="H30" s="796"/>
    </row>
    <row r="31" spans="1:16" s="819" customFormat="1" ht="10.5" customHeight="1" outlineLevel="1">
      <c r="A31" s="796"/>
      <c r="B31" s="554"/>
      <c r="C31" s="3093"/>
      <c r="D31" s="554"/>
      <c r="E31" s="554"/>
      <c r="F31" s="554"/>
      <c r="G31" s="554"/>
      <c r="H31" s="796"/>
    </row>
    <row r="32" spans="1:16" s="819" customFormat="1" ht="15.95" customHeight="1" outlineLevel="1">
      <c r="A32" s="3741" t="s">
        <v>1958</v>
      </c>
      <c r="B32" s="3092"/>
      <c r="C32" s="3740" t="s">
        <v>1906</v>
      </c>
      <c r="D32" s="2711"/>
      <c r="E32" s="2711"/>
      <c r="F32" s="3742" t="s">
        <v>1876</v>
      </c>
      <c r="G32" s="594"/>
      <c r="H32" s="594"/>
    </row>
    <row r="33" spans="1:16" s="819" customFormat="1" ht="15.75" customHeight="1" outlineLevel="1">
      <c r="A33" s="3091"/>
      <c r="B33" s="1268" t="s">
        <v>1652</v>
      </c>
      <c r="C33" s="2708" t="s">
        <v>100</v>
      </c>
      <c r="D33" s="2708"/>
      <c r="E33" s="2708"/>
      <c r="F33" s="2797" t="s">
        <v>0</v>
      </c>
      <c r="G33" s="2797"/>
      <c r="H33" s="2797"/>
    </row>
    <row r="34" spans="1:16" s="819" customFormat="1" ht="12" customHeight="1" outlineLevel="1">
      <c r="A34" s="3090"/>
      <c r="B34" s="3090"/>
      <c r="C34" s="2708"/>
      <c r="D34" s="2708"/>
      <c r="E34" s="2708"/>
      <c r="F34" s="2705"/>
      <c r="G34" s="2705"/>
      <c r="H34" s="2705"/>
    </row>
    <row r="35" spans="1:16" s="1273" customFormat="1" ht="12" customHeight="1" outlineLevel="1">
      <c r="A35" s="1266"/>
      <c r="B35" s="1220"/>
      <c r="C35" s="1285"/>
      <c r="D35" s="1220"/>
      <c r="E35" s="1220"/>
      <c r="F35" s="1220"/>
      <c r="G35" s="1220"/>
      <c r="H35" s="1266"/>
      <c r="I35" s="3050"/>
      <c r="J35" s="3050"/>
      <c r="K35" s="3050"/>
      <c r="L35" s="3050"/>
      <c r="M35" s="3050"/>
      <c r="N35" s="3050"/>
      <c r="O35" s="3050"/>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ht="20.100000000000001" customHeight="1" outlineLevel="1">
      <c r="A40" s="1267"/>
      <c r="B40" s="1268"/>
      <c r="C40" s="1267"/>
      <c r="D40" s="1284"/>
      <c r="E40" s="1284"/>
      <c r="F40" s="1284"/>
      <c r="G40" s="1284"/>
      <c r="H40" s="1284"/>
      <c r="J40" s="3050"/>
      <c r="K40" s="3050"/>
      <c r="L40" s="3050"/>
      <c r="M40" s="3050"/>
      <c r="N40" s="3050"/>
      <c r="O40" s="3050"/>
      <c r="P40" s="1273"/>
    </row>
    <row r="41" spans="1:16" ht="20.100000000000001" customHeight="1" outlineLevel="1">
      <c r="A41" s="1267"/>
      <c r="B41" s="1268"/>
      <c r="C41" s="1267"/>
      <c r="D41" s="1284"/>
      <c r="E41" s="1284"/>
      <c r="F41" s="1284"/>
      <c r="G41" s="1284"/>
      <c r="H41" s="1284"/>
      <c r="J41" s="3050"/>
      <c r="K41" s="3050"/>
      <c r="L41" s="3050"/>
      <c r="M41" s="3050"/>
      <c r="N41" s="3050"/>
      <c r="O41" s="3050"/>
      <c r="P41" s="1273"/>
    </row>
    <row r="42" spans="1:16" s="1269" customFormat="1" ht="16.7" customHeight="1" outlineLevel="1">
      <c r="A42" s="1267"/>
      <c r="B42" s="1268"/>
      <c r="C42" s="1267"/>
      <c r="D42" s="1284"/>
      <c r="E42" s="1284"/>
      <c r="F42" s="1284"/>
      <c r="G42" s="1284"/>
      <c r="H42" s="1284"/>
      <c r="I42" s="1271"/>
      <c r="J42" s="1272"/>
      <c r="K42" s="1272"/>
      <c r="L42" s="1272"/>
      <c r="M42" s="1272"/>
      <c r="N42" s="1272"/>
      <c r="O42" s="1272"/>
      <c r="P42" s="1270"/>
    </row>
    <row r="43" spans="1:16" s="1269" customFormat="1" ht="16.7" customHeight="1" outlineLevel="1">
      <c r="A43" s="1267"/>
      <c r="B43" s="1268"/>
      <c r="C43" s="1267"/>
      <c r="D43" s="1284"/>
      <c r="E43" s="1284"/>
      <c r="F43" s="1284"/>
      <c r="G43" s="1284"/>
      <c r="H43" s="1284"/>
      <c r="I43" s="1271"/>
      <c r="J43" s="1272"/>
      <c r="K43" s="1272"/>
      <c r="L43" s="1272"/>
      <c r="M43" s="1272"/>
      <c r="N43" s="1272"/>
      <c r="O43" s="1272"/>
      <c r="P43" s="1270"/>
    </row>
    <row r="44" spans="1:16" s="1269" customFormat="1" ht="16.7" customHeight="1" outlineLevel="1">
      <c r="A44" s="1267"/>
      <c r="B44" s="1268"/>
      <c r="C44" s="1267"/>
      <c r="D44" s="1284"/>
      <c r="E44" s="1284"/>
      <c r="F44" s="1284"/>
      <c r="G44" s="1284"/>
      <c r="H44" s="1284"/>
      <c r="I44" s="1271"/>
      <c r="J44" s="1272"/>
      <c r="K44" s="1272"/>
      <c r="L44" s="1272"/>
      <c r="M44" s="1272"/>
      <c r="N44" s="1272"/>
      <c r="O44" s="1272"/>
      <c r="P44" s="1270"/>
    </row>
    <row r="45" spans="1:16" s="1269" customFormat="1" ht="16.7" customHeight="1" outlineLevel="1">
      <c r="A45" s="1267"/>
      <c r="B45" s="1268"/>
      <c r="C45" s="1267"/>
      <c r="D45" s="1284"/>
      <c r="E45" s="1284"/>
      <c r="F45" s="1284"/>
      <c r="G45" s="1284"/>
      <c r="H45" s="1284"/>
      <c r="I45" s="1271"/>
      <c r="J45" s="1272"/>
      <c r="K45" s="1272"/>
      <c r="L45" s="1272"/>
      <c r="M45" s="1272"/>
      <c r="N45" s="1272"/>
      <c r="O45" s="1272"/>
      <c r="P45" s="1270"/>
    </row>
    <row r="46" spans="1:16" s="1269" customFormat="1" ht="16.7" customHeight="1" outlineLevel="1">
      <c r="A46" s="1283"/>
      <c r="B46" s="3054"/>
      <c r="C46" s="1283"/>
      <c r="D46" s="3075"/>
      <c r="E46" s="3075"/>
      <c r="F46" s="3075"/>
      <c r="G46" s="3075"/>
      <c r="H46" s="3075"/>
      <c r="I46" s="1271"/>
      <c r="J46" s="1272"/>
      <c r="K46" s="1272"/>
      <c r="L46" s="1272"/>
      <c r="M46" s="1272"/>
      <c r="N46" s="1272"/>
      <c r="O46" s="1272"/>
      <c r="P46" s="1270"/>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83"/>
      <c r="B48" s="3054"/>
      <c r="C48" s="1283"/>
      <c r="D48" s="3075"/>
      <c r="E48" s="3075"/>
      <c r="F48" s="3075"/>
      <c r="G48" s="3075"/>
      <c r="H48" s="3075"/>
      <c r="I48" s="1271"/>
      <c r="J48" s="1272"/>
      <c r="K48" s="1272"/>
      <c r="L48" s="1272"/>
      <c r="M48" s="1272"/>
      <c r="N48" s="1272"/>
      <c r="O48" s="1272"/>
      <c r="P48" s="1270"/>
    </row>
    <row r="49" spans="1:16" s="1269" customFormat="1" ht="16.7" customHeight="1" outlineLevel="1">
      <c r="A49" s="1283"/>
      <c r="B49" s="3054"/>
      <c r="C49" s="1283"/>
      <c r="D49" s="3075"/>
      <c r="E49" s="3075"/>
      <c r="F49" s="3075"/>
      <c r="G49" s="3075"/>
      <c r="H49" s="3075"/>
      <c r="I49" s="1271"/>
      <c r="J49" s="1272"/>
      <c r="K49" s="1272"/>
      <c r="L49" s="1272"/>
      <c r="M49" s="1272"/>
      <c r="N49" s="1272"/>
      <c r="O49" s="1272"/>
      <c r="P49" s="1270"/>
    </row>
    <row r="50" spans="1:16" s="1269" customFormat="1" ht="16.7" customHeight="1" outlineLevel="1">
      <c r="A50" s="1283"/>
      <c r="B50" s="3054"/>
      <c r="C50" s="1283"/>
      <c r="D50" s="3075"/>
      <c r="E50" s="3075"/>
      <c r="F50" s="3075"/>
      <c r="G50" s="3075"/>
      <c r="H50" s="3075"/>
      <c r="I50" s="1271"/>
      <c r="J50" s="1272"/>
      <c r="K50" s="1272"/>
      <c r="L50" s="1272"/>
      <c r="M50" s="1272"/>
      <c r="N50" s="1272"/>
      <c r="O50" s="1272"/>
      <c r="P50" s="1270"/>
    </row>
    <row r="51" spans="1:16" s="1269" customFormat="1" ht="16.7" customHeight="1" outlineLevel="1">
      <c r="A51" s="1283"/>
      <c r="B51" s="3054"/>
      <c r="C51" s="1283"/>
      <c r="D51" s="3075"/>
      <c r="E51" s="3075"/>
      <c r="F51" s="3075"/>
      <c r="G51" s="3075"/>
      <c r="H51" s="3075"/>
      <c r="I51" s="1271"/>
      <c r="J51" s="1272"/>
      <c r="K51" s="1272"/>
      <c r="L51" s="1272"/>
      <c r="M51" s="1272"/>
      <c r="N51" s="1272"/>
      <c r="O51" s="1272"/>
      <c r="P51" s="1270"/>
    </row>
    <row r="52" spans="1:16" s="1269" customFormat="1" ht="16.7" customHeight="1" outlineLevel="1">
      <c r="A52" s="1273"/>
      <c r="B52" s="1273"/>
      <c r="C52" s="1273"/>
      <c r="D52" s="1273"/>
      <c r="E52" s="1273"/>
      <c r="F52" s="1273"/>
      <c r="G52" s="1273"/>
      <c r="H52" s="1273"/>
      <c r="I52" s="1271"/>
      <c r="J52" s="1272"/>
      <c r="K52" s="1272"/>
      <c r="L52" s="1272"/>
      <c r="M52" s="1272"/>
      <c r="N52" s="1272"/>
      <c r="O52" s="1272"/>
      <c r="P52" s="1270"/>
    </row>
    <row r="53" spans="1:16" s="1269" customFormat="1" ht="16.7" customHeight="1" outlineLevel="1">
      <c r="A53" s="3055"/>
      <c r="B53" s="3055"/>
      <c r="C53" s="3055"/>
      <c r="D53" s="3055"/>
      <c r="E53" s="3055"/>
      <c r="F53" s="3055"/>
      <c r="G53" s="3055"/>
      <c r="H53" s="3055"/>
      <c r="I53" s="1271"/>
      <c r="J53" s="1272"/>
      <c r="K53" s="1272"/>
      <c r="L53" s="1272"/>
      <c r="M53" s="1272"/>
      <c r="N53" s="1272"/>
      <c r="O53" s="1272"/>
      <c r="P53" s="1270"/>
    </row>
    <row r="54" spans="1:16" s="1269" customFormat="1" ht="16.7" customHeight="1" outlineLevel="1">
      <c r="A54" s="3059"/>
      <c r="B54" s="3059"/>
      <c r="C54" s="3059"/>
      <c r="D54" s="3059"/>
      <c r="E54" s="3059"/>
      <c r="F54" s="3059"/>
      <c r="G54" s="3059"/>
      <c r="H54" s="3059"/>
      <c r="I54" s="1271"/>
      <c r="J54" s="1272"/>
      <c r="K54" s="1272"/>
      <c r="L54" s="1272"/>
      <c r="M54" s="1272"/>
      <c r="N54" s="1272"/>
      <c r="O54" s="1272"/>
      <c r="P54" s="1270"/>
    </row>
    <row r="55" spans="1:16" s="1269" customFormat="1" ht="16.7" customHeight="1" outlineLevel="1">
      <c r="A55" s="1273"/>
      <c r="B55" s="1273"/>
      <c r="C55" s="1273"/>
      <c r="D55" s="1273"/>
      <c r="E55" s="1273"/>
      <c r="F55" s="1273"/>
      <c r="G55" s="1273"/>
      <c r="H55" s="1273"/>
      <c r="I55" s="1271"/>
      <c r="J55" s="1272"/>
      <c r="K55" s="1272"/>
      <c r="L55" s="1272"/>
      <c r="M55" s="1272"/>
      <c r="N55" s="1272"/>
      <c r="O55" s="1272"/>
      <c r="P55" s="1270"/>
    </row>
    <row r="56" spans="1:16" s="1269" customFormat="1" ht="16.7" customHeight="1" outlineLevel="1">
      <c r="A56" s="3077"/>
      <c r="B56" s="3076"/>
      <c r="C56" s="1273"/>
      <c r="D56" s="3075"/>
      <c r="E56" s="3075"/>
      <c r="F56" s="3075"/>
      <c r="G56" s="3075"/>
      <c r="H56" s="3075"/>
      <c r="I56" s="1271"/>
      <c r="J56" s="1271"/>
      <c r="K56" s="1271"/>
      <c r="L56" s="1271"/>
      <c r="M56" s="1271"/>
      <c r="N56" s="1271"/>
      <c r="O56" s="1271"/>
    </row>
    <row r="57" spans="1:16" s="1269" customFormat="1" ht="16.7" customHeight="1" outlineLevel="1">
      <c r="A57" s="1221"/>
      <c r="B57" s="1221"/>
      <c r="C57" s="1303"/>
      <c r="D57" s="1302"/>
      <c r="E57" s="1304"/>
      <c r="F57" s="1301"/>
      <c r="G57" s="3074"/>
      <c r="H57" s="1304"/>
      <c r="I57" s="1271"/>
      <c r="J57" s="1271"/>
      <c r="K57" s="1271"/>
      <c r="L57" s="1271"/>
      <c r="M57" s="1271"/>
      <c r="N57" s="1271"/>
      <c r="O57" s="1271"/>
    </row>
    <row r="58" spans="1:16" s="1269" customFormat="1" ht="16.7" customHeight="1" outlineLevel="1">
      <c r="A58" s="3073"/>
      <c r="B58" s="3073"/>
      <c r="C58" s="3072"/>
      <c r="D58" s="3079"/>
      <c r="E58" s="1304"/>
      <c r="F58" s="1301"/>
      <c r="G58" s="3071"/>
      <c r="H58" s="1304"/>
      <c r="I58" s="1271"/>
      <c r="J58" s="1271"/>
      <c r="K58" s="1271"/>
      <c r="L58" s="1271"/>
      <c r="M58" s="1271"/>
      <c r="N58" s="1271"/>
      <c r="O58" s="1271"/>
    </row>
    <row r="59" spans="1:16" s="1269" customFormat="1" ht="16.7" customHeight="1" outlineLevel="1">
      <c r="A59" s="1277"/>
      <c r="B59" s="1277"/>
      <c r="C59" s="3068"/>
      <c r="D59" s="3070"/>
      <c r="E59" s="3069"/>
      <c r="F59" s="3069"/>
      <c r="G59" s="3069"/>
      <c r="H59" s="1314"/>
      <c r="I59" s="1271"/>
      <c r="J59" s="1271"/>
      <c r="K59" s="1271"/>
      <c r="L59" s="1271"/>
      <c r="M59" s="1271"/>
      <c r="N59" s="1271"/>
      <c r="O59" s="1271"/>
    </row>
    <row r="60" spans="1:16" ht="16.7" customHeight="1" outlineLevel="1">
      <c r="A60" s="1277"/>
      <c r="B60" s="1277"/>
      <c r="C60" s="3068"/>
      <c r="D60" s="1311"/>
      <c r="E60" s="1311"/>
      <c r="F60" s="1311"/>
      <c r="G60" s="1311"/>
      <c r="H60" s="1311"/>
    </row>
    <row r="61" spans="1:16" ht="20.100000000000001" customHeight="1" outlineLevel="2">
      <c r="A61" s="1277"/>
      <c r="B61" s="1277"/>
      <c r="C61" s="1314"/>
      <c r="D61" s="3066"/>
      <c r="E61" s="3066"/>
      <c r="F61" s="3066"/>
      <c r="G61" s="3067"/>
      <c r="H61" s="3066"/>
    </row>
    <row r="62" spans="1:16" ht="8.4499999999999993" customHeight="1" outlineLevel="2">
      <c r="A62" s="1298"/>
      <c r="B62" s="3065"/>
      <c r="C62" s="3064"/>
      <c r="D62" s="3063"/>
      <c r="E62" s="3063"/>
      <c r="F62" s="3063"/>
      <c r="G62" s="3063"/>
      <c r="H62" s="3063"/>
    </row>
    <row r="63" spans="1:16" ht="14.45" customHeight="1">
      <c r="A63" s="1296"/>
      <c r="B63" s="1221"/>
      <c r="C63" s="1303"/>
      <c r="D63" s="3062"/>
      <c r="E63" s="3062"/>
      <c r="F63" s="1301"/>
      <c r="G63" s="3062"/>
      <c r="H63" s="3062"/>
    </row>
    <row r="64" spans="1:16" ht="13.9" customHeight="1">
      <c r="A64" s="1292"/>
      <c r="B64" s="1292"/>
      <c r="C64" s="1294"/>
      <c r="D64" s="3062"/>
      <c r="E64" s="3062"/>
      <c r="F64" s="1301"/>
      <c r="G64" s="3062"/>
      <c r="H64" s="3062"/>
    </row>
    <row r="65" spans="1:15" s="1220" customFormat="1" ht="18" customHeight="1">
      <c r="A65" s="1296"/>
      <c r="B65" s="1221"/>
      <c r="C65" s="1294"/>
      <c r="D65" s="1302"/>
      <c r="E65" s="1300"/>
      <c r="F65" s="1301"/>
      <c r="G65" s="1300"/>
      <c r="H65" s="1300"/>
      <c r="I65" s="1231"/>
      <c r="J65" s="1231"/>
      <c r="K65" s="1231"/>
      <c r="L65" s="1231"/>
      <c r="M65" s="1231"/>
      <c r="N65" s="1231"/>
      <c r="O65" s="1231"/>
    </row>
    <row r="66" spans="1:15" s="1267" customFormat="1" ht="12.75">
      <c r="A66" s="1292"/>
      <c r="B66" s="1292"/>
      <c r="C66" s="1294"/>
      <c r="D66" s="1302"/>
      <c r="E66" s="1300"/>
      <c r="F66" s="1301"/>
      <c r="G66" s="1300"/>
      <c r="H66" s="1300"/>
      <c r="I66" s="3089"/>
      <c r="J66" s="3089"/>
      <c r="K66" s="3089"/>
      <c r="L66" s="3089"/>
      <c r="M66" s="3089"/>
      <c r="N66" s="3089"/>
      <c r="O66" s="3089"/>
    </row>
    <row r="67" spans="1:15" s="1267" customFormat="1" ht="12.75">
      <c r="A67" s="1295"/>
      <c r="B67" s="1295"/>
      <c r="C67" s="1303"/>
      <c r="D67" s="1302"/>
      <c r="E67" s="3060"/>
      <c r="F67" s="1301"/>
      <c r="G67" s="3060"/>
      <c r="H67" s="3060"/>
      <c r="I67" s="3089"/>
      <c r="J67" s="3089"/>
      <c r="K67" s="3089"/>
      <c r="L67" s="3089"/>
      <c r="M67" s="3089"/>
      <c r="N67" s="3089"/>
      <c r="O67" s="3089"/>
    </row>
    <row r="68" spans="1:15" s="1267" customFormat="1" ht="12.75">
      <c r="A68" s="1288"/>
      <c r="B68" s="1288"/>
      <c r="C68" s="1287"/>
      <c r="D68" s="1286"/>
      <c r="E68" s="1286"/>
      <c r="F68" s="1286"/>
      <c r="G68" s="1286"/>
      <c r="H68" s="1286"/>
      <c r="I68" s="3089"/>
      <c r="J68" s="3089"/>
      <c r="K68" s="3089"/>
      <c r="L68" s="3089"/>
      <c r="M68" s="3089"/>
      <c r="N68" s="3089"/>
      <c r="O68" s="3089"/>
    </row>
    <row r="69" spans="1:15" s="1267" customFormat="1" ht="12.75">
      <c r="A69" s="1288"/>
      <c r="B69" s="1288"/>
      <c r="C69" s="1287"/>
      <c r="D69" s="1286"/>
      <c r="E69" s="1286"/>
      <c r="F69" s="1286"/>
      <c r="G69" s="1286"/>
      <c r="H69" s="1286"/>
      <c r="I69" s="3089"/>
      <c r="J69" s="3089"/>
      <c r="K69" s="3089"/>
      <c r="L69" s="3089"/>
      <c r="M69" s="3089"/>
      <c r="N69" s="3089"/>
      <c r="O69" s="3089"/>
    </row>
    <row r="70" spans="1:15" s="1267" customFormat="1">
      <c r="A70" s="1221"/>
      <c r="B70" s="1273"/>
      <c r="C70" s="3058"/>
      <c r="D70" s="1273"/>
      <c r="E70" s="3059"/>
      <c r="F70" s="3059"/>
      <c r="G70" s="1221"/>
      <c r="H70" s="1273"/>
      <c r="I70" s="3089"/>
      <c r="J70" s="3089"/>
      <c r="K70" s="3089"/>
      <c r="L70" s="3089"/>
      <c r="M70" s="3089"/>
      <c r="N70" s="3089"/>
      <c r="O70" s="3089"/>
    </row>
    <row r="71" spans="1:15" s="1267" customFormat="1">
      <c r="A71" s="1273"/>
      <c r="B71" s="1221"/>
      <c r="C71" s="3058"/>
      <c r="D71" s="1221"/>
      <c r="E71" s="1221"/>
      <c r="F71" s="1221"/>
      <c r="G71" s="1221"/>
      <c r="H71" s="1273"/>
      <c r="I71" s="3089"/>
      <c r="J71" s="3089"/>
      <c r="K71" s="3089"/>
      <c r="L71" s="3089"/>
      <c r="M71" s="3089"/>
      <c r="N71" s="3089"/>
      <c r="O71" s="3089"/>
    </row>
    <row r="72" spans="1:15" s="1267" customFormat="1" ht="12.75">
      <c r="A72" s="3057"/>
      <c r="B72" s="1221"/>
      <c r="C72" s="3056"/>
      <c r="D72" s="3056"/>
      <c r="E72" s="3055"/>
      <c r="F72" s="3055"/>
      <c r="G72" s="3055"/>
      <c r="H72" s="3055"/>
      <c r="I72" s="3089"/>
      <c r="J72" s="3089"/>
      <c r="K72" s="3089"/>
      <c r="L72" s="3089"/>
      <c r="M72" s="3089"/>
      <c r="N72" s="3089"/>
      <c r="O72" s="3089"/>
    </row>
    <row r="73" spans="1:15" s="1267" customFormat="1" ht="12.75">
      <c r="A73" s="1283"/>
      <c r="B73" s="3054"/>
      <c r="C73" s="3053"/>
      <c r="D73" s="3053"/>
      <c r="E73" s="3052"/>
      <c r="F73" s="3052"/>
      <c r="G73" s="3052"/>
      <c r="H73" s="3052"/>
      <c r="I73" s="3089"/>
      <c r="J73" s="3089"/>
      <c r="K73" s="3089"/>
      <c r="L73" s="3089"/>
      <c r="M73" s="3089"/>
      <c r="N73" s="3089"/>
      <c r="O73" s="3089"/>
    </row>
    <row r="74" spans="1:15" s="1267" customFormat="1" ht="12.75">
      <c r="A74" s="1283"/>
      <c r="B74" s="3054"/>
      <c r="C74" s="1283"/>
      <c r="D74" s="3075"/>
      <c r="E74" s="3075"/>
      <c r="F74" s="3075"/>
      <c r="G74" s="3075"/>
      <c r="H74" s="3075"/>
      <c r="I74" s="3089"/>
      <c r="J74" s="3089"/>
      <c r="K74" s="3089"/>
      <c r="L74" s="3089"/>
      <c r="M74" s="3089"/>
      <c r="N74" s="3089"/>
      <c r="O74" s="3089"/>
    </row>
    <row r="75" spans="1:15" s="1267" customFormat="1" ht="12.75">
      <c r="A75" s="1283"/>
      <c r="B75" s="3054"/>
      <c r="C75" s="1283"/>
      <c r="D75" s="3075"/>
      <c r="E75" s="3075"/>
      <c r="F75" s="3075"/>
      <c r="G75" s="3075"/>
      <c r="H75" s="3075"/>
      <c r="I75" s="3089"/>
      <c r="J75" s="3089"/>
      <c r="K75" s="3089"/>
      <c r="L75" s="3089"/>
      <c r="M75" s="3089"/>
      <c r="N75" s="3089"/>
      <c r="O75" s="3089"/>
    </row>
    <row r="76" spans="1:15" s="1267" customFormat="1" ht="12.75">
      <c r="A76" s="1283"/>
      <c r="B76" s="3054"/>
      <c r="C76" s="1283"/>
      <c r="D76" s="3075"/>
      <c r="E76" s="3075"/>
      <c r="F76" s="3075"/>
      <c r="G76" s="3075"/>
      <c r="H76" s="3075"/>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3055"/>
      <c r="B93" s="3055"/>
      <c r="C93" s="3055"/>
      <c r="D93" s="3055"/>
      <c r="E93" s="3055"/>
      <c r="F93" s="3055"/>
      <c r="G93" s="3055"/>
      <c r="H93" s="3055"/>
      <c r="I93" s="3089"/>
      <c r="J93" s="3089"/>
      <c r="K93" s="3089"/>
      <c r="L93" s="3089"/>
      <c r="M93" s="3089"/>
      <c r="N93" s="3089"/>
      <c r="O93" s="3089"/>
    </row>
    <row r="94" spans="1:15" s="1267" customFormat="1" ht="12.75">
      <c r="A94" s="3059"/>
      <c r="B94" s="3059"/>
      <c r="C94" s="3059"/>
      <c r="D94" s="3059"/>
      <c r="E94" s="3059"/>
      <c r="F94" s="3059"/>
      <c r="G94" s="3059"/>
      <c r="H94" s="3059"/>
      <c r="I94" s="3089"/>
      <c r="J94" s="3089"/>
      <c r="K94" s="3089"/>
      <c r="L94" s="3089"/>
      <c r="M94" s="3089"/>
      <c r="N94" s="3089"/>
      <c r="O94" s="3089"/>
    </row>
    <row r="95" spans="1:15" s="1267" customFormat="1">
      <c r="A95" s="1273"/>
      <c r="B95" s="1273"/>
      <c r="C95" s="1273"/>
      <c r="D95" s="1273"/>
      <c r="E95" s="1273"/>
      <c r="F95" s="1273"/>
      <c r="G95" s="1273"/>
      <c r="H95" s="1273"/>
      <c r="I95" s="3089"/>
      <c r="J95" s="3089"/>
      <c r="K95" s="3089"/>
      <c r="L95" s="3089"/>
      <c r="M95" s="3089"/>
      <c r="N95" s="3089"/>
      <c r="O95" s="3089"/>
    </row>
    <row r="96" spans="1:15" s="1267" customFormat="1">
      <c r="A96" s="1273"/>
      <c r="B96" s="1273"/>
      <c r="C96" s="1273"/>
      <c r="D96" s="1273"/>
      <c r="E96" s="1273"/>
      <c r="F96" s="1273"/>
      <c r="G96" s="1273"/>
      <c r="H96" s="1273"/>
      <c r="I96" s="3089"/>
      <c r="J96" s="3089"/>
      <c r="K96" s="3089"/>
      <c r="L96" s="3089"/>
      <c r="M96" s="3089"/>
      <c r="N96" s="3089"/>
      <c r="O96" s="3089"/>
    </row>
    <row r="97" spans="1:15" s="1267" customFormat="1">
      <c r="A97" s="3077"/>
      <c r="B97" s="3076"/>
      <c r="C97" s="1273"/>
      <c r="D97" s="3075"/>
      <c r="E97" s="3075"/>
      <c r="F97" s="3075"/>
      <c r="G97" s="3075"/>
      <c r="H97" s="3075"/>
      <c r="I97" s="3089"/>
      <c r="J97" s="3089"/>
      <c r="K97" s="3089"/>
      <c r="L97" s="3089"/>
      <c r="M97" s="3089"/>
      <c r="N97" s="3089"/>
      <c r="O97" s="3089"/>
    </row>
    <row r="98" spans="1:15" s="1267" customFormat="1" ht="12.75">
      <c r="A98" s="1221"/>
      <c r="B98" s="1221"/>
      <c r="C98" s="1303"/>
      <c r="D98" s="1302"/>
      <c r="E98" s="1304"/>
      <c r="F98" s="1301"/>
      <c r="G98" s="3074"/>
      <c r="H98" s="1304"/>
      <c r="I98" s="3089"/>
      <c r="J98" s="3089"/>
      <c r="K98" s="3089"/>
      <c r="L98" s="3089"/>
      <c r="M98" s="3089"/>
      <c r="N98" s="3089"/>
      <c r="O98" s="3089"/>
    </row>
    <row r="99" spans="1:15" s="1267" customFormat="1" ht="23.25">
      <c r="A99" s="3073"/>
      <c r="B99" s="3073"/>
      <c r="C99" s="3072"/>
      <c r="D99" s="1302"/>
      <c r="E99" s="1304"/>
      <c r="F99" s="1301"/>
      <c r="G99" s="3071"/>
      <c r="H99" s="1304"/>
      <c r="I99" s="3089"/>
      <c r="J99" s="3089"/>
      <c r="K99" s="3089"/>
      <c r="L99" s="3089"/>
      <c r="M99" s="3089"/>
      <c r="N99" s="3089"/>
      <c r="O99" s="3089"/>
    </row>
    <row r="100" spans="1:15" s="1267" customFormat="1" ht="12.75">
      <c r="A100" s="1277"/>
      <c r="B100" s="1277"/>
      <c r="C100" s="3068"/>
      <c r="D100" s="3070"/>
      <c r="E100" s="3069"/>
      <c r="F100" s="3069"/>
      <c r="G100" s="3069"/>
      <c r="H100" s="1314"/>
      <c r="I100" s="3089"/>
      <c r="J100" s="3089"/>
      <c r="K100" s="3089"/>
      <c r="L100" s="3089"/>
      <c r="M100" s="3089"/>
      <c r="N100" s="3089"/>
      <c r="O100" s="3089"/>
    </row>
    <row r="101" spans="1:15" s="1267" customFormat="1" ht="12.75">
      <c r="A101" s="1277"/>
      <c r="B101" s="1277"/>
      <c r="C101" s="3068"/>
      <c r="D101" s="1311"/>
      <c r="E101" s="1311"/>
      <c r="F101" s="1311"/>
      <c r="G101" s="1311"/>
      <c r="H101" s="1311"/>
      <c r="I101" s="3089"/>
      <c r="J101" s="3089"/>
      <c r="K101" s="3089"/>
      <c r="L101" s="3089"/>
      <c r="M101" s="3089"/>
      <c r="N101" s="3089"/>
      <c r="O101" s="3089"/>
    </row>
    <row r="102" spans="1:15" s="1267" customFormat="1" ht="12.75">
      <c r="A102" s="1277"/>
      <c r="B102" s="1277"/>
      <c r="C102" s="1314"/>
      <c r="D102" s="3066"/>
      <c r="E102" s="3066"/>
      <c r="F102" s="3066"/>
      <c r="G102" s="3067"/>
      <c r="H102" s="3066"/>
      <c r="I102" s="3089"/>
      <c r="J102" s="3089"/>
      <c r="K102" s="3089"/>
      <c r="L102" s="3089"/>
      <c r="M102" s="3089"/>
      <c r="N102" s="3089"/>
      <c r="O102" s="3089"/>
    </row>
    <row r="103" spans="1:15" s="1267" customFormat="1" ht="12.75">
      <c r="A103" s="1298"/>
      <c r="B103" s="3065"/>
      <c r="C103" s="3064"/>
      <c r="D103" s="3063"/>
      <c r="E103" s="3063"/>
      <c r="F103" s="3063"/>
      <c r="G103" s="3063"/>
      <c r="H103" s="3063"/>
      <c r="I103" s="3089"/>
      <c r="J103" s="3089"/>
      <c r="K103" s="3089"/>
      <c r="L103" s="3089"/>
      <c r="M103" s="3089"/>
      <c r="N103" s="3089"/>
      <c r="O103" s="3089"/>
    </row>
    <row r="104" spans="1:15" s="1267" customFormat="1" ht="12.75">
      <c r="A104" s="1296"/>
      <c r="B104" s="1221"/>
      <c r="C104" s="1294"/>
      <c r="D104" s="3062"/>
      <c r="E104" s="3062"/>
      <c r="F104" s="1301"/>
      <c r="G104" s="3062"/>
      <c r="H104" s="3062"/>
      <c r="I104" s="3089"/>
      <c r="J104" s="3089"/>
      <c r="K104" s="3089"/>
      <c r="L104" s="3089"/>
      <c r="M104" s="3089"/>
      <c r="N104" s="3089"/>
      <c r="O104" s="3089"/>
    </row>
    <row r="105" spans="1:15" s="1267" customFormat="1" ht="12.75">
      <c r="A105" s="1292"/>
      <c r="B105" s="1292"/>
      <c r="C105" s="1294"/>
      <c r="D105" s="3062"/>
      <c r="E105" s="3062"/>
      <c r="F105" s="1301"/>
      <c r="G105" s="3062"/>
      <c r="H105" s="3062"/>
      <c r="I105" s="3089"/>
      <c r="J105" s="3089"/>
      <c r="K105" s="3089"/>
      <c r="L105" s="3089"/>
      <c r="M105" s="3089"/>
      <c r="N105" s="3089"/>
      <c r="O105" s="3089"/>
    </row>
    <row r="106" spans="1:15" s="1267" customFormat="1" ht="12.75">
      <c r="A106" s="1296"/>
      <c r="B106" s="1221"/>
      <c r="C106" s="1303"/>
      <c r="D106" s="1302"/>
      <c r="E106" s="1300"/>
      <c r="F106" s="1301"/>
      <c r="G106" s="1300"/>
      <c r="H106" s="1300"/>
      <c r="I106" s="3089"/>
      <c r="J106" s="3089"/>
      <c r="K106" s="3089"/>
      <c r="L106" s="3089"/>
      <c r="M106" s="3089"/>
      <c r="N106" s="3089"/>
      <c r="O106" s="3089"/>
    </row>
    <row r="107" spans="1:15" s="1267" customFormat="1" ht="12.75">
      <c r="A107" s="1292"/>
      <c r="B107" s="1292"/>
      <c r="C107" s="1294"/>
      <c r="D107" s="1302"/>
      <c r="E107" s="1300"/>
      <c r="F107" s="1301"/>
      <c r="G107" s="1300"/>
      <c r="H107" s="1300"/>
      <c r="I107" s="3089"/>
      <c r="J107" s="3089"/>
      <c r="K107" s="3089"/>
      <c r="L107" s="3089"/>
      <c r="M107" s="3089"/>
      <c r="N107" s="3089"/>
      <c r="O107" s="3089"/>
    </row>
    <row r="108" spans="1:15" s="1267" customFormat="1" ht="12.75">
      <c r="A108" s="1292"/>
      <c r="B108" s="1292"/>
      <c r="C108" s="1303"/>
      <c r="D108" s="1302"/>
      <c r="E108" s="1300"/>
      <c r="F108" s="1301"/>
      <c r="G108" s="1300"/>
      <c r="H108" s="1300"/>
      <c r="I108" s="3089"/>
      <c r="J108" s="3089"/>
      <c r="K108" s="3089"/>
      <c r="L108" s="3089"/>
      <c r="M108" s="3089"/>
      <c r="N108" s="3089"/>
      <c r="O108" s="3089"/>
    </row>
    <row r="109" spans="1:15" s="1267" customFormat="1" ht="12.75">
      <c r="A109" s="1292"/>
      <c r="B109" s="1292"/>
      <c r="C109" s="1303"/>
      <c r="D109" s="1302"/>
      <c r="E109" s="1300"/>
      <c r="F109" s="1301"/>
      <c r="G109" s="1300"/>
      <c r="H109" s="1300"/>
      <c r="I109" s="3089"/>
      <c r="J109" s="3089"/>
      <c r="K109" s="3089"/>
      <c r="L109" s="3089"/>
      <c r="M109" s="3089"/>
      <c r="N109" s="3089"/>
      <c r="O109" s="3089"/>
    </row>
    <row r="110" spans="1:15" s="1267" customFormat="1" ht="12.75">
      <c r="A110" s="1296"/>
      <c r="B110" s="1221"/>
      <c r="C110" s="1294"/>
      <c r="D110" s="1302"/>
      <c r="E110" s="1300"/>
      <c r="F110" s="1301"/>
      <c r="G110" s="1300"/>
      <c r="H110" s="1300"/>
      <c r="I110" s="3089"/>
      <c r="J110" s="3089"/>
      <c r="K110" s="3089"/>
      <c r="L110" s="3089"/>
      <c r="M110" s="3089"/>
      <c r="N110" s="3089"/>
      <c r="O110" s="3089"/>
    </row>
    <row r="111" spans="1:15" s="1267" customFormat="1" ht="12.75">
      <c r="A111" s="1296"/>
      <c r="B111" s="1221"/>
      <c r="C111" s="1294"/>
      <c r="D111" s="1302"/>
      <c r="E111" s="1300"/>
      <c r="F111" s="1301"/>
      <c r="G111" s="1300"/>
      <c r="H111" s="1300"/>
      <c r="I111" s="3089"/>
      <c r="J111" s="3089"/>
      <c r="K111" s="3089"/>
      <c r="L111" s="3089"/>
      <c r="M111" s="3089"/>
      <c r="N111" s="3089"/>
      <c r="O111" s="3089"/>
    </row>
    <row r="112" spans="1:15" s="1267" customFormat="1" ht="12.75">
      <c r="A112" s="3061"/>
      <c r="B112" s="1296"/>
      <c r="C112" s="1294"/>
      <c r="D112" s="1302"/>
      <c r="E112" s="1300"/>
      <c r="F112" s="1301"/>
      <c r="G112" s="1300"/>
      <c r="H112" s="1300"/>
      <c r="I112" s="3089"/>
      <c r="J112" s="3089"/>
      <c r="K112" s="3089"/>
      <c r="L112" s="3089"/>
      <c r="M112" s="3089"/>
      <c r="N112" s="3089"/>
      <c r="O112" s="3089"/>
    </row>
    <row r="113" spans="1:15" s="1267" customFormat="1" ht="12.75">
      <c r="A113" s="1295"/>
      <c r="B113" s="1295"/>
      <c r="C113" s="1303"/>
      <c r="D113" s="1302"/>
      <c r="E113" s="3060"/>
      <c r="F113" s="1301"/>
      <c r="G113" s="3060"/>
      <c r="H113" s="3060"/>
      <c r="I113" s="3089"/>
      <c r="J113" s="3089"/>
      <c r="K113" s="3089"/>
      <c r="L113" s="3089"/>
      <c r="M113" s="3089"/>
      <c r="N113" s="3089"/>
      <c r="O113" s="3089"/>
    </row>
    <row r="114" spans="1:15" s="1267" customFormat="1" ht="12.75">
      <c r="A114" s="1288"/>
      <c r="B114" s="1288"/>
      <c r="C114" s="1287"/>
      <c r="D114" s="1286"/>
      <c r="E114" s="1286"/>
      <c r="F114" s="1286"/>
      <c r="G114" s="1286"/>
      <c r="H114" s="1286"/>
      <c r="I114" s="3089"/>
      <c r="J114" s="3089"/>
      <c r="K114" s="3089"/>
      <c r="L114" s="3089"/>
      <c r="M114" s="3089"/>
      <c r="N114" s="3089"/>
      <c r="O114" s="3089"/>
    </row>
    <row r="115" spans="1:15" s="1267" customFormat="1" ht="12.75">
      <c r="A115" s="1288"/>
      <c r="B115" s="1288"/>
      <c r="C115" s="1287"/>
      <c r="D115" s="1286"/>
      <c r="E115" s="1286"/>
      <c r="F115" s="1286"/>
      <c r="G115" s="1286"/>
      <c r="H115" s="1286"/>
      <c r="I115" s="3089"/>
      <c r="J115" s="3089"/>
      <c r="K115" s="3089"/>
      <c r="L115" s="3089"/>
      <c r="M115" s="3089"/>
      <c r="N115" s="3089"/>
      <c r="O115" s="3089"/>
    </row>
    <row r="116" spans="1:15" s="1267" customFormat="1">
      <c r="A116" s="1221"/>
      <c r="B116" s="1273"/>
      <c r="C116" s="3058"/>
      <c r="D116" s="1273"/>
      <c r="E116" s="3059"/>
      <c r="F116" s="3059"/>
      <c r="G116" s="1221"/>
      <c r="H116" s="1273"/>
      <c r="I116" s="3089"/>
      <c r="J116" s="3089"/>
      <c r="K116" s="3089"/>
      <c r="L116" s="3089"/>
      <c r="M116" s="3089"/>
      <c r="N116" s="3089"/>
      <c r="O116" s="3089"/>
    </row>
    <row r="117" spans="1:15" s="1267" customFormat="1">
      <c r="A117" s="1273"/>
      <c r="B117" s="1221"/>
      <c r="C117" s="3058"/>
      <c r="D117" s="1221"/>
      <c r="E117" s="1221"/>
      <c r="F117" s="1221"/>
      <c r="G117" s="1221"/>
      <c r="H117" s="1273"/>
      <c r="I117" s="3089"/>
      <c r="J117" s="3089"/>
      <c r="K117" s="3089"/>
      <c r="L117" s="3089"/>
      <c r="M117" s="3089"/>
      <c r="N117" s="3089"/>
      <c r="O117" s="3089"/>
    </row>
    <row r="118" spans="1:15" s="1267" customFormat="1" ht="12.75">
      <c r="A118" s="3057"/>
      <c r="B118" s="1221"/>
      <c r="C118" s="3056"/>
      <c r="D118" s="3056"/>
      <c r="E118" s="3055"/>
      <c r="F118" s="3055"/>
      <c r="G118" s="3055"/>
      <c r="H118" s="3055"/>
      <c r="I118" s="3089"/>
      <c r="J118" s="3089"/>
      <c r="K118" s="3089"/>
      <c r="L118" s="3089"/>
      <c r="M118" s="3089"/>
      <c r="N118" s="3089"/>
      <c r="O118" s="3089"/>
    </row>
    <row r="119" spans="1:15" s="1267" customFormat="1" ht="12.75">
      <c r="A119" s="1283"/>
      <c r="B119" s="3054"/>
      <c r="C119" s="3053"/>
      <c r="D119" s="3053"/>
      <c r="E119" s="3052"/>
      <c r="F119" s="3052"/>
      <c r="G119" s="3052"/>
      <c r="H119" s="3052"/>
      <c r="I119" s="3089"/>
      <c r="J119" s="3089"/>
      <c r="K119" s="3089"/>
      <c r="L119" s="3089"/>
      <c r="M119" s="3089"/>
      <c r="N119" s="3089"/>
      <c r="O119" s="3089"/>
    </row>
    <row r="120" spans="1:15" s="1267" customFormat="1" ht="12.75">
      <c r="A120" s="1283"/>
      <c r="B120" s="3054"/>
      <c r="C120" s="1283"/>
      <c r="D120" s="3075"/>
      <c r="E120" s="3075"/>
      <c r="F120" s="3075"/>
      <c r="G120" s="3075"/>
      <c r="H120" s="3075"/>
      <c r="I120" s="3089"/>
      <c r="J120" s="3089"/>
      <c r="K120" s="3089"/>
      <c r="L120" s="3089"/>
      <c r="M120" s="3089"/>
      <c r="N120" s="3089"/>
      <c r="O120" s="3089"/>
    </row>
    <row r="121" spans="1:15" s="1267" customFormat="1" ht="12.75">
      <c r="A121" s="1283"/>
      <c r="B121" s="3054"/>
      <c r="C121" s="1283"/>
      <c r="D121" s="3075"/>
      <c r="E121" s="3075"/>
      <c r="F121" s="3075"/>
      <c r="G121" s="3075"/>
      <c r="H121" s="3075"/>
      <c r="I121" s="3089"/>
      <c r="J121" s="3089"/>
      <c r="K121" s="3089"/>
      <c r="L121" s="3089"/>
      <c r="M121" s="3089"/>
      <c r="N121" s="3089"/>
      <c r="O121" s="3089"/>
    </row>
    <row r="122" spans="1:15" s="1267" customFormat="1" ht="12.75">
      <c r="A122" s="1283"/>
      <c r="B122" s="3054"/>
      <c r="C122" s="1283"/>
      <c r="D122" s="3075"/>
      <c r="E122" s="3075"/>
      <c r="F122" s="3075"/>
      <c r="G122" s="3075"/>
      <c r="H122" s="3075"/>
      <c r="I122" s="3089"/>
      <c r="J122" s="3089"/>
      <c r="K122" s="3089"/>
      <c r="L122" s="3089"/>
      <c r="M122" s="3089"/>
      <c r="N122" s="3089"/>
      <c r="O122" s="3089"/>
    </row>
    <row r="123" spans="1:15" s="1267" customFormat="1" ht="12.75">
      <c r="A123" s="1283"/>
      <c r="B123" s="3054"/>
      <c r="C123" s="1283"/>
      <c r="D123" s="3075"/>
      <c r="E123" s="3075"/>
      <c r="F123" s="3075"/>
      <c r="G123" s="3075"/>
      <c r="H123" s="3075"/>
      <c r="I123" s="3089"/>
      <c r="J123" s="3089"/>
      <c r="K123" s="3089"/>
      <c r="L123" s="3089"/>
      <c r="M123" s="3089"/>
      <c r="N123" s="3089"/>
      <c r="O123" s="3089"/>
    </row>
    <row r="124" spans="1:15" s="1267" customFormat="1" ht="12.75">
      <c r="A124" s="1283"/>
      <c r="B124" s="3054"/>
      <c r="C124" s="1283"/>
      <c r="D124" s="3075"/>
      <c r="E124" s="3075"/>
      <c r="F124" s="3075"/>
      <c r="G124" s="3075"/>
      <c r="H124" s="3075"/>
      <c r="I124" s="3089"/>
      <c r="J124" s="3089"/>
      <c r="K124" s="3089"/>
      <c r="L124" s="3089"/>
      <c r="M124" s="3089"/>
      <c r="N124" s="3089"/>
      <c r="O124" s="3089"/>
    </row>
    <row r="125" spans="1:15" s="1267" customFormat="1" ht="12.75">
      <c r="A125" s="1283"/>
      <c r="B125" s="3054"/>
      <c r="C125" s="1283"/>
      <c r="D125" s="3075"/>
      <c r="E125" s="3075"/>
      <c r="F125" s="3075"/>
      <c r="G125" s="3075"/>
      <c r="H125" s="3075"/>
      <c r="I125" s="3089"/>
      <c r="J125" s="3089"/>
      <c r="K125" s="3089"/>
      <c r="L125" s="3089"/>
      <c r="M125" s="3089"/>
      <c r="N125" s="3089"/>
      <c r="O125" s="3089"/>
    </row>
    <row r="126" spans="1:15" s="1267" customFormat="1" ht="12.75">
      <c r="A126" s="1283"/>
      <c r="B126" s="3054"/>
      <c r="C126" s="1283"/>
      <c r="D126" s="3075"/>
      <c r="E126" s="3075"/>
      <c r="F126" s="3075"/>
      <c r="G126" s="3075"/>
      <c r="H126" s="3075"/>
      <c r="I126" s="3089"/>
      <c r="J126" s="3089"/>
      <c r="K126" s="3089"/>
      <c r="L126" s="3089"/>
      <c r="M126" s="3089"/>
      <c r="N126" s="3089"/>
      <c r="O126" s="3089"/>
    </row>
    <row r="127" spans="1:15" s="1267" customFormat="1" ht="12.75">
      <c r="A127" s="1283"/>
      <c r="B127" s="3054"/>
      <c r="C127" s="1283"/>
      <c r="D127" s="3075"/>
      <c r="E127" s="3075"/>
      <c r="F127" s="3075"/>
      <c r="G127" s="3075"/>
      <c r="H127" s="3075"/>
      <c r="I127" s="3089"/>
      <c r="J127" s="3089"/>
      <c r="K127" s="3089"/>
      <c r="L127" s="3089"/>
      <c r="M127" s="3089"/>
      <c r="N127" s="3089"/>
      <c r="O127" s="3089"/>
    </row>
    <row r="128" spans="1:15" s="1267" customFormat="1" ht="12.75">
      <c r="A128" s="1283"/>
      <c r="B128" s="3054"/>
      <c r="C128" s="1283"/>
      <c r="D128" s="3075"/>
      <c r="E128" s="3075"/>
      <c r="F128" s="3075"/>
      <c r="G128" s="3075"/>
      <c r="H128" s="3075"/>
      <c r="I128" s="3089"/>
      <c r="J128" s="3089"/>
      <c r="K128" s="3089"/>
      <c r="L128" s="3089"/>
      <c r="M128" s="3089"/>
      <c r="N128" s="3089"/>
      <c r="O128" s="3089"/>
    </row>
    <row r="129" spans="1:15" s="1267" customFormat="1" ht="12.75">
      <c r="A129" s="1283"/>
      <c r="B129" s="3054"/>
      <c r="C129" s="1283"/>
      <c r="D129" s="3075"/>
      <c r="E129" s="3075"/>
      <c r="F129" s="3075"/>
      <c r="G129" s="3075"/>
      <c r="H129" s="3075"/>
      <c r="I129" s="3089"/>
      <c r="J129" s="3089"/>
      <c r="K129" s="3089"/>
      <c r="L129" s="3089"/>
      <c r="M129" s="3089"/>
      <c r="N129" s="3089"/>
      <c r="O129" s="3089"/>
    </row>
    <row r="130" spans="1:15" s="1267" customFormat="1" ht="12.75">
      <c r="A130" s="1283"/>
      <c r="B130" s="3054"/>
      <c r="C130" s="1283"/>
      <c r="D130" s="3075"/>
      <c r="E130" s="3075"/>
      <c r="F130" s="3075"/>
      <c r="G130" s="3075"/>
      <c r="H130" s="3075"/>
      <c r="I130" s="3089"/>
      <c r="J130" s="3089"/>
      <c r="K130" s="3089"/>
      <c r="L130" s="3089"/>
      <c r="M130" s="3089"/>
      <c r="N130" s="3089"/>
      <c r="O130" s="3089"/>
    </row>
    <row r="131" spans="1:15" s="1267" customFormat="1" ht="12.75">
      <c r="A131" s="1283"/>
      <c r="B131" s="3054"/>
      <c r="C131" s="1283"/>
      <c r="D131" s="3075"/>
      <c r="E131" s="3075"/>
      <c r="F131" s="3075"/>
      <c r="G131" s="3075"/>
      <c r="H131" s="3075"/>
      <c r="I131" s="3089"/>
      <c r="J131" s="3089"/>
      <c r="K131" s="3089"/>
      <c r="L131" s="3089"/>
      <c r="M131" s="3089"/>
      <c r="N131" s="3089"/>
      <c r="O131" s="3089"/>
    </row>
    <row r="132" spans="1:15" s="1267" customFormat="1" ht="12.75">
      <c r="A132" s="1283"/>
      <c r="B132" s="3054"/>
      <c r="C132" s="1283"/>
      <c r="D132" s="3075"/>
      <c r="E132" s="3075"/>
      <c r="F132" s="3075"/>
      <c r="G132" s="3075"/>
      <c r="H132" s="3075"/>
      <c r="I132" s="3089"/>
      <c r="J132" s="3089"/>
      <c r="K132" s="3089"/>
      <c r="L132" s="3089"/>
      <c r="M132" s="3089"/>
      <c r="N132" s="3089"/>
      <c r="O132" s="3089"/>
    </row>
    <row r="133" spans="1:15" s="1267" customFormat="1">
      <c r="A133" s="1273"/>
      <c r="B133" s="1273"/>
      <c r="C133" s="1273"/>
      <c r="D133" s="1273"/>
      <c r="E133" s="1273"/>
      <c r="F133" s="1273"/>
      <c r="G133" s="1273"/>
      <c r="H133" s="1273"/>
      <c r="I133" s="3089"/>
      <c r="J133" s="3089"/>
      <c r="K133" s="3089"/>
      <c r="L133" s="3089"/>
      <c r="M133" s="3089"/>
      <c r="N133" s="3089"/>
      <c r="O133" s="3089"/>
    </row>
    <row r="134" spans="1:15" s="1267" customFormat="1" ht="12.75">
      <c r="A134" s="3055"/>
      <c r="B134" s="3055"/>
      <c r="C134" s="3055"/>
      <c r="D134" s="3055"/>
      <c r="E134" s="3055"/>
      <c r="F134" s="3055"/>
      <c r="G134" s="3055"/>
      <c r="H134" s="3055"/>
      <c r="I134" s="3089"/>
      <c r="J134" s="3089"/>
      <c r="K134" s="3089"/>
      <c r="L134" s="3089"/>
      <c r="M134" s="3089"/>
      <c r="N134" s="3089"/>
      <c r="O134" s="3089"/>
    </row>
    <row r="135" spans="1:15" s="1267" customFormat="1" ht="12.75">
      <c r="A135" s="3059"/>
      <c r="B135" s="3059"/>
      <c r="C135" s="3059"/>
      <c r="D135" s="3059"/>
      <c r="E135" s="3059"/>
      <c r="F135" s="3059"/>
      <c r="G135" s="3059"/>
      <c r="H135" s="3059"/>
      <c r="I135" s="3089"/>
      <c r="J135" s="3089"/>
      <c r="K135" s="3089"/>
      <c r="L135" s="3089"/>
      <c r="M135" s="3089"/>
      <c r="N135" s="3089"/>
      <c r="O135" s="3089"/>
    </row>
    <row r="136" spans="1:15" s="1267" customFormat="1">
      <c r="A136" s="1273"/>
      <c r="B136" s="1273"/>
      <c r="C136" s="1273"/>
      <c r="D136" s="1273"/>
      <c r="E136" s="1273"/>
      <c r="F136" s="1273"/>
      <c r="G136" s="1273"/>
      <c r="H136" s="1273"/>
      <c r="I136" s="3089"/>
      <c r="J136" s="3089"/>
      <c r="K136" s="3089"/>
      <c r="L136" s="3089"/>
      <c r="M136" s="3089"/>
      <c r="N136" s="3089"/>
      <c r="O136" s="3089"/>
    </row>
    <row r="137" spans="1:15" s="1267" customFormat="1">
      <c r="A137" s="1273"/>
      <c r="B137" s="1273"/>
      <c r="C137" s="1273"/>
      <c r="D137" s="1273"/>
      <c r="E137" s="1273"/>
      <c r="F137" s="1273"/>
      <c r="G137" s="1273"/>
      <c r="H137" s="1273"/>
      <c r="I137" s="3089"/>
      <c r="J137" s="3089"/>
      <c r="K137" s="3089"/>
      <c r="L137" s="3089"/>
      <c r="M137" s="3089"/>
      <c r="N137" s="3089"/>
      <c r="O137" s="3089"/>
    </row>
    <row r="138" spans="1:15" s="1267" customFormat="1">
      <c r="A138" s="3077"/>
      <c r="B138" s="3076"/>
      <c r="C138" s="1273"/>
      <c r="D138" s="3075"/>
      <c r="E138" s="3075"/>
      <c r="F138" s="3075"/>
      <c r="G138" s="3075"/>
      <c r="H138" s="3075"/>
      <c r="I138" s="3089"/>
      <c r="J138" s="3089"/>
      <c r="K138" s="3089"/>
      <c r="L138" s="3089"/>
      <c r="M138" s="3089"/>
      <c r="N138" s="3089"/>
      <c r="O138" s="3089"/>
    </row>
    <row r="139" spans="1:15" s="1267" customFormat="1" ht="12.75">
      <c r="A139" s="1221"/>
      <c r="B139" s="1221"/>
      <c r="C139" s="1303"/>
      <c r="D139" s="1302"/>
      <c r="E139" s="1304"/>
      <c r="F139" s="1301"/>
      <c r="G139" s="3074"/>
      <c r="H139" s="1304"/>
      <c r="I139" s="3089"/>
      <c r="J139" s="3089"/>
      <c r="K139" s="3089"/>
      <c r="L139" s="3089"/>
      <c r="M139" s="3089"/>
      <c r="N139" s="3089"/>
      <c r="O139" s="3089"/>
    </row>
    <row r="140" spans="1:15" s="1267" customFormat="1" ht="23.25">
      <c r="A140" s="3073"/>
      <c r="B140" s="3073"/>
      <c r="C140" s="3072"/>
      <c r="D140" s="1302"/>
      <c r="E140" s="1304"/>
      <c r="F140" s="1301"/>
      <c r="G140" s="3071"/>
      <c r="H140" s="1304"/>
      <c r="I140" s="3089"/>
      <c r="J140" s="3089"/>
      <c r="K140" s="3089"/>
      <c r="L140" s="3089"/>
      <c r="M140" s="3089"/>
      <c r="N140" s="3089"/>
      <c r="O140" s="3089"/>
    </row>
    <row r="141" spans="1:15" s="1267" customFormat="1" ht="12.75">
      <c r="A141" s="1277"/>
      <c r="B141" s="1277"/>
      <c r="C141" s="3068"/>
      <c r="D141" s="3070"/>
      <c r="E141" s="3069"/>
      <c r="F141" s="3069"/>
      <c r="G141" s="3069"/>
      <c r="H141" s="1314"/>
      <c r="I141" s="3089"/>
      <c r="J141" s="3089"/>
      <c r="K141" s="3089"/>
      <c r="L141" s="3089"/>
      <c r="M141" s="3089"/>
      <c r="N141" s="3089"/>
      <c r="O141" s="3089"/>
    </row>
    <row r="142" spans="1:15" s="1267" customFormat="1" ht="12.75">
      <c r="A142" s="1277"/>
      <c r="B142" s="1277"/>
      <c r="C142" s="3068"/>
      <c r="D142" s="1311"/>
      <c r="E142" s="1311"/>
      <c r="F142" s="1311"/>
      <c r="G142" s="1311"/>
      <c r="H142" s="1311"/>
      <c r="I142" s="3089"/>
      <c r="J142" s="3089"/>
      <c r="K142" s="3089"/>
      <c r="L142" s="3089"/>
      <c r="M142" s="3089"/>
      <c r="N142" s="3089"/>
      <c r="O142" s="3089"/>
    </row>
    <row r="143" spans="1:15" s="1267" customFormat="1" ht="12.75">
      <c r="A143" s="1277"/>
      <c r="B143" s="1277"/>
      <c r="C143" s="1314"/>
      <c r="D143" s="3066"/>
      <c r="E143" s="3066"/>
      <c r="F143" s="3066"/>
      <c r="G143" s="3067"/>
      <c r="H143" s="3066"/>
      <c r="I143" s="3089"/>
      <c r="J143" s="3089"/>
      <c r="K143" s="3089"/>
      <c r="L143" s="3089"/>
      <c r="M143" s="3089"/>
      <c r="N143" s="3089"/>
      <c r="O143" s="3089"/>
    </row>
    <row r="144" spans="1:15" s="1267" customFormat="1" ht="12.75">
      <c r="A144" s="1298"/>
      <c r="B144" s="3065"/>
      <c r="C144" s="3064"/>
      <c r="D144" s="3063"/>
      <c r="E144" s="3063"/>
      <c r="F144" s="3063"/>
      <c r="G144" s="3063"/>
      <c r="H144" s="3063"/>
      <c r="I144" s="3089"/>
      <c r="J144" s="3089"/>
      <c r="K144" s="3089"/>
      <c r="L144" s="3089"/>
      <c r="M144" s="3089"/>
      <c r="N144" s="3089"/>
      <c r="O144" s="3089"/>
    </row>
    <row r="145" spans="1:15" s="1267" customFormat="1" ht="12.75">
      <c r="A145" s="1292"/>
      <c r="B145" s="1292"/>
      <c r="C145" s="1294"/>
      <c r="D145" s="3062"/>
      <c r="E145" s="3062"/>
      <c r="F145" s="1301"/>
      <c r="G145" s="3062"/>
      <c r="H145" s="3062"/>
      <c r="I145" s="3089"/>
      <c r="J145" s="3089"/>
      <c r="K145" s="3089"/>
      <c r="L145" s="3089"/>
      <c r="M145" s="3089"/>
      <c r="N145" s="3089"/>
      <c r="O145" s="3089"/>
    </row>
    <row r="146" spans="1:15" s="1267" customFormat="1" ht="12.75">
      <c r="A146" s="1292"/>
      <c r="B146" s="1292"/>
      <c r="C146" s="1294"/>
      <c r="D146" s="3062"/>
      <c r="E146" s="3062"/>
      <c r="F146" s="1301"/>
      <c r="G146" s="3062"/>
      <c r="H146" s="3062"/>
      <c r="I146" s="3089"/>
      <c r="J146" s="3089"/>
      <c r="K146" s="3089"/>
      <c r="L146" s="3089"/>
      <c r="M146" s="3089"/>
      <c r="N146" s="3089"/>
      <c r="O146" s="3089"/>
    </row>
    <row r="147" spans="1:15" s="1267" customFormat="1" ht="12.75">
      <c r="A147" s="1296"/>
      <c r="B147" s="1221"/>
      <c r="C147" s="1294"/>
      <c r="D147" s="1302"/>
      <c r="E147" s="1300"/>
      <c r="F147" s="1301"/>
      <c r="G147" s="1300"/>
      <c r="H147" s="1300"/>
      <c r="I147" s="3089"/>
      <c r="J147" s="3089"/>
      <c r="K147" s="3089"/>
      <c r="L147" s="3089"/>
      <c r="M147" s="3089"/>
      <c r="N147" s="3089"/>
      <c r="O147" s="3089"/>
    </row>
    <row r="148" spans="1:15" s="1267" customFormat="1" ht="12.75">
      <c r="A148" s="1292"/>
      <c r="B148" s="1292"/>
      <c r="C148" s="1294"/>
      <c r="D148" s="1302"/>
      <c r="E148" s="1300"/>
      <c r="F148" s="1301"/>
      <c r="G148" s="1300"/>
      <c r="H148" s="1300"/>
      <c r="I148" s="3089"/>
      <c r="J148" s="3089"/>
      <c r="K148" s="3089"/>
      <c r="L148" s="3089"/>
      <c r="M148" s="3089"/>
      <c r="N148" s="3089"/>
      <c r="O148" s="3089"/>
    </row>
    <row r="149" spans="1:15" s="1267" customFormat="1" ht="12.75">
      <c r="A149" s="1296"/>
      <c r="B149" s="1221"/>
      <c r="C149" s="1303"/>
      <c r="D149" s="1302"/>
      <c r="E149" s="1300"/>
      <c r="F149" s="1301"/>
      <c r="G149" s="1300"/>
      <c r="H149" s="1300"/>
      <c r="I149" s="3089"/>
      <c r="J149" s="3089"/>
      <c r="K149" s="3089"/>
      <c r="L149" s="3089"/>
      <c r="M149" s="3089"/>
      <c r="N149" s="3089"/>
      <c r="O149" s="3089"/>
    </row>
    <row r="150" spans="1:15" s="1267" customFormat="1" ht="12.75">
      <c r="A150" s="1292"/>
      <c r="B150" s="1292"/>
      <c r="C150" s="1303"/>
      <c r="D150" s="1302"/>
      <c r="E150" s="1300"/>
      <c r="F150" s="1301"/>
      <c r="G150" s="1300"/>
      <c r="H150" s="1300"/>
      <c r="I150" s="3089"/>
      <c r="J150" s="3089"/>
      <c r="K150" s="3089"/>
      <c r="L150" s="3089"/>
      <c r="M150" s="3089"/>
      <c r="N150" s="3089"/>
      <c r="O150" s="3089"/>
    </row>
    <row r="151" spans="1:15" s="3051" customFormat="1" ht="12.75">
      <c r="A151" s="3061"/>
      <c r="B151" s="1296"/>
      <c r="C151" s="1294"/>
      <c r="D151" s="1302"/>
      <c r="E151" s="1300"/>
      <c r="F151" s="1301"/>
      <c r="G151" s="1300"/>
      <c r="H151" s="1300"/>
    </row>
    <row r="152" spans="1:15" s="3051" customFormat="1" ht="12.75">
      <c r="A152" s="1295"/>
      <c r="B152" s="1295"/>
      <c r="C152" s="1303"/>
      <c r="D152" s="1302"/>
      <c r="E152" s="3060"/>
      <c r="F152" s="1301"/>
      <c r="G152" s="3060"/>
      <c r="H152" s="3060"/>
    </row>
    <row r="153" spans="1:15" s="3051" customFormat="1" ht="12.75">
      <c r="A153" s="1288"/>
      <c r="B153" s="1288"/>
      <c r="C153" s="1287"/>
      <c r="D153" s="1286"/>
      <c r="E153" s="1286"/>
      <c r="F153" s="1286"/>
      <c r="G153" s="1286"/>
      <c r="H153" s="1286"/>
    </row>
    <row r="154" spans="1:15" s="3051" customFormat="1" ht="12.75">
      <c r="A154" s="1288"/>
      <c r="B154" s="1288"/>
      <c r="C154" s="1287"/>
      <c r="D154" s="1286"/>
      <c r="E154" s="1286"/>
      <c r="F154" s="1286"/>
      <c r="G154" s="1286"/>
      <c r="H154" s="1286"/>
    </row>
    <row r="155" spans="1:15" s="3051" customFormat="1">
      <c r="A155" s="1221"/>
      <c r="B155" s="1273"/>
      <c r="C155" s="3058"/>
      <c r="D155" s="1273"/>
      <c r="E155" s="3059"/>
      <c r="F155" s="3059"/>
      <c r="G155" s="1221"/>
      <c r="H155" s="1273"/>
    </row>
    <row r="156" spans="1:15" s="3051" customFormat="1">
      <c r="A156" s="1273"/>
      <c r="B156" s="1221"/>
      <c r="C156" s="3058"/>
      <c r="D156" s="1221"/>
      <c r="E156" s="1221"/>
      <c r="F156" s="1221"/>
      <c r="G156" s="1221"/>
      <c r="H156" s="1273"/>
    </row>
    <row r="157" spans="1:15" s="3051" customFormat="1" ht="12.75">
      <c r="A157" s="3057"/>
      <c r="B157" s="1221"/>
      <c r="C157" s="3056"/>
      <c r="D157" s="3056"/>
      <c r="E157" s="3055"/>
      <c r="F157" s="3055"/>
      <c r="G157" s="3055"/>
      <c r="H157" s="3055"/>
    </row>
    <row r="158" spans="1:15" s="3051" customFormat="1" ht="12.75">
      <c r="A158" s="1283"/>
      <c r="B158" s="3054"/>
      <c r="C158" s="3053"/>
      <c r="D158" s="3053"/>
      <c r="E158" s="3052"/>
      <c r="F158" s="3052"/>
      <c r="G158" s="3052"/>
      <c r="H158" s="3052"/>
    </row>
    <row r="159" spans="1:15" s="1267" customFormat="1" ht="12.75">
      <c r="A159" s="1283"/>
      <c r="B159" s="3054"/>
      <c r="C159" s="1283"/>
      <c r="D159" s="3075"/>
      <c r="E159" s="3075"/>
      <c r="F159" s="3075"/>
      <c r="G159" s="3075"/>
      <c r="H159" s="3075"/>
      <c r="I159" s="3089"/>
      <c r="J159" s="3089"/>
      <c r="K159" s="3089"/>
      <c r="L159" s="3089"/>
      <c r="M159" s="3089"/>
      <c r="N159" s="3089"/>
      <c r="O159" s="3089"/>
    </row>
    <row r="160" spans="1:15" s="1267" customFormat="1" ht="12.75">
      <c r="A160" s="1283"/>
      <c r="B160" s="3054"/>
      <c r="C160" s="1283"/>
      <c r="D160" s="3075"/>
      <c r="E160" s="3075"/>
      <c r="F160" s="3075"/>
      <c r="G160" s="3075"/>
      <c r="H160" s="3075"/>
      <c r="I160" s="3089"/>
      <c r="J160" s="3089"/>
      <c r="K160" s="3089"/>
      <c r="L160" s="3089"/>
      <c r="M160" s="3089"/>
      <c r="N160" s="3089"/>
      <c r="O160" s="3089"/>
    </row>
    <row r="161" spans="1:15" s="1267" customFormat="1" ht="12.75">
      <c r="A161" s="1283"/>
      <c r="B161" s="3054"/>
      <c r="C161" s="1283"/>
      <c r="D161" s="3075"/>
      <c r="E161" s="3075"/>
      <c r="F161" s="3075"/>
      <c r="G161" s="3075"/>
      <c r="H161" s="3075"/>
      <c r="I161" s="3089"/>
      <c r="J161" s="3089"/>
      <c r="K161" s="3089"/>
      <c r="L161" s="3089"/>
      <c r="M161" s="3089"/>
      <c r="N161" s="3089"/>
      <c r="O161" s="3089"/>
    </row>
    <row r="162" spans="1:15" s="1267" customFormat="1" ht="12.75">
      <c r="A162" s="1283"/>
      <c r="B162" s="3054"/>
      <c r="C162" s="1283"/>
      <c r="D162" s="3075"/>
      <c r="E162" s="3075"/>
      <c r="F162" s="3075"/>
      <c r="G162" s="3075"/>
      <c r="H162" s="3075"/>
      <c r="I162" s="3089"/>
      <c r="J162" s="3089"/>
      <c r="K162" s="3089"/>
      <c r="L162" s="3089"/>
      <c r="M162" s="3089"/>
      <c r="N162" s="3089"/>
      <c r="O162" s="3089"/>
    </row>
    <row r="163" spans="1:15" s="1267" customFormat="1" ht="12.75">
      <c r="A163" s="1283"/>
      <c r="B163" s="3054"/>
      <c r="C163" s="1283"/>
      <c r="D163" s="3075"/>
      <c r="E163" s="3075"/>
      <c r="F163" s="3075"/>
      <c r="G163" s="3075"/>
      <c r="H163" s="3075"/>
      <c r="I163" s="3089"/>
      <c r="J163" s="3089"/>
      <c r="K163" s="3089"/>
      <c r="L163" s="3089"/>
      <c r="M163" s="3089"/>
      <c r="N163" s="3089"/>
      <c r="O163" s="3089"/>
    </row>
    <row r="164" spans="1:15" s="1267" customFormat="1" ht="12.75">
      <c r="A164" s="1283"/>
      <c r="B164" s="3054"/>
      <c r="C164" s="1283"/>
      <c r="D164" s="3075"/>
      <c r="E164" s="3075"/>
      <c r="F164" s="3075"/>
      <c r="G164" s="3075"/>
      <c r="H164" s="3075"/>
      <c r="I164" s="3089"/>
      <c r="J164" s="3089"/>
      <c r="K164" s="3089"/>
      <c r="L164" s="3089"/>
      <c r="M164" s="3089"/>
      <c r="N164" s="3089"/>
      <c r="O164" s="3089"/>
    </row>
    <row r="165" spans="1:15" s="1267" customFormat="1" ht="12.75">
      <c r="A165" s="1283"/>
      <c r="B165" s="3054"/>
      <c r="C165" s="1283"/>
      <c r="D165" s="3075"/>
      <c r="E165" s="3075"/>
      <c r="F165" s="3075"/>
      <c r="G165" s="3075"/>
      <c r="H165" s="3075"/>
      <c r="I165" s="3089"/>
      <c r="J165" s="3089"/>
      <c r="K165" s="3089"/>
      <c r="L165" s="3089"/>
      <c r="M165" s="3089"/>
      <c r="N165" s="3089"/>
      <c r="O165" s="3089"/>
    </row>
    <row r="166" spans="1:15" s="1267" customFormat="1" ht="12.75">
      <c r="A166" s="1283"/>
      <c r="B166" s="3054"/>
      <c r="C166" s="1283"/>
      <c r="D166" s="3075"/>
      <c r="E166" s="3075"/>
      <c r="F166" s="3075"/>
      <c r="G166" s="3075"/>
      <c r="H166" s="3075"/>
      <c r="I166" s="3089"/>
      <c r="J166" s="3089"/>
      <c r="K166" s="3089"/>
      <c r="L166" s="3089"/>
      <c r="M166" s="3089"/>
      <c r="N166" s="3089"/>
      <c r="O166" s="3089"/>
    </row>
    <row r="167" spans="1:15" s="1267" customFormat="1" ht="12.75">
      <c r="A167" s="1283"/>
      <c r="B167" s="3054"/>
      <c r="C167" s="1283"/>
      <c r="D167" s="3075"/>
      <c r="E167" s="3075"/>
      <c r="F167" s="3075"/>
      <c r="G167" s="3075"/>
      <c r="H167" s="3075"/>
      <c r="I167" s="3089"/>
      <c r="J167" s="3089"/>
      <c r="K167" s="3089"/>
      <c r="L167" s="3089"/>
      <c r="M167" s="3089"/>
      <c r="N167" s="3089"/>
      <c r="O167" s="3089"/>
    </row>
    <row r="168" spans="1:15" s="1267" customFormat="1" ht="12.75">
      <c r="A168" s="1283"/>
      <c r="B168" s="3054"/>
      <c r="C168" s="1283"/>
      <c r="D168" s="3075"/>
      <c r="E168" s="3075"/>
      <c r="F168" s="3075"/>
      <c r="G168" s="3075"/>
      <c r="H168" s="3075"/>
      <c r="I168" s="3089"/>
      <c r="J168" s="3089"/>
      <c r="K168" s="3089"/>
      <c r="L168" s="3089"/>
      <c r="M168" s="3089"/>
      <c r="N168" s="3089"/>
      <c r="O168" s="3089"/>
    </row>
    <row r="169" spans="1:15" s="1267" customFormat="1" ht="12.75">
      <c r="A169" s="1283"/>
      <c r="B169" s="3054"/>
      <c r="C169" s="1283"/>
      <c r="D169" s="3075"/>
      <c r="E169" s="3075"/>
      <c r="F169" s="3075"/>
      <c r="G169" s="3075"/>
      <c r="H169" s="3075"/>
      <c r="I169" s="3089"/>
      <c r="J169" s="3089"/>
      <c r="K169" s="3089"/>
      <c r="L169" s="3089"/>
      <c r="M169" s="3089"/>
      <c r="N169" s="3089"/>
      <c r="O169" s="3089"/>
    </row>
    <row r="170" spans="1:15" s="1267" customFormat="1" ht="12.75">
      <c r="A170" s="1283"/>
      <c r="B170" s="3054"/>
      <c r="C170" s="1283"/>
      <c r="D170" s="3075"/>
      <c r="E170" s="3075"/>
      <c r="F170" s="3075"/>
      <c r="G170" s="3075"/>
      <c r="H170" s="3075"/>
      <c r="I170" s="3089"/>
      <c r="J170" s="3089"/>
      <c r="K170" s="3089"/>
      <c r="L170" s="3089"/>
      <c r="M170" s="3089"/>
      <c r="N170" s="3089"/>
      <c r="O170" s="3089"/>
    </row>
    <row r="171" spans="1:15" s="1267" customFormat="1" ht="12.75">
      <c r="A171" s="1283"/>
      <c r="B171" s="3054"/>
      <c r="C171" s="1283"/>
      <c r="D171" s="3075"/>
      <c r="E171" s="3075"/>
      <c r="F171" s="3075"/>
      <c r="G171" s="3075"/>
      <c r="H171" s="3075"/>
      <c r="I171" s="3089"/>
      <c r="J171" s="3089"/>
      <c r="K171" s="3089"/>
      <c r="L171" s="3089"/>
      <c r="M171" s="3089"/>
      <c r="N171" s="3089"/>
      <c r="O171" s="3089"/>
    </row>
    <row r="172" spans="1:15" s="1267" customFormat="1" ht="12.75">
      <c r="A172" s="1283"/>
      <c r="B172" s="3054"/>
      <c r="C172" s="1283"/>
      <c r="D172" s="3075"/>
      <c r="E172" s="3075"/>
      <c r="F172" s="3075"/>
      <c r="G172" s="3075"/>
      <c r="H172" s="3075"/>
      <c r="I172" s="3089"/>
      <c r="J172" s="3089"/>
      <c r="K172" s="3089"/>
      <c r="L172" s="3089"/>
      <c r="M172" s="3089"/>
      <c r="N172" s="3089"/>
      <c r="O172" s="3089"/>
    </row>
    <row r="173" spans="1:15" s="1267" customFormat="1" ht="12.75">
      <c r="A173" s="1283"/>
      <c r="B173" s="3054"/>
      <c r="C173" s="1283"/>
      <c r="D173" s="3075"/>
      <c r="E173" s="3075"/>
      <c r="F173" s="3075"/>
      <c r="G173" s="3075"/>
      <c r="H173" s="3075"/>
      <c r="I173" s="3089"/>
      <c r="J173" s="3089"/>
      <c r="K173" s="3089"/>
      <c r="L173" s="3089"/>
      <c r="M173" s="3089"/>
      <c r="N173" s="3089"/>
      <c r="O173" s="3089"/>
    </row>
    <row r="174" spans="1:15" s="1267" customFormat="1" ht="12.75">
      <c r="A174" s="1283"/>
      <c r="B174" s="3054"/>
      <c r="C174" s="1283"/>
      <c r="D174" s="3075"/>
      <c r="E174" s="3075"/>
      <c r="F174" s="3075"/>
      <c r="G174" s="3075"/>
      <c r="H174" s="3075"/>
      <c r="I174" s="3089"/>
      <c r="J174" s="3089"/>
      <c r="K174" s="3089"/>
      <c r="L174" s="3089"/>
      <c r="M174" s="3089"/>
      <c r="N174" s="3089"/>
      <c r="O174" s="3089"/>
    </row>
    <row r="175" spans="1:15" s="1267" customFormat="1" ht="12.75">
      <c r="A175" s="1283"/>
      <c r="B175" s="3054"/>
      <c r="C175" s="1283"/>
      <c r="D175" s="3075"/>
      <c r="E175" s="3075"/>
      <c r="F175" s="3075"/>
      <c r="G175" s="3075"/>
      <c r="H175" s="3075"/>
      <c r="I175" s="3089"/>
      <c r="J175" s="3089"/>
      <c r="K175" s="3089"/>
      <c r="L175" s="3089"/>
      <c r="M175" s="3089"/>
      <c r="N175" s="3089"/>
      <c r="O175" s="3089"/>
    </row>
    <row r="176" spans="1:15" s="1267" customFormat="1" ht="12.75">
      <c r="A176" s="3055"/>
      <c r="B176" s="3055"/>
      <c r="C176" s="3055"/>
      <c r="D176" s="3055"/>
      <c r="E176" s="3055"/>
      <c r="F176" s="3055"/>
      <c r="G176" s="3055"/>
      <c r="H176" s="3055"/>
      <c r="I176" s="3089"/>
      <c r="J176" s="3089"/>
      <c r="K176" s="3089"/>
      <c r="L176" s="3089"/>
      <c r="M176" s="3089"/>
      <c r="N176" s="3089"/>
      <c r="O176" s="3089"/>
    </row>
    <row r="177" spans="1:15" s="1267" customFormat="1" ht="12.75">
      <c r="A177" s="3059"/>
      <c r="B177" s="3059"/>
      <c r="C177" s="3059"/>
      <c r="D177" s="3059"/>
      <c r="E177" s="3059"/>
      <c r="F177" s="3059"/>
      <c r="G177" s="3059"/>
      <c r="H177" s="3059"/>
      <c r="I177" s="3089"/>
      <c r="J177" s="3089"/>
      <c r="K177" s="3089"/>
      <c r="L177" s="3089"/>
      <c r="M177" s="3089"/>
      <c r="N177" s="3089"/>
      <c r="O177" s="3089"/>
    </row>
    <row r="178" spans="1:15" s="1267" customFormat="1">
      <c r="A178" s="1273"/>
      <c r="B178" s="1273"/>
      <c r="C178" s="1273"/>
      <c r="D178" s="1273"/>
      <c r="E178" s="1273"/>
      <c r="F178" s="1273"/>
      <c r="G178" s="1273"/>
      <c r="H178" s="1273"/>
      <c r="I178" s="3089"/>
      <c r="J178" s="3089"/>
      <c r="K178" s="3089"/>
      <c r="L178" s="3089"/>
      <c r="M178" s="3089"/>
      <c r="N178" s="3089"/>
      <c r="O178" s="3089"/>
    </row>
    <row r="179" spans="1:15" s="1267" customFormat="1">
      <c r="A179" s="1273"/>
      <c r="B179" s="1273"/>
      <c r="C179" s="1273"/>
      <c r="D179" s="1273"/>
      <c r="E179" s="1273"/>
      <c r="F179" s="1273"/>
      <c r="G179" s="1273"/>
      <c r="H179" s="1273"/>
      <c r="I179" s="3089"/>
      <c r="J179" s="3089"/>
      <c r="K179" s="3089"/>
      <c r="L179" s="3089"/>
      <c r="M179" s="3089"/>
      <c r="N179" s="3089"/>
      <c r="O179" s="3089"/>
    </row>
    <row r="180" spans="1:15" s="1267" customFormat="1">
      <c r="A180" s="3077"/>
      <c r="B180" s="3076"/>
      <c r="C180" s="1273"/>
      <c r="D180" s="3075"/>
      <c r="E180" s="3075"/>
      <c r="F180" s="3075"/>
      <c r="G180" s="3075"/>
      <c r="H180" s="3075"/>
      <c r="I180" s="3089"/>
      <c r="J180" s="3089"/>
      <c r="K180" s="3089"/>
      <c r="L180" s="3089"/>
      <c r="M180" s="3089"/>
      <c r="N180" s="3089"/>
      <c r="O180" s="3089"/>
    </row>
    <row r="181" spans="1:15" s="1267" customFormat="1" ht="12.75">
      <c r="A181" s="1221"/>
      <c r="B181" s="1221"/>
      <c r="C181" s="1303"/>
      <c r="D181" s="1302"/>
      <c r="E181" s="1304"/>
      <c r="F181" s="1301"/>
      <c r="G181" s="3074"/>
      <c r="H181" s="1304"/>
      <c r="I181" s="3089"/>
      <c r="J181" s="3089"/>
      <c r="K181" s="3089"/>
      <c r="L181" s="3089"/>
      <c r="M181" s="3089"/>
      <c r="N181" s="3089"/>
      <c r="O181" s="3089"/>
    </row>
    <row r="182" spans="1:15" s="1267" customFormat="1" ht="23.25">
      <c r="A182" s="3073"/>
      <c r="B182" s="3073"/>
      <c r="C182" s="3072"/>
      <c r="D182" s="1302"/>
      <c r="E182" s="1304"/>
      <c r="F182" s="1301"/>
      <c r="G182" s="3071"/>
      <c r="H182" s="1304"/>
      <c r="I182" s="3089"/>
      <c r="J182" s="3089"/>
      <c r="K182" s="3089"/>
      <c r="L182" s="3089"/>
      <c r="M182" s="3089"/>
      <c r="N182" s="3089"/>
      <c r="O182" s="3089"/>
    </row>
    <row r="183" spans="1:15" s="1267" customFormat="1" ht="12.75">
      <c r="A183" s="1277"/>
      <c r="B183" s="1277"/>
      <c r="C183" s="3068"/>
      <c r="D183" s="3070"/>
      <c r="E183" s="3069"/>
      <c r="F183" s="3069"/>
      <c r="G183" s="3069"/>
      <c r="H183" s="1314"/>
      <c r="I183" s="3089"/>
      <c r="J183" s="3089"/>
      <c r="K183" s="3089"/>
      <c r="L183" s="3089"/>
      <c r="M183" s="3089"/>
      <c r="N183" s="3089"/>
      <c r="O183" s="3089"/>
    </row>
    <row r="184" spans="1:15" s="1267" customFormat="1" ht="12.75">
      <c r="A184" s="1277"/>
      <c r="B184" s="1277"/>
      <c r="C184" s="3068"/>
      <c r="D184" s="1311"/>
      <c r="E184" s="1311"/>
      <c r="F184" s="1311"/>
      <c r="G184" s="1311"/>
      <c r="H184" s="1311"/>
      <c r="I184" s="3089"/>
      <c r="J184" s="3089"/>
      <c r="K184" s="3089"/>
      <c r="L184" s="3089"/>
      <c r="M184" s="3089"/>
      <c r="N184" s="3089"/>
      <c r="O184" s="3089"/>
    </row>
    <row r="185" spans="1:15" s="1267" customFormat="1" ht="12.75">
      <c r="A185" s="1277"/>
      <c r="B185" s="1277"/>
      <c r="C185" s="1314"/>
      <c r="D185" s="3066"/>
      <c r="E185" s="3066"/>
      <c r="F185" s="3066"/>
      <c r="G185" s="3067"/>
      <c r="H185" s="3066"/>
      <c r="I185" s="3089"/>
      <c r="J185" s="3089"/>
      <c r="K185" s="3089"/>
      <c r="L185" s="3089"/>
      <c r="M185" s="3089"/>
      <c r="N185" s="3089"/>
      <c r="O185" s="3089"/>
    </row>
    <row r="186" spans="1:15" s="1267" customFormat="1" ht="12.75">
      <c r="A186" s="1298"/>
      <c r="B186" s="3065"/>
      <c r="C186" s="3064"/>
      <c r="D186" s="3063"/>
      <c r="E186" s="3063"/>
      <c r="F186" s="3063"/>
      <c r="G186" s="3063"/>
      <c r="H186" s="3063"/>
      <c r="I186" s="3089"/>
      <c r="J186" s="3089"/>
      <c r="K186" s="3089"/>
      <c r="L186" s="3089"/>
      <c r="M186" s="3089"/>
      <c r="N186" s="3089"/>
      <c r="O186" s="3089"/>
    </row>
    <row r="187" spans="1:15" s="1267" customFormat="1" ht="12.75">
      <c r="A187" s="1292"/>
      <c r="B187" s="1292"/>
      <c r="C187" s="1294"/>
      <c r="D187" s="3062"/>
      <c r="E187" s="3062"/>
      <c r="F187" s="1301"/>
      <c r="G187" s="3062"/>
      <c r="H187" s="3062"/>
      <c r="I187" s="3089"/>
      <c r="J187" s="3089"/>
      <c r="K187" s="3089"/>
      <c r="L187" s="3089"/>
      <c r="M187" s="3089"/>
      <c r="N187" s="3089"/>
      <c r="O187" s="3089"/>
    </row>
    <row r="188" spans="1:15" s="1267" customFormat="1" ht="12.75">
      <c r="A188" s="1292"/>
      <c r="B188" s="1292"/>
      <c r="C188" s="1294"/>
      <c r="D188" s="3062"/>
      <c r="E188" s="3062"/>
      <c r="F188" s="1301"/>
      <c r="G188" s="3062"/>
      <c r="H188" s="3062"/>
      <c r="I188" s="3089"/>
      <c r="J188" s="3089"/>
      <c r="K188" s="3089"/>
      <c r="L188" s="3089"/>
      <c r="M188" s="3089"/>
      <c r="N188" s="3089"/>
      <c r="O188" s="3089"/>
    </row>
    <row r="189" spans="1:15" s="1267" customFormat="1" ht="12.75">
      <c r="A189" s="1296"/>
      <c r="B189" s="1221"/>
      <c r="C189" s="1294"/>
      <c r="D189" s="1302"/>
      <c r="E189" s="1300"/>
      <c r="F189" s="1301"/>
      <c r="G189" s="1300"/>
      <c r="H189" s="1300"/>
      <c r="I189" s="3089"/>
      <c r="J189" s="3089"/>
      <c r="K189" s="3089"/>
      <c r="L189" s="3089"/>
      <c r="M189" s="3089"/>
      <c r="N189" s="3089"/>
      <c r="O189" s="3089"/>
    </row>
    <row r="190" spans="1:15" s="1267" customFormat="1" ht="12.75">
      <c r="A190" s="1292"/>
      <c r="B190" s="1292"/>
      <c r="C190" s="1294"/>
      <c r="D190" s="1302"/>
      <c r="E190" s="1300"/>
      <c r="F190" s="1301"/>
      <c r="G190" s="1300"/>
      <c r="H190" s="1300"/>
      <c r="I190" s="3089"/>
      <c r="J190" s="3089"/>
      <c r="K190" s="3089"/>
      <c r="L190" s="3089"/>
      <c r="M190" s="3089"/>
      <c r="N190" s="3089"/>
      <c r="O190" s="3089"/>
    </row>
    <row r="191" spans="1:15" s="1267" customFormat="1" ht="12.75">
      <c r="A191" s="1296"/>
      <c r="B191" s="1221"/>
      <c r="C191" s="1303"/>
      <c r="D191" s="1302"/>
      <c r="E191" s="1300"/>
      <c r="F191" s="1301"/>
      <c r="G191" s="1300"/>
      <c r="H191" s="1300"/>
      <c r="I191" s="3089"/>
      <c r="J191" s="3089"/>
      <c r="K191" s="3089"/>
      <c r="L191" s="3089"/>
      <c r="M191" s="3089"/>
      <c r="N191" s="3089"/>
      <c r="O191" s="3089"/>
    </row>
    <row r="192" spans="1:15" s="1267" customFormat="1" ht="12.75">
      <c r="A192" s="1292"/>
      <c r="B192" s="1292"/>
      <c r="C192" s="1303"/>
      <c r="D192" s="1302"/>
      <c r="E192" s="1300"/>
      <c r="F192" s="1301"/>
      <c r="G192" s="1300"/>
      <c r="H192" s="1300"/>
      <c r="I192" s="3089"/>
      <c r="J192" s="3089"/>
      <c r="K192" s="3089"/>
      <c r="L192" s="3089"/>
      <c r="M192" s="3089"/>
      <c r="N192" s="3089"/>
      <c r="O192" s="3089"/>
    </row>
    <row r="193" spans="1:15" s="1267" customFormat="1" ht="12.75">
      <c r="A193" s="3061"/>
      <c r="B193" s="1296"/>
      <c r="C193" s="1294"/>
      <c r="D193" s="1302"/>
      <c r="E193" s="1300"/>
      <c r="F193" s="1301"/>
      <c r="G193" s="1300"/>
      <c r="H193" s="1300"/>
      <c r="I193" s="3089"/>
      <c r="J193" s="3089"/>
      <c r="K193" s="3089"/>
      <c r="L193" s="3089"/>
      <c r="M193" s="3089"/>
      <c r="N193" s="3089"/>
      <c r="O193" s="3089"/>
    </row>
    <row r="194" spans="1:15" s="1267" customFormat="1" ht="12.75">
      <c r="A194" s="1295"/>
      <c r="B194" s="1295"/>
      <c r="C194" s="1303"/>
      <c r="D194" s="1302"/>
      <c r="E194" s="3060"/>
      <c r="F194" s="1301"/>
      <c r="G194" s="3060"/>
      <c r="H194" s="3060"/>
      <c r="I194" s="3089"/>
      <c r="J194" s="3089"/>
      <c r="K194" s="3089"/>
      <c r="L194" s="3089"/>
      <c r="M194" s="3089"/>
      <c r="N194" s="3089"/>
      <c r="O194" s="3089"/>
    </row>
    <row r="195" spans="1:15" s="1267" customFormat="1" ht="12.75">
      <c r="A195" s="1288"/>
      <c r="B195" s="1288"/>
      <c r="C195" s="1287"/>
      <c r="D195" s="1286"/>
      <c r="E195" s="1286"/>
      <c r="F195" s="1286"/>
      <c r="G195" s="1286"/>
      <c r="H195" s="1286"/>
      <c r="I195" s="3089"/>
      <c r="J195" s="3089"/>
      <c r="K195" s="3089"/>
      <c r="L195" s="3089"/>
      <c r="M195" s="3089"/>
      <c r="N195" s="3089"/>
      <c r="O195" s="3089"/>
    </row>
    <row r="196" spans="1:15" s="1267" customFormat="1" ht="12.75">
      <c r="A196" s="1288"/>
      <c r="B196" s="1288"/>
      <c r="C196" s="1287"/>
      <c r="D196" s="1286"/>
      <c r="E196" s="1286"/>
      <c r="F196" s="1286"/>
      <c r="G196" s="1286"/>
      <c r="H196" s="1286"/>
      <c r="I196" s="3089"/>
      <c r="J196" s="3089"/>
      <c r="K196" s="3089"/>
      <c r="L196" s="3089"/>
      <c r="M196" s="3089"/>
      <c r="N196" s="3089"/>
      <c r="O196" s="3089"/>
    </row>
    <row r="197" spans="1:15" s="1267" customFormat="1">
      <c r="A197" s="1221"/>
      <c r="B197" s="1273"/>
      <c r="C197" s="3058"/>
      <c r="D197" s="1273"/>
      <c r="E197" s="3059"/>
      <c r="F197" s="3059"/>
      <c r="G197" s="1221"/>
      <c r="H197" s="1273"/>
      <c r="I197" s="3089"/>
      <c r="J197" s="3089"/>
      <c r="K197" s="3089"/>
      <c r="L197" s="3089"/>
      <c r="M197" s="3089"/>
      <c r="N197" s="3089"/>
      <c r="O197" s="3089"/>
    </row>
    <row r="198" spans="1:15" s="1267" customFormat="1">
      <c r="A198" s="1273"/>
      <c r="B198" s="1221"/>
      <c r="C198" s="3058"/>
      <c r="D198" s="1221"/>
      <c r="E198" s="1221"/>
      <c r="F198" s="1221"/>
      <c r="G198" s="1221"/>
      <c r="H198" s="1273"/>
      <c r="I198" s="3089"/>
      <c r="J198" s="3089"/>
      <c r="K198" s="3089"/>
      <c r="L198" s="3089"/>
      <c r="M198" s="3089"/>
      <c r="N198" s="3089"/>
      <c r="O198" s="3089"/>
    </row>
    <row r="199" spans="1:15" s="1267" customFormat="1" ht="12.75">
      <c r="A199" s="3057"/>
      <c r="B199" s="1221"/>
      <c r="C199" s="3056"/>
      <c r="D199" s="3056"/>
      <c r="E199" s="3055"/>
      <c r="F199" s="3055"/>
      <c r="G199" s="3055"/>
      <c r="H199" s="3055"/>
      <c r="I199" s="3089"/>
      <c r="J199" s="3089"/>
      <c r="K199" s="3089"/>
      <c r="L199" s="3089"/>
      <c r="M199" s="3089"/>
      <c r="N199" s="3089"/>
      <c r="O199" s="3089"/>
    </row>
    <row r="200" spans="1:15">
      <c r="A200" s="1283"/>
      <c r="B200" s="3054"/>
      <c r="C200" s="3053"/>
      <c r="D200" s="3053"/>
      <c r="E200" s="3052"/>
      <c r="F200" s="3052"/>
      <c r="G200" s="3052"/>
      <c r="H200" s="3052"/>
    </row>
    <row r="201" spans="1:15">
      <c r="A201" s="1283"/>
      <c r="B201" s="3054"/>
      <c r="C201" s="1283"/>
      <c r="D201" s="3075"/>
      <c r="E201" s="3075"/>
      <c r="F201" s="3075"/>
      <c r="G201" s="3075"/>
      <c r="H201" s="3075"/>
    </row>
    <row r="202" spans="1:15">
      <c r="A202" s="1283"/>
      <c r="B202" s="3054"/>
      <c r="C202" s="1283"/>
      <c r="D202" s="3075"/>
      <c r="E202" s="3075"/>
      <c r="F202" s="3075"/>
      <c r="G202" s="3075"/>
      <c r="H202" s="3075"/>
    </row>
    <row r="203" spans="1:15" s="1267" customFormat="1" ht="12.75">
      <c r="A203" s="1283"/>
      <c r="B203" s="3054"/>
      <c r="C203" s="1283"/>
      <c r="D203" s="3075"/>
      <c r="E203" s="3075"/>
      <c r="F203" s="3075"/>
      <c r="G203" s="3075"/>
      <c r="H203" s="3075"/>
      <c r="I203" s="3089"/>
      <c r="J203" s="3089"/>
      <c r="K203" s="3089"/>
      <c r="L203" s="3089"/>
      <c r="M203" s="3089"/>
      <c r="N203" s="3089"/>
      <c r="O203" s="3089"/>
    </row>
    <row r="204" spans="1:15" s="1267" customFormat="1" ht="12.75">
      <c r="A204" s="1283"/>
      <c r="B204" s="3054"/>
      <c r="C204" s="1283"/>
      <c r="D204" s="3075"/>
      <c r="E204" s="3075"/>
      <c r="F204" s="3075"/>
      <c r="G204" s="3075"/>
      <c r="H204" s="3075"/>
      <c r="I204" s="3089"/>
      <c r="J204" s="3089"/>
      <c r="K204" s="3089"/>
      <c r="L204" s="3089"/>
      <c r="M204" s="3089"/>
      <c r="N204" s="3089"/>
      <c r="O204" s="3089"/>
    </row>
    <row r="205" spans="1:15" s="1267" customFormat="1" ht="12.75">
      <c r="A205" s="1283"/>
      <c r="B205" s="3054"/>
      <c r="C205" s="1283"/>
      <c r="D205" s="3075"/>
      <c r="E205" s="3075"/>
      <c r="F205" s="3075"/>
      <c r="G205" s="3075"/>
      <c r="H205" s="3075"/>
      <c r="I205" s="3089"/>
      <c r="J205" s="3089"/>
      <c r="K205" s="3089"/>
      <c r="L205" s="3089"/>
      <c r="M205" s="3089"/>
      <c r="N205" s="3089"/>
      <c r="O205" s="3089"/>
    </row>
    <row r="206" spans="1:15" s="1267" customFormat="1" ht="12.75">
      <c r="A206" s="1283"/>
      <c r="B206" s="3054"/>
      <c r="C206" s="1283"/>
      <c r="D206" s="3075"/>
      <c r="E206" s="3075"/>
      <c r="F206" s="3075"/>
      <c r="G206" s="3075"/>
      <c r="H206" s="3075"/>
      <c r="I206" s="3089"/>
      <c r="J206" s="3089"/>
      <c r="K206" s="3089"/>
      <c r="L206" s="3089"/>
      <c r="M206" s="3089"/>
      <c r="N206" s="3089"/>
      <c r="O206" s="3089"/>
    </row>
    <row r="207" spans="1:15" s="1267" customFormat="1" ht="12.75">
      <c r="A207" s="1283"/>
      <c r="B207" s="3054"/>
      <c r="C207" s="1283"/>
      <c r="D207" s="3075"/>
      <c r="E207" s="3075"/>
      <c r="F207" s="3075"/>
      <c r="G207" s="3075"/>
      <c r="H207" s="3075"/>
      <c r="I207" s="3089"/>
      <c r="J207" s="3089"/>
      <c r="K207" s="3089"/>
      <c r="L207" s="3089"/>
      <c r="M207" s="3089"/>
      <c r="N207" s="3089"/>
      <c r="O207" s="3089"/>
    </row>
    <row r="208" spans="1:15" s="1267" customFormat="1" ht="12.75">
      <c r="A208" s="1283"/>
      <c r="B208" s="3054"/>
      <c r="C208" s="1283"/>
      <c r="D208" s="3075"/>
      <c r="E208" s="3075"/>
      <c r="F208" s="3075"/>
      <c r="G208" s="3075"/>
      <c r="H208" s="3075"/>
      <c r="I208" s="3089"/>
      <c r="J208" s="3089"/>
      <c r="K208" s="3089"/>
      <c r="L208" s="3089"/>
      <c r="M208" s="3089"/>
      <c r="N208" s="3089"/>
      <c r="O208" s="3089"/>
    </row>
    <row r="209" spans="1:15" s="1267" customFormat="1" ht="12.75">
      <c r="A209" s="1283"/>
      <c r="B209" s="3054"/>
      <c r="C209" s="1283"/>
      <c r="D209" s="3075"/>
      <c r="E209" s="3075"/>
      <c r="F209" s="3075"/>
      <c r="G209" s="3075"/>
      <c r="H209" s="3075"/>
      <c r="I209" s="3089"/>
      <c r="J209" s="3089"/>
      <c r="K209" s="3089"/>
      <c r="L209" s="3089"/>
      <c r="M209" s="3089"/>
      <c r="N209" s="3089"/>
      <c r="O209" s="3089"/>
    </row>
    <row r="210" spans="1:15" s="1267" customFormat="1" ht="12.75">
      <c r="A210" s="1283"/>
      <c r="B210" s="3054"/>
      <c r="C210" s="1283"/>
      <c r="D210" s="3075"/>
      <c r="E210" s="3075"/>
      <c r="F210" s="3075"/>
      <c r="G210" s="3075"/>
      <c r="H210" s="3075"/>
      <c r="I210" s="3089"/>
      <c r="J210" s="3089"/>
      <c r="K210" s="3089"/>
      <c r="L210" s="3089"/>
      <c r="M210" s="3089"/>
      <c r="N210" s="3089"/>
      <c r="O210" s="3089"/>
    </row>
    <row r="211" spans="1:15" s="1267" customFormat="1" ht="12.75">
      <c r="A211" s="1283"/>
      <c r="B211" s="3054"/>
      <c r="C211" s="1283"/>
      <c r="D211" s="3075"/>
      <c r="E211" s="3075"/>
      <c r="F211" s="3075"/>
      <c r="G211" s="3075"/>
      <c r="H211" s="3075"/>
      <c r="I211" s="3089"/>
      <c r="J211" s="3089"/>
      <c r="K211" s="3089"/>
      <c r="L211" s="3089"/>
      <c r="M211" s="3089"/>
      <c r="N211" s="3089"/>
      <c r="O211" s="3089"/>
    </row>
    <row r="212" spans="1:15" s="1267" customFormat="1" ht="12.75">
      <c r="A212" s="1283"/>
      <c r="B212" s="3054"/>
      <c r="C212" s="1283"/>
      <c r="D212" s="3075"/>
      <c r="E212" s="3075"/>
      <c r="F212" s="3075"/>
      <c r="G212" s="3075"/>
      <c r="H212" s="3075"/>
      <c r="I212" s="3089"/>
      <c r="J212" s="3089"/>
      <c r="K212" s="3089"/>
      <c r="L212" s="3089"/>
      <c r="M212" s="3089"/>
      <c r="N212" s="3089"/>
      <c r="O212" s="3089"/>
    </row>
    <row r="213" spans="1:15" s="1267" customFormat="1" ht="12.75">
      <c r="A213" s="1283"/>
      <c r="B213" s="3054"/>
      <c r="C213" s="1283"/>
      <c r="D213" s="3075"/>
      <c r="E213" s="3075"/>
      <c r="F213" s="3075"/>
      <c r="G213" s="3075"/>
      <c r="H213" s="3075"/>
      <c r="I213" s="3089"/>
      <c r="J213" s="3089"/>
      <c r="K213" s="3089"/>
      <c r="L213" s="3089"/>
      <c r="M213" s="3089"/>
      <c r="N213" s="3089"/>
      <c r="O213" s="3089"/>
    </row>
    <row r="214" spans="1:15" s="1267" customFormat="1" ht="12.75">
      <c r="A214" s="1283"/>
      <c r="B214" s="3054"/>
      <c r="C214" s="1283"/>
      <c r="D214" s="3075"/>
      <c r="E214" s="3075"/>
      <c r="F214" s="3075"/>
      <c r="G214" s="3075"/>
      <c r="H214" s="3075"/>
      <c r="I214" s="3089"/>
      <c r="J214" s="3089"/>
      <c r="K214" s="3089"/>
      <c r="L214" s="3089"/>
      <c r="M214" s="3089"/>
      <c r="N214" s="3089"/>
      <c r="O214" s="3089"/>
    </row>
    <row r="215" spans="1:15" s="1267" customFormat="1" ht="12.75">
      <c r="A215" s="1283"/>
      <c r="B215" s="3054"/>
      <c r="C215" s="1283"/>
      <c r="D215" s="3075"/>
      <c r="E215" s="3075"/>
      <c r="F215" s="3075"/>
      <c r="G215" s="3075"/>
      <c r="H215" s="3075"/>
      <c r="I215" s="3089"/>
      <c r="J215" s="3089"/>
      <c r="K215" s="3089"/>
      <c r="L215" s="3089"/>
      <c r="M215" s="3089"/>
      <c r="N215" s="3089"/>
      <c r="O215" s="3089"/>
    </row>
    <row r="216" spans="1:15" s="1267" customFormat="1" ht="12.75">
      <c r="A216" s="1283"/>
      <c r="B216" s="3054"/>
      <c r="C216" s="1283"/>
      <c r="D216" s="3075"/>
      <c r="E216" s="3075"/>
      <c r="F216" s="3075"/>
      <c r="G216" s="3075"/>
      <c r="H216" s="3075"/>
      <c r="I216" s="3089"/>
      <c r="J216" s="3089"/>
      <c r="K216" s="3089"/>
      <c r="L216" s="3089"/>
      <c r="M216" s="3089"/>
      <c r="N216" s="3089"/>
      <c r="O216" s="3089"/>
    </row>
    <row r="217" spans="1:15" s="1267" customFormat="1" ht="12.75">
      <c r="A217" s="3055"/>
      <c r="B217" s="3055"/>
      <c r="C217" s="3055"/>
      <c r="D217" s="3055"/>
      <c r="E217" s="3055"/>
      <c r="F217" s="3055"/>
      <c r="G217" s="3055"/>
      <c r="H217" s="3055"/>
      <c r="I217" s="3089"/>
      <c r="J217" s="3089"/>
      <c r="K217" s="3089"/>
      <c r="L217" s="3089"/>
      <c r="M217" s="3089"/>
      <c r="N217" s="3089"/>
      <c r="O217" s="3089"/>
    </row>
    <row r="218" spans="1:15" s="1267" customFormat="1" ht="12.75">
      <c r="A218" s="3059"/>
      <c r="B218" s="3059"/>
      <c r="C218" s="3059"/>
      <c r="D218" s="3059"/>
      <c r="E218" s="3059"/>
      <c r="F218" s="3059"/>
      <c r="G218" s="3059"/>
      <c r="H218" s="3059"/>
      <c r="I218" s="3089"/>
      <c r="J218" s="3089"/>
      <c r="K218" s="3089"/>
      <c r="L218" s="3089"/>
      <c r="M218" s="3089"/>
      <c r="N218" s="3089"/>
      <c r="O218" s="3089"/>
    </row>
    <row r="219" spans="1:15" s="1267" customFormat="1">
      <c r="A219" s="1273"/>
      <c r="B219" s="1273"/>
      <c r="C219" s="1273"/>
      <c r="D219" s="1273"/>
      <c r="E219" s="1273"/>
      <c r="F219" s="1273"/>
      <c r="G219" s="1273"/>
      <c r="H219" s="1273"/>
      <c r="I219" s="3089"/>
      <c r="J219" s="3089"/>
      <c r="K219" s="3089"/>
      <c r="L219" s="3089"/>
      <c r="M219" s="3089"/>
      <c r="N219" s="3089"/>
      <c r="O219" s="3089"/>
    </row>
    <row r="220" spans="1:15" s="1267" customFormat="1">
      <c r="A220" s="1273"/>
      <c r="B220" s="1273"/>
      <c r="C220" s="1273"/>
      <c r="D220" s="1273"/>
      <c r="E220" s="1273"/>
      <c r="F220" s="1273"/>
      <c r="G220" s="1273"/>
      <c r="H220" s="1273"/>
      <c r="I220" s="3089"/>
      <c r="J220" s="3089"/>
      <c r="K220" s="3089"/>
      <c r="L220" s="3089"/>
      <c r="M220" s="3089"/>
      <c r="N220" s="3089"/>
      <c r="O220" s="3089"/>
    </row>
    <row r="221" spans="1:15" s="1267" customFormat="1">
      <c r="A221" s="1273"/>
      <c r="B221" s="1273"/>
      <c r="C221" s="1273"/>
      <c r="D221" s="1273"/>
      <c r="E221" s="1273"/>
      <c r="F221" s="1273"/>
      <c r="G221" s="1273"/>
      <c r="H221" s="1273"/>
      <c r="I221" s="3089"/>
      <c r="J221" s="3089"/>
      <c r="K221" s="3089"/>
      <c r="L221" s="3089"/>
      <c r="M221" s="3089"/>
      <c r="N221" s="3089"/>
      <c r="O221" s="3089"/>
    </row>
    <row r="222" spans="1:15" s="1267" customFormat="1">
      <c r="A222" s="3077"/>
      <c r="B222" s="3076"/>
      <c r="C222" s="1273"/>
      <c r="D222" s="3075"/>
      <c r="E222" s="3075"/>
      <c r="F222" s="3075"/>
      <c r="G222" s="3075"/>
      <c r="H222" s="3075"/>
      <c r="I222" s="3089"/>
      <c r="J222" s="3089"/>
      <c r="K222" s="3089"/>
      <c r="L222" s="3089"/>
      <c r="M222" s="3089"/>
      <c r="N222" s="3089"/>
      <c r="O222" s="3089"/>
    </row>
    <row r="223" spans="1:15" s="1267" customFormat="1" ht="12.75">
      <c r="A223" s="1221"/>
      <c r="B223" s="1221"/>
      <c r="C223" s="1303"/>
      <c r="D223" s="1302"/>
      <c r="E223" s="1304"/>
      <c r="F223" s="1301"/>
      <c r="G223" s="3074"/>
      <c r="H223" s="1304"/>
      <c r="I223" s="3089"/>
      <c r="J223" s="3089"/>
      <c r="K223" s="3089"/>
      <c r="L223" s="3089"/>
      <c r="M223" s="3089"/>
      <c r="N223" s="3089"/>
      <c r="O223" s="3089"/>
    </row>
    <row r="224" spans="1:15" s="1267" customFormat="1" ht="23.25">
      <c r="A224" s="3073"/>
      <c r="B224" s="3073"/>
      <c r="C224" s="3072"/>
      <c r="D224" s="3079"/>
      <c r="E224" s="3078"/>
      <c r="F224" s="1301"/>
      <c r="G224" s="3071"/>
      <c r="H224" s="1304"/>
      <c r="I224" s="3089"/>
      <c r="J224" s="3089"/>
      <c r="K224" s="3089"/>
      <c r="L224" s="3089"/>
      <c r="M224" s="3089"/>
      <c r="N224" s="3089"/>
      <c r="O224" s="3089"/>
    </row>
    <row r="225" spans="1:15" s="1267" customFormat="1" ht="12.75">
      <c r="A225" s="1277"/>
      <c r="B225" s="1277"/>
      <c r="C225" s="3068"/>
      <c r="D225" s="3070"/>
      <c r="E225" s="3069"/>
      <c r="F225" s="3069"/>
      <c r="G225" s="3069"/>
      <c r="H225" s="1314"/>
      <c r="I225" s="3089"/>
      <c r="J225" s="3089"/>
      <c r="K225" s="3089"/>
      <c r="L225" s="3089"/>
      <c r="M225" s="3089"/>
      <c r="N225" s="3089"/>
      <c r="O225" s="3089"/>
    </row>
    <row r="226" spans="1:15" s="1267" customFormat="1" ht="12.75">
      <c r="A226" s="1277"/>
      <c r="B226" s="1277"/>
      <c r="C226" s="3068"/>
      <c r="D226" s="1311"/>
      <c r="E226" s="1311"/>
      <c r="F226" s="1311"/>
      <c r="G226" s="1311"/>
      <c r="H226" s="1311"/>
      <c r="I226" s="3089"/>
      <c r="J226" s="3089"/>
      <c r="K226" s="3089"/>
      <c r="L226" s="3089"/>
      <c r="M226" s="3089"/>
      <c r="N226" s="3089"/>
      <c r="O226" s="3089"/>
    </row>
    <row r="227" spans="1:15" s="1267" customFormat="1" ht="12.75">
      <c r="A227" s="1277"/>
      <c r="B227" s="1277"/>
      <c r="C227" s="1314"/>
      <c r="D227" s="3066"/>
      <c r="E227" s="3066"/>
      <c r="F227" s="3066"/>
      <c r="G227" s="3067"/>
      <c r="H227" s="3066"/>
      <c r="I227" s="3089"/>
      <c r="J227" s="3089"/>
      <c r="K227" s="3089"/>
      <c r="L227" s="3089"/>
      <c r="M227" s="3089"/>
      <c r="N227" s="3089"/>
      <c r="O227" s="3089"/>
    </row>
    <row r="228" spans="1:15" s="1267" customFormat="1" ht="12.75">
      <c r="A228" s="1298"/>
      <c r="B228" s="3065"/>
      <c r="C228" s="3064"/>
      <c r="D228" s="3063"/>
      <c r="E228" s="3063"/>
      <c r="F228" s="3063"/>
      <c r="G228" s="3063"/>
      <c r="H228" s="3063"/>
      <c r="I228" s="3089"/>
      <c r="J228" s="3089"/>
      <c r="K228" s="3089"/>
      <c r="L228" s="3089"/>
      <c r="M228" s="3089"/>
      <c r="N228" s="3089"/>
      <c r="O228" s="3089"/>
    </row>
    <row r="229" spans="1:15" s="1267" customFormat="1" ht="12.75">
      <c r="A229" s="1292"/>
      <c r="B229" s="1292"/>
      <c r="C229" s="1294"/>
      <c r="D229" s="3062"/>
      <c r="E229" s="3062"/>
      <c r="F229" s="1301"/>
      <c r="G229" s="3062"/>
      <c r="H229" s="3062"/>
      <c r="I229" s="3089"/>
      <c r="J229" s="3089"/>
      <c r="K229" s="3089"/>
      <c r="L229" s="3089"/>
      <c r="M229" s="3089"/>
      <c r="N229" s="3089"/>
      <c r="O229" s="3089"/>
    </row>
    <row r="230" spans="1:15" s="1267" customFormat="1" ht="12.75">
      <c r="A230" s="1292"/>
      <c r="B230" s="1292"/>
      <c r="C230" s="1294"/>
      <c r="D230" s="3062"/>
      <c r="E230" s="3062"/>
      <c r="F230" s="1301"/>
      <c r="G230" s="3062"/>
      <c r="H230" s="3062"/>
      <c r="I230" s="3089"/>
      <c r="J230" s="3089"/>
      <c r="K230" s="3089"/>
      <c r="L230" s="3089"/>
      <c r="M230" s="3089"/>
      <c r="N230" s="3089"/>
      <c r="O230" s="3089"/>
    </row>
    <row r="231" spans="1:15" s="1267" customFormat="1" ht="12.75">
      <c r="A231" s="1296"/>
      <c r="B231" s="1221"/>
      <c r="C231" s="1294"/>
      <c r="D231" s="1302"/>
      <c r="E231" s="1300"/>
      <c r="F231" s="1301"/>
      <c r="G231" s="1300"/>
      <c r="H231" s="1300"/>
      <c r="I231" s="3089"/>
      <c r="J231" s="3089"/>
      <c r="K231" s="3089"/>
      <c r="L231" s="3089"/>
      <c r="M231" s="3089"/>
      <c r="N231" s="3089"/>
      <c r="O231" s="3089"/>
    </row>
    <row r="232" spans="1:15" s="1267" customFormat="1" ht="12.75">
      <c r="A232" s="1292"/>
      <c r="B232" s="1292"/>
      <c r="C232" s="1294"/>
      <c r="D232" s="1302"/>
      <c r="E232" s="1300"/>
      <c r="F232" s="1301"/>
      <c r="G232" s="1300"/>
      <c r="H232" s="1300"/>
      <c r="I232" s="3089"/>
      <c r="J232" s="3089"/>
      <c r="K232" s="3089"/>
      <c r="L232" s="3089"/>
      <c r="M232" s="3089"/>
      <c r="N232" s="3089"/>
      <c r="O232" s="3089"/>
    </row>
    <row r="233" spans="1:15" s="1267" customFormat="1" ht="12.75">
      <c r="A233" s="1296"/>
      <c r="B233" s="1221"/>
      <c r="C233" s="1294"/>
      <c r="D233" s="1302"/>
      <c r="E233" s="1300"/>
      <c r="F233" s="1301"/>
      <c r="G233" s="1300"/>
      <c r="H233" s="1300"/>
      <c r="I233" s="3089"/>
      <c r="J233" s="3089"/>
      <c r="K233" s="3089"/>
      <c r="L233" s="3089"/>
      <c r="M233" s="3089"/>
      <c r="N233" s="3089"/>
      <c r="O233" s="3089"/>
    </row>
    <row r="234" spans="1:15" s="1267" customFormat="1" ht="12.75">
      <c r="A234" s="3061"/>
      <c r="B234" s="1296"/>
      <c r="C234" s="1294"/>
      <c r="D234" s="1302"/>
      <c r="E234" s="1300"/>
      <c r="F234" s="1301"/>
      <c r="G234" s="1300"/>
      <c r="H234" s="1300"/>
      <c r="I234" s="3089"/>
      <c r="J234" s="3089"/>
      <c r="K234" s="3089"/>
      <c r="L234" s="3089"/>
      <c r="M234" s="3089"/>
      <c r="N234" s="3089"/>
      <c r="O234" s="3089"/>
    </row>
    <row r="235" spans="1:15" s="1267" customFormat="1" ht="12.75">
      <c r="A235" s="1295"/>
      <c r="B235" s="1295"/>
      <c r="C235" s="1303"/>
      <c r="D235" s="1302"/>
      <c r="E235" s="3060"/>
      <c r="F235" s="1301"/>
      <c r="G235" s="3060"/>
      <c r="H235" s="3060"/>
      <c r="I235" s="3089"/>
      <c r="J235" s="3089"/>
      <c r="K235" s="3089"/>
      <c r="L235" s="3089"/>
      <c r="M235" s="3089"/>
      <c r="N235" s="3089"/>
      <c r="O235" s="3089"/>
    </row>
    <row r="236" spans="1:15" s="1267" customFormat="1" ht="12.75">
      <c r="A236" s="1288"/>
      <c r="B236" s="1288"/>
      <c r="C236" s="1287"/>
      <c r="D236" s="1286"/>
      <c r="E236" s="1286"/>
      <c r="F236" s="1286"/>
      <c r="G236" s="1286"/>
      <c r="H236" s="1286"/>
      <c r="I236" s="3089"/>
      <c r="J236" s="3089"/>
      <c r="K236" s="3089"/>
      <c r="L236" s="3089"/>
      <c r="M236" s="3089"/>
      <c r="N236" s="3089"/>
      <c r="O236" s="3089"/>
    </row>
    <row r="237" spans="1:15" s="1267" customFormat="1" ht="12.75">
      <c r="A237" s="1288"/>
      <c r="B237" s="1288"/>
      <c r="C237" s="1287"/>
      <c r="D237" s="1286"/>
      <c r="E237" s="1286"/>
      <c r="F237" s="1286"/>
      <c r="G237" s="1286"/>
      <c r="H237" s="1286"/>
      <c r="I237" s="3089"/>
      <c r="J237" s="3089"/>
      <c r="K237" s="3089"/>
      <c r="L237" s="3089"/>
      <c r="M237" s="3089"/>
      <c r="N237" s="3089"/>
      <c r="O237" s="3089"/>
    </row>
    <row r="238" spans="1:15" s="1267" customFormat="1">
      <c r="A238" s="1221"/>
      <c r="B238" s="1273"/>
      <c r="C238" s="3058"/>
      <c r="D238" s="1273"/>
      <c r="E238" s="3059"/>
      <c r="F238" s="3059"/>
      <c r="G238" s="1221"/>
      <c r="H238" s="1273"/>
      <c r="I238" s="3089"/>
      <c r="J238" s="3089"/>
      <c r="K238" s="3089"/>
      <c r="L238" s="3089"/>
      <c r="M238" s="3089"/>
      <c r="N238" s="3089"/>
      <c r="O238" s="3089"/>
    </row>
    <row r="239" spans="1:15" s="1267" customFormat="1">
      <c r="A239" s="1273"/>
      <c r="B239" s="1221"/>
      <c r="C239" s="3058"/>
      <c r="D239" s="1221"/>
      <c r="E239" s="1221"/>
      <c r="F239" s="1221"/>
      <c r="G239" s="1221"/>
      <c r="H239" s="1273"/>
      <c r="I239" s="3089"/>
      <c r="J239" s="3089"/>
      <c r="K239" s="3089"/>
      <c r="L239" s="3089"/>
      <c r="M239" s="3089"/>
      <c r="N239" s="3089"/>
      <c r="O239" s="3089"/>
    </row>
    <row r="240" spans="1:15" s="1267" customFormat="1" ht="12.75">
      <c r="A240" s="3057"/>
      <c r="B240" s="1221"/>
      <c r="C240" s="3056"/>
      <c r="D240" s="3056"/>
      <c r="E240" s="3055"/>
      <c r="F240" s="3055"/>
      <c r="G240" s="3055"/>
      <c r="H240" s="3055"/>
      <c r="I240" s="3089"/>
      <c r="J240" s="3089"/>
      <c r="K240" s="3089"/>
      <c r="L240" s="3089"/>
      <c r="M240" s="3089"/>
      <c r="N240" s="3089"/>
      <c r="O240" s="3089"/>
    </row>
    <row r="241" spans="1:15">
      <c r="A241" s="1283"/>
      <c r="B241" s="3054"/>
      <c r="C241" s="3053"/>
      <c r="D241" s="3053"/>
      <c r="E241" s="3052"/>
      <c r="F241" s="3052"/>
      <c r="G241" s="3052"/>
      <c r="H241" s="3052"/>
    </row>
    <row r="242" spans="1:15">
      <c r="A242" s="1283"/>
      <c r="B242" s="3054"/>
      <c r="C242" s="1283"/>
      <c r="D242" s="3075"/>
      <c r="E242" s="3075"/>
      <c r="F242" s="3075"/>
      <c r="G242" s="3075"/>
      <c r="H242" s="3075"/>
    </row>
    <row r="243" spans="1:15">
      <c r="A243" s="1283"/>
      <c r="B243" s="3054"/>
      <c r="C243" s="1283"/>
      <c r="D243" s="3075"/>
      <c r="E243" s="3075"/>
      <c r="F243" s="3075"/>
      <c r="G243" s="3075"/>
      <c r="H243" s="3075"/>
    </row>
    <row r="244" spans="1:15">
      <c r="A244" s="1283"/>
      <c r="B244" s="3054"/>
      <c r="C244" s="1283"/>
      <c r="D244" s="3075"/>
      <c r="E244" s="3075"/>
      <c r="F244" s="3075"/>
      <c r="G244" s="3075"/>
      <c r="H244" s="3075"/>
    </row>
    <row r="245" spans="1:15">
      <c r="A245" s="1283"/>
      <c r="B245" s="3054"/>
      <c r="C245" s="1283"/>
      <c r="D245" s="3075"/>
      <c r="E245" s="3075"/>
      <c r="F245" s="3075"/>
      <c r="G245" s="3075"/>
      <c r="H245" s="3075"/>
    </row>
    <row r="246" spans="1:15" s="1267" customFormat="1" ht="12.75">
      <c r="A246" s="1283"/>
      <c r="B246" s="3054"/>
      <c r="C246" s="1283"/>
      <c r="D246" s="3075"/>
      <c r="E246" s="3075"/>
      <c r="F246" s="3075"/>
      <c r="G246" s="3075"/>
      <c r="H246" s="3075"/>
      <c r="I246" s="3089"/>
      <c r="J246" s="3089"/>
      <c r="K246" s="3089"/>
      <c r="L246" s="3089"/>
      <c r="M246" s="3089"/>
      <c r="N246" s="3089"/>
      <c r="O246" s="3089"/>
    </row>
    <row r="247" spans="1:15" s="1267" customFormat="1" ht="12.75">
      <c r="A247" s="1283"/>
      <c r="B247" s="3054"/>
      <c r="C247" s="1283"/>
      <c r="D247" s="3075"/>
      <c r="E247" s="3075"/>
      <c r="F247" s="3075"/>
      <c r="G247" s="3075"/>
      <c r="H247" s="3075"/>
      <c r="I247" s="3089"/>
      <c r="J247" s="3089"/>
      <c r="K247" s="3089"/>
      <c r="L247" s="3089"/>
      <c r="M247" s="3089"/>
      <c r="N247" s="3089"/>
      <c r="O247" s="3089"/>
    </row>
    <row r="248" spans="1:15" s="1267" customFormat="1" ht="12.75">
      <c r="A248" s="1283"/>
      <c r="B248" s="3054"/>
      <c r="C248" s="1283"/>
      <c r="D248" s="3075"/>
      <c r="E248" s="3075"/>
      <c r="F248" s="3075"/>
      <c r="G248" s="3075"/>
      <c r="H248" s="3075"/>
      <c r="I248" s="3089"/>
      <c r="J248" s="3089"/>
      <c r="K248" s="3089"/>
      <c r="L248" s="3089"/>
      <c r="M248" s="3089"/>
      <c r="N248" s="3089"/>
      <c r="O248" s="3089"/>
    </row>
    <row r="249" spans="1:15" s="1267" customFormat="1" ht="12.75">
      <c r="A249" s="1283"/>
      <c r="B249" s="3054"/>
      <c r="C249" s="1283"/>
      <c r="D249" s="3075"/>
      <c r="E249" s="3075"/>
      <c r="F249" s="3075"/>
      <c r="G249" s="3075"/>
      <c r="H249" s="3075"/>
      <c r="I249" s="3089"/>
      <c r="J249" s="3089"/>
      <c r="K249" s="3089"/>
      <c r="L249" s="3089"/>
      <c r="M249" s="3089"/>
      <c r="N249" s="3089"/>
      <c r="O249" s="3089"/>
    </row>
    <row r="250" spans="1:15" s="1267" customFormat="1" ht="12.75">
      <c r="A250" s="1283"/>
      <c r="B250" s="3054"/>
      <c r="C250" s="1283"/>
      <c r="D250" s="3075"/>
      <c r="E250" s="3075"/>
      <c r="F250" s="3075"/>
      <c r="G250" s="3075"/>
      <c r="H250" s="3075"/>
      <c r="I250" s="3089"/>
      <c r="J250" s="3089"/>
      <c r="K250" s="3089"/>
      <c r="L250" s="3089"/>
      <c r="M250" s="3089"/>
      <c r="N250" s="3089"/>
      <c r="O250" s="3089"/>
    </row>
    <row r="251" spans="1:15" s="1267" customFormat="1" ht="12.75">
      <c r="A251" s="1283"/>
      <c r="B251" s="3054"/>
      <c r="C251" s="1283"/>
      <c r="D251" s="3075"/>
      <c r="E251" s="3075"/>
      <c r="F251" s="3075"/>
      <c r="G251" s="3075"/>
      <c r="H251" s="3075"/>
      <c r="I251" s="3089"/>
      <c r="J251" s="3089"/>
      <c r="K251" s="3089"/>
      <c r="L251" s="3089"/>
      <c r="M251" s="3089"/>
      <c r="N251" s="3089"/>
      <c r="O251" s="3089"/>
    </row>
    <row r="252" spans="1:15" s="1267" customFormat="1" ht="12.75">
      <c r="A252" s="1283"/>
      <c r="B252" s="3054"/>
      <c r="C252" s="1283"/>
      <c r="D252" s="3075"/>
      <c r="E252" s="3075"/>
      <c r="F252" s="3075"/>
      <c r="G252" s="3075"/>
      <c r="H252" s="3075"/>
      <c r="I252" s="3089"/>
      <c r="J252" s="3089"/>
      <c r="K252" s="3089"/>
      <c r="L252" s="3089"/>
      <c r="M252" s="3089"/>
      <c r="N252" s="3089"/>
      <c r="O252" s="3089"/>
    </row>
    <row r="253" spans="1:15" s="1267" customFormat="1" ht="12.75">
      <c r="A253" s="1283"/>
      <c r="B253" s="3054"/>
      <c r="C253" s="1283"/>
      <c r="D253" s="3075"/>
      <c r="E253" s="3075"/>
      <c r="F253" s="3075"/>
      <c r="G253" s="3075"/>
      <c r="H253" s="3075"/>
      <c r="I253" s="3089"/>
      <c r="J253" s="3089"/>
      <c r="K253" s="3089"/>
      <c r="L253" s="3089"/>
      <c r="M253" s="3089"/>
      <c r="N253" s="3089"/>
      <c r="O253" s="3089"/>
    </row>
    <row r="254" spans="1:15" s="1267" customFormat="1" ht="12.75">
      <c r="A254" s="1283"/>
      <c r="B254" s="3054"/>
      <c r="C254" s="1283"/>
      <c r="D254" s="3075"/>
      <c r="E254" s="3075"/>
      <c r="F254" s="3075"/>
      <c r="G254" s="3075"/>
      <c r="H254" s="3075"/>
      <c r="I254" s="3089"/>
      <c r="J254" s="3089"/>
      <c r="K254" s="3089"/>
      <c r="L254" s="3089"/>
      <c r="M254" s="3089"/>
      <c r="N254" s="3089"/>
      <c r="O254" s="3089"/>
    </row>
    <row r="255" spans="1:15" s="1267" customFormat="1" ht="12.75">
      <c r="A255" s="1283"/>
      <c r="B255" s="3054"/>
      <c r="C255" s="1283"/>
      <c r="D255" s="3075"/>
      <c r="E255" s="3075"/>
      <c r="F255" s="3075"/>
      <c r="G255" s="3075"/>
      <c r="H255" s="3075"/>
      <c r="I255" s="3089"/>
      <c r="J255" s="3089"/>
      <c r="K255" s="3089"/>
      <c r="L255" s="3089"/>
      <c r="M255" s="3089"/>
      <c r="N255" s="3089"/>
      <c r="O255" s="3089"/>
    </row>
    <row r="256" spans="1:15" s="1267" customFormat="1" ht="12.75">
      <c r="A256" s="1283"/>
      <c r="B256" s="3054"/>
      <c r="C256" s="1283"/>
      <c r="D256" s="3075"/>
      <c r="E256" s="3075"/>
      <c r="F256" s="3075"/>
      <c r="G256" s="3075"/>
      <c r="H256" s="3075"/>
      <c r="I256" s="3089"/>
      <c r="J256" s="3089"/>
      <c r="K256" s="3089"/>
      <c r="L256" s="3089"/>
      <c r="M256" s="3089"/>
      <c r="N256" s="3089"/>
      <c r="O256" s="3089"/>
    </row>
    <row r="257" spans="1:15" s="1267" customFormat="1" ht="12.75">
      <c r="A257" s="1283"/>
      <c r="B257" s="3054"/>
      <c r="C257" s="1283"/>
      <c r="D257" s="3075"/>
      <c r="E257" s="3075"/>
      <c r="F257" s="3075"/>
      <c r="G257" s="3075"/>
      <c r="H257" s="3075"/>
      <c r="I257" s="3089"/>
      <c r="J257" s="3089"/>
      <c r="K257" s="3089"/>
      <c r="L257" s="3089"/>
      <c r="M257" s="3089"/>
      <c r="N257" s="3089"/>
      <c r="O257" s="3089"/>
    </row>
    <row r="258" spans="1:15" s="1267" customFormat="1" ht="12.75">
      <c r="A258" s="1283"/>
      <c r="B258" s="3054"/>
      <c r="C258" s="1283"/>
      <c r="D258" s="3075"/>
      <c r="E258" s="3075"/>
      <c r="F258" s="3075"/>
      <c r="G258" s="3075"/>
      <c r="H258" s="3075"/>
      <c r="I258" s="3089"/>
      <c r="J258" s="3089"/>
      <c r="K258" s="3089"/>
      <c r="L258" s="3089"/>
      <c r="M258" s="3089"/>
      <c r="N258" s="3089"/>
      <c r="O258" s="3089"/>
    </row>
    <row r="259" spans="1:15" s="1267" customFormat="1" ht="12.75">
      <c r="A259" s="1283"/>
      <c r="B259" s="3054"/>
      <c r="C259" s="1283"/>
      <c r="D259" s="3075"/>
      <c r="E259" s="3075"/>
      <c r="F259" s="3075"/>
      <c r="G259" s="3075"/>
      <c r="H259" s="3075"/>
      <c r="I259" s="3089"/>
      <c r="J259" s="3089"/>
      <c r="K259" s="3089"/>
      <c r="L259" s="3089"/>
      <c r="M259" s="3089"/>
      <c r="N259" s="3089"/>
      <c r="O259" s="3089"/>
    </row>
    <row r="260" spans="1:15" s="1267" customFormat="1" ht="12.75">
      <c r="A260" s="1283"/>
      <c r="B260" s="3054"/>
      <c r="C260" s="1283"/>
      <c r="D260" s="3075"/>
      <c r="E260" s="3075"/>
      <c r="F260" s="3075"/>
      <c r="G260" s="3075"/>
      <c r="H260" s="3075"/>
      <c r="I260" s="3089"/>
      <c r="J260" s="3089"/>
      <c r="K260" s="3089"/>
      <c r="L260" s="3089"/>
      <c r="M260" s="3089"/>
      <c r="N260" s="3089"/>
      <c r="O260" s="3089"/>
    </row>
    <row r="261" spans="1:15" s="1267" customFormat="1">
      <c r="A261" s="1273"/>
      <c r="B261" s="1273"/>
      <c r="C261" s="1273"/>
      <c r="D261" s="1273"/>
      <c r="E261" s="1273"/>
      <c r="F261" s="1273"/>
      <c r="G261" s="1273"/>
      <c r="H261" s="1273"/>
      <c r="I261" s="3089"/>
      <c r="J261" s="3089"/>
      <c r="K261" s="3089"/>
      <c r="L261" s="3089"/>
      <c r="M261" s="3089"/>
      <c r="N261" s="3089"/>
      <c r="O261" s="3089"/>
    </row>
    <row r="262" spans="1:15" s="1267" customFormat="1">
      <c r="A262" s="1273"/>
      <c r="B262" s="1273"/>
      <c r="C262" s="1273"/>
      <c r="D262" s="1273"/>
      <c r="E262" s="1273"/>
      <c r="F262" s="1273"/>
      <c r="G262" s="1273"/>
      <c r="H262" s="1273"/>
      <c r="I262" s="3089"/>
      <c r="J262" s="3089"/>
      <c r="K262" s="3089"/>
      <c r="L262" s="3089"/>
      <c r="M262" s="3089"/>
      <c r="N262" s="3089"/>
      <c r="O262" s="3089"/>
    </row>
    <row r="263" spans="1:15" s="1267" customFormat="1">
      <c r="A263" s="1273"/>
      <c r="B263" s="1273"/>
      <c r="C263" s="1273"/>
      <c r="D263" s="1273"/>
      <c r="E263" s="1273"/>
      <c r="F263" s="1273"/>
      <c r="G263" s="1273"/>
      <c r="H263" s="1273"/>
      <c r="I263" s="3089"/>
      <c r="J263" s="3089"/>
      <c r="K263" s="3089"/>
      <c r="L263" s="3089"/>
      <c r="M263" s="3089"/>
      <c r="N263" s="3089"/>
      <c r="O263" s="3089"/>
    </row>
    <row r="264" spans="1:15" s="1267" customFormat="1" ht="12.75">
      <c r="A264" s="3055"/>
      <c r="B264" s="3055"/>
      <c r="C264" s="3055"/>
      <c r="D264" s="3055"/>
      <c r="E264" s="3055"/>
      <c r="F264" s="3055"/>
      <c r="G264" s="3055"/>
      <c r="H264" s="3055"/>
      <c r="I264" s="3089"/>
      <c r="J264" s="3089"/>
      <c r="K264" s="3089"/>
      <c r="L264" s="3089"/>
      <c r="M264" s="3089"/>
      <c r="N264" s="3089"/>
      <c r="O264" s="3089"/>
    </row>
    <row r="265" spans="1:15" s="1267" customFormat="1" ht="12.75">
      <c r="A265" s="3059"/>
      <c r="B265" s="3059"/>
      <c r="C265" s="3059"/>
      <c r="D265" s="3059"/>
      <c r="E265" s="3059"/>
      <c r="F265" s="3059"/>
      <c r="G265" s="3059"/>
      <c r="H265" s="3059"/>
      <c r="I265" s="3089"/>
      <c r="J265" s="3089"/>
      <c r="K265" s="3089"/>
      <c r="L265" s="3089"/>
      <c r="M265" s="3089"/>
      <c r="N265" s="3089"/>
      <c r="O265" s="3089"/>
    </row>
    <row r="266" spans="1:15" s="1267" customFormat="1">
      <c r="A266" s="1273"/>
      <c r="B266" s="1273"/>
      <c r="C266" s="1273"/>
      <c r="D266" s="1273"/>
      <c r="E266" s="1273"/>
      <c r="F266" s="1273"/>
      <c r="G266" s="1273"/>
      <c r="H266" s="1273"/>
      <c r="I266" s="3089"/>
      <c r="J266" s="3089"/>
      <c r="K266" s="3089"/>
      <c r="L266" s="3089"/>
      <c r="M266" s="3089"/>
      <c r="N266" s="3089"/>
      <c r="O266" s="3089"/>
    </row>
    <row r="267" spans="1:15" s="1267" customFormat="1">
      <c r="A267" s="3077"/>
      <c r="B267" s="3076"/>
      <c r="C267" s="1273"/>
      <c r="D267" s="3075"/>
      <c r="E267" s="3075"/>
      <c r="F267" s="3075"/>
      <c r="G267" s="3075"/>
      <c r="H267" s="3075"/>
      <c r="I267" s="3089"/>
      <c r="J267" s="3089"/>
      <c r="K267" s="3089"/>
      <c r="L267" s="3089"/>
      <c r="M267" s="3089"/>
      <c r="N267" s="3089"/>
      <c r="O267" s="3089"/>
    </row>
    <row r="268" spans="1:15" s="1267" customFormat="1" ht="12.75">
      <c r="A268" s="1221"/>
      <c r="B268" s="1221"/>
      <c r="C268" s="1303"/>
      <c r="D268" s="1302"/>
      <c r="E268" s="1304"/>
      <c r="F268" s="1301"/>
      <c r="G268" s="3074"/>
      <c r="H268" s="1304"/>
      <c r="I268" s="3089"/>
      <c r="J268" s="3089"/>
      <c r="K268" s="3089"/>
      <c r="L268" s="3089"/>
      <c r="M268" s="3089"/>
      <c r="N268" s="3089"/>
      <c r="O268" s="3089"/>
    </row>
    <row r="269" spans="1:15" s="1267" customFormat="1" ht="23.25">
      <c r="A269" s="3073"/>
      <c r="B269" s="3073"/>
      <c r="C269" s="3072"/>
      <c r="D269" s="1302"/>
      <c r="E269" s="1304"/>
      <c r="F269" s="1301"/>
      <c r="G269" s="3071"/>
      <c r="H269" s="1304"/>
      <c r="I269" s="3089"/>
      <c r="J269" s="3089"/>
      <c r="K269" s="3089"/>
      <c r="L269" s="3089"/>
      <c r="M269" s="3089"/>
      <c r="N269" s="3089"/>
      <c r="O269" s="3089"/>
    </row>
    <row r="270" spans="1:15" s="1267" customFormat="1" ht="12.75">
      <c r="A270" s="1277"/>
      <c r="B270" s="1277"/>
      <c r="C270" s="3068"/>
      <c r="D270" s="3070"/>
      <c r="E270" s="3069"/>
      <c r="F270" s="3069"/>
      <c r="G270" s="3069"/>
      <c r="H270" s="1314"/>
      <c r="I270" s="3089"/>
      <c r="J270" s="3089"/>
      <c r="K270" s="3089"/>
      <c r="L270" s="3089"/>
      <c r="M270" s="3089"/>
      <c r="N270" s="3089"/>
      <c r="O270" s="3089"/>
    </row>
    <row r="271" spans="1:15" s="1267" customFormat="1" ht="12.75">
      <c r="A271" s="1277"/>
      <c r="B271" s="1277"/>
      <c r="C271" s="3068"/>
      <c r="D271" s="1311"/>
      <c r="E271" s="1311"/>
      <c r="F271" s="1311"/>
      <c r="G271" s="1311"/>
      <c r="H271" s="1311"/>
      <c r="I271" s="3089"/>
      <c r="J271" s="3089"/>
      <c r="K271" s="3089"/>
      <c r="L271" s="3089"/>
      <c r="M271" s="3089"/>
      <c r="N271" s="3089"/>
      <c r="O271" s="3089"/>
    </row>
    <row r="272" spans="1:15" s="1267" customFormat="1" ht="12.75">
      <c r="A272" s="1277"/>
      <c r="B272" s="1277"/>
      <c r="C272" s="1314"/>
      <c r="D272" s="3066"/>
      <c r="E272" s="3066"/>
      <c r="F272" s="3066"/>
      <c r="G272" s="3067"/>
      <c r="H272" s="3066"/>
      <c r="I272" s="3089"/>
      <c r="J272" s="3089"/>
      <c r="K272" s="3089"/>
      <c r="L272" s="3089"/>
      <c r="M272" s="3089"/>
      <c r="N272" s="3089"/>
      <c r="O272" s="3089"/>
    </row>
    <row r="273" spans="1:15" s="1267" customFormat="1" ht="12.75">
      <c r="A273" s="1298"/>
      <c r="B273" s="3065"/>
      <c r="C273" s="3064"/>
      <c r="D273" s="3063"/>
      <c r="E273" s="3063"/>
      <c r="F273" s="3063"/>
      <c r="G273" s="3063"/>
      <c r="H273" s="3063"/>
      <c r="I273" s="3089"/>
      <c r="J273" s="3089"/>
      <c r="K273" s="3089"/>
      <c r="L273" s="3089"/>
      <c r="M273" s="3089"/>
      <c r="N273" s="3089"/>
      <c r="O273" s="3089"/>
    </row>
    <row r="274" spans="1:15" s="1267" customFormat="1" ht="12.75">
      <c r="A274" s="1292"/>
      <c r="B274" s="1292"/>
      <c r="C274" s="1303"/>
      <c r="D274" s="3062"/>
      <c r="E274" s="3062"/>
      <c r="F274" s="1301"/>
      <c r="G274" s="3062"/>
      <c r="H274" s="3062"/>
      <c r="I274" s="3089"/>
      <c r="J274" s="3089"/>
      <c r="K274" s="3089"/>
      <c r="L274" s="3089"/>
      <c r="M274" s="3089"/>
      <c r="N274" s="3089"/>
      <c r="O274" s="3089"/>
    </row>
    <row r="275" spans="1:15" s="1267" customFormat="1" ht="12.75">
      <c r="A275" s="1292"/>
      <c r="B275" s="1292"/>
      <c r="C275" s="1294"/>
      <c r="D275" s="3062"/>
      <c r="E275" s="3062"/>
      <c r="F275" s="1301"/>
      <c r="G275" s="3062"/>
      <c r="H275" s="3062"/>
      <c r="I275" s="3089"/>
      <c r="J275" s="3089"/>
      <c r="K275" s="3089"/>
      <c r="L275" s="3089"/>
      <c r="M275" s="3089"/>
      <c r="N275" s="3089"/>
      <c r="O275" s="3089"/>
    </row>
    <row r="276" spans="1:15" s="1267" customFormat="1" ht="12.75">
      <c r="A276" s="3061"/>
      <c r="B276" s="1296"/>
      <c r="C276" s="1294"/>
      <c r="D276" s="1302"/>
      <c r="E276" s="1300"/>
      <c r="F276" s="1301"/>
      <c r="G276" s="1300"/>
      <c r="H276" s="1300"/>
      <c r="I276" s="3089"/>
      <c r="J276" s="3089"/>
      <c r="K276" s="3089"/>
      <c r="L276" s="3089"/>
      <c r="M276" s="3089"/>
      <c r="N276" s="3089"/>
      <c r="O276" s="3089"/>
    </row>
    <row r="277" spans="1:15" s="1267" customFormat="1" ht="12.75">
      <c r="A277" s="1295"/>
      <c r="B277" s="1295"/>
      <c r="C277" s="1303"/>
      <c r="D277" s="1302"/>
      <c r="E277" s="3060"/>
      <c r="F277" s="1301"/>
      <c r="G277" s="3060"/>
      <c r="H277" s="3060"/>
      <c r="I277" s="3089"/>
      <c r="J277" s="3089"/>
      <c r="K277" s="3089"/>
      <c r="L277" s="3089"/>
      <c r="M277" s="3089"/>
      <c r="N277" s="3089"/>
      <c r="O277" s="3089"/>
    </row>
    <row r="278" spans="1:15" s="1267" customFormat="1" ht="12.75">
      <c r="A278" s="1288"/>
      <c r="B278" s="1288"/>
      <c r="C278" s="1287"/>
      <c r="D278" s="1286"/>
      <c r="E278" s="1286"/>
      <c r="F278" s="1286"/>
      <c r="G278" s="1286"/>
      <c r="H278" s="1286"/>
      <c r="I278" s="3089"/>
      <c r="J278" s="3089"/>
      <c r="K278" s="3089"/>
      <c r="L278" s="3089"/>
      <c r="M278" s="3089"/>
      <c r="N278" s="3089"/>
      <c r="O278" s="3089"/>
    </row>
    <row r="279" spans="1:15" s="1267" customFormat="1" ht="12.75">
      <c r="A279" s="1288"/>
      <c r="B279" s="1288"/>
      <c r="C279" s="1287"/>
      <c r="D279" s="1286"/>
      <c r="E279" s="1286"/>
      <c r="F279" s="1286"/>
      <c r="G279" s="1286"/>
      <c r="H279" s="1286"/>
      <c r="I279" s="3089"/>
      <c r="J279" s="3089"/>
      <c r="K279" s="3089"/>
      <c r="L279" s="3089"/>
      <c r="M279" s="3089"/>
      <c r="N279" s="3089"/>
      <c r="O279" s="3089"/>
    </row>
    <row r="280" spans="1:15" s="1267" customFormat="1">
      <c r="A280" s="1221"/>
      <c r="B280" s="1273"/>
      <c r="C280" s="3058"/>
      <c r="D280" s="1273"/>
      <c r="E280" s="3059"/>
      <c r="F280" s="3059"/>
      <c r="G280" s="1221"/>
      <c r="H280" s="1273"/>
      <c r="I280" s="3089"/>
      <c r="J280" s="3089"/>
      <c r="K280" s="3089"/>
      <c r="L280" s="3089"/>
      <c r="M280" s="3089"/>
      <c r="N280" s="3089"/>
      <c r="O280" s="3089"/>
    </row>
    <row r="281" spans="1:15" s="1267" customFormat="1">
      <c r="A281" s="1273"/>
      <c r="B281" s="1221"/>
      <c r="C281" s="3058"/>
      <c r="D281" s="1221"/>
      <c r="E281" s="1221"/>
      <c r="F281" s="1221"/>
      <c r="G281" s="1221"/>
      <c r="H281" s="1273"/>
      <c r="I281" s="3089"/>
      <c r="J281" s="3089"/>
      <c r="K281" s="3089"/>
      <c r="L281" s="3089"/>
      <c r="M281" s="3089"/>
      <c r="N281" s="3089"/>
      <c r="O281" s="3089"/>
    </row>
    <row r="282" spans="1:15" s="1267" customFormat="1" ht="12.75">
      <c r="A282" s="3057"/>
      <c r="B282" s="1221"/>
      <c r="C282" s="3056"/>
      <c r="D282" s="3056"/>
      <c r="E282" s="3055"/>
      <c r="F282" s="3055"/>
      <c r="G282" s="3055"/>
      <c r="H282" s="3055"/>
      <c r="I282" s="3089"/>
      <c r="J282" s="3089"/>
      <c r="K282" s="3089"/>
      <c r="L282" s="3089"/>
      <c r="M282" s="3089"/>
      <c r="N282" s="3089"/>
      <c r="O282" s="3089"/>
    </row>
    <row r="283" spans="1:15" s="1267" customFormat="1" ht="12.75">
      <c r="A283" s="1283"/>
      <c r="B283" s="3054"/>
      <c r="C283" s="3053"/>
      <c r="D283" s="3053"/>
      <c r="E283" s="3052"/>
      <c r="F283" s="3052"/>
      <c r="G283" s="3052"/>
      <c r="H283" s="3052"/>
      <c r="I283" s="3089"/>
      <c r="J283" s="3089"/>
      <c r="K283" s="3089"/>
      <c r="L283" s="3089"/>
      <c r="M283" s="3089"/>
      <c r="N283" s="3089"/>
      <c r="O283" s="3089"/>
    </row>
    <row r="284" spans="1:15" s="1267" customFormat="1" ht="12.75">
      <c r="A284" s="1283"/>
      <c r="B284" s="3054"/>
      <c r="C284" s="1283"/>
      <c r="D284" s="3075"/>
      <c r="E284" s="3075"/>
      <c r="F284" s="3075"/>
      <c r="G284" s="3075"/>
      <c r="H284" s="3075"/>
      <c r="I284" s="3089"/>
      <c r="J284" s="3089"/>
      <c r="K284" s="3089"/>
      <c r="L284" s="3089"/>
      <c r="M284" s="3089"/>
      <c r="N284" s="3089"/>
      <c r="O284" s="3089"/>
    </row>
    <row r="285" spans="1:15">
      <c r="A285" s="1283"/>
      <c r="B285" s="3054"/>
      <c r="C285" s="1283"/>
      <c r="D285" s="3075"/>
      <c r="E285" s="3075"/>
      <c r="F285" s="3075"/>
      <c r="G285" s="3075"/>
      <c r="H285" s="3075"/>
    </row>
    <row r="286" spans="1:15">
      <c r="A286" s="1267"/>
      <c r="B286" s="1268"/>
      <c r="C286" s="1267"/>
      <c r="D286" s="1284"/>
      <c r="E286" s="1284"/>
      <c r="F286" s="1284"/>
      <c r="G286" s="1284"/>
      <c r="H286" s="1284"/>
    </row>
    <row r="287" spans="1:15">
      <c r="A287" s="1267"/>
      <c r="B287" s="1268"/>
      <c r="C287" s="1267"/>
      <c r="D287" s="1284"/>
      <c r="E287" s="1284"/>
      <c r="F287" s="1284"/>
      <c r="G287" s="1284"/>
      <c r="H287" s="1284"/>
    </row>
    <row r="288" spans="1:15">
      <c r="A288" s="1267"/>
      <c r="B288" s="1268"/>
      <c r="C288" s="1267"/>
      <c r="D288" s="1284"/>
      <c r="E288" s="1284"/>
      <c r="F288" s="1284"/>
      <c r="G288" s="1284"/>
      <c r="H288" s="1284"/>
    </row>
    <row r="289" spans="2:15" s="1267" customFormat="1" ht="12.75">
      <c r="B289" s="1268"/>
      <c r="D289" s="1284"/>
      <c r="E289" s="1284"/>
      <c r="F289" s="1284"/>
      <c r="G289" s="1284"/>
      <c r="H289" s="1284"/>
      <c r="I289" s="3089"/>
      <c r="J289" s="3089"/>
      <c r="K289" s="3089"/>
      <c r="L289" s="3089"/>
      <c r="M289" s="3089"/>
      <c r="N289" s="3089"/>
      <c r="O289" s="3089"/>
    </row>
    <row r="290" spans="2:15" s="1267" customFormat="1" ht="12.75">
      <c r="B290" s="1268"/>
      <c r="D290" s="1284"/>
      <c r="E290" s="1284"/>
      <c r="F290" s="1284"/>
      <c r="G290" s="1284"/>
      <c r="H290" s="1284"/>
      <c r="I290" s="3089"/>
      <c r="J290" s="3089"/>
      <c r="K290" s="3089"/>
      <c r="L290" s="3089"/>
      <c r="M290" s="3089"/>
      <c r="N290" s="3089"/>
      <c r="O290" s="3089"/>
    </row>
    <row r="291" spans="2:15" s="1267" customFormat="1" ht="12.75">
      <c r="B291" s="1268"/>
      <c r="D291" s="1284"/>
      <c r="E291" s="1284"/>
      <c r="F291" s="1284"/>
      <c r="G291" s="1284"/>
      <c r="H291" s="1284"/>
      <c r="I291" s="3089"/>
      <c r="J291" s="3089"/>
      <c r="K291" s="3089"/>
      <c r="L291" s="3089"/>
      <c r="M291" s="3089"/>
      <c r="N291" s="3089"/>
      <c r="O291" s="3089"/>
    </row>
    <row r="292" spans="2:15" s="1267" customFormat="1" ht="12.75">
      <c r="B292" s="1268"/>
      <c r="D292" s="1284"/>
      <c r="E292" s="1284"/>
      <c r="F292" s="1284"/>
      <c r="G292" s="1284"/>
      <c r="H292" s="1284"/>
      <c r="I292" s="3089"/>
      <c r="J292" s="3089"/>
      <c r="K292" s="3089"/>
      <c r="L292" s="3089"/>
      <c r="M292" s="3089"/>
      <c r="N292" s="3089"/>
      <c r="O292" s="3089"/>
    </row>
    <row r="293" spans="2:15" s="1267" customFormat="1" ht="12.75">
      <c r="B293" s="1268"/>
      <c r="D293" s="1284"/>
      <c r="E293" s="1284"/>
      <c r="F293" s="1284"/>
      <c r="G293" s="1284"/>
      <c r="H293" s="1284"/>
      <c r="I293" s="3089"/>
      <c r="J293" s="3089"/>
      <c r="K293" s="3089"/>
      <c r="L293" s="3089"/>
      <c r="M293" s="3089"/>
      <c r="N293" s="3089"/>
      <c r="O293" s="3089"/>
    </row>
    <row r="294" spans="2:15" s="1267" customFormat="1" ht="12.75">
      <c r="B294" s="1268"/>
      <c r="D294" s="1284"/>
      <c r="E294" s="1284"/>
      <c r="F294" s="1284"/>
      <c r="G294" s="1284"/>
      <c r="H294" s="1284"/>
      <c r="I294" s="3089"/>
      <c r="J294" s="3089"/>
      <c r="K294" s="3089"/>
      <c r="L294" s="3089"/>
      <c r="M294" s="3089"/>
      <c r="N294" s="3089"/>
      <c r="O294" s="3089"/>
    </row>
    <row r="295" spans="2:15" s="1267" customFormat="1" ht="12.75">
      <c r="B295" s="1268"/>
      <c r="D295" s="1284"/>
      <c r="E295" s="1284"/>
      <c r="F295" s="1284"/>
      <c r="G295" s="1284"/>
      <c r="H295" s="1284"/>
      <c r="I295" s="3089"/>
      <c r="J295" s="3089"/>
      <c r="K295" s="3089"/>
      <c r="L295" s="3089"/>
      <c r="M295" s="3089"/>
      <c r="N295" s="3089"/>
      <c r="O295" s="3089"/>
    </row>
    <row r="296" spans="2:15" s="1267" customFormat="1" ht="12.75">
      <c r="B296" s="1268"/>
      <c r="D296" s="1284"/>
      <c r="E296" s="1284"/>
      <c r="F296" s="1284"/>
      <c r="G296" s="1284"/>
      <c r="H296" s="1284"/>
      <c r="I296" s="3089"/>
      <c r="J296" s="3089"/>
      <c r="K296" s="3089"/>
      <c r="L296" s="3089"/>
      <c r="M296" s="3089"/>
      <c r="N296" s="3089"/>
      <c r="O296" s="3089"/>
    </row>
    <row r="297" spans="2:15" s="1267" customFormat="1" ht="12.75">
      <c r="B297" s="1268"/>
      <c r="D297" s="1284"/>
      <c r="E297" s="1284"/>
      <c r="F297" s="1284"/>
      <c r="G297" s="1284"/>
      <c r="H297" s="1284"/>
      <c r="I297" s="3089"/>
      <c r="J297" s="3089"/>
      <c r="K297" s="3089"/>
      <c r="L297" s="3089"/>
      <c r="M297" s="3089"/>
      <c r="N297" s="3089"/>
      <c r="O297" s="3089"/>
    </row>
    <row r="298" spans="2:15" s="1267" customFormat="1" ht="12.75">
      <c r="B298" s="1268"/>
      <c r="D298" s="1284"/>
      <c r="E298" s="1284"/>
      <c r="F298" s="1284"/>
      <c r="G298" s="1284"/>
      <c r="H298" s="1284"/>
      <c r="I298" s="3089"/>
      <c r="J298" s="3089"/>
      <c r="K298" s="3089"/>
      <c r="L298" s="3089"/>
      <c r="M298" s="3089"/>
      <c r="N298" s="3089"/>
      <c r="O298" s="3089"/>
    </row>
    <row r="299" spans="2:15" s="1267" customFormat="1" ht="12.75">
      <c r="B299" s="1268"/>
      <c r="D299" s="1284"/>
      <c r="E299" s="1284"/>
      <c r="F299" s="1284"/>
      <c r="G299" s="1284"/>
      <c r="H299" s="1284"/>
      <c r="I299" s="3089"/>
      <c r="J299" s="3089"/>
      <c r="K299" s="3089"/>
      <c r="L299" s="3089"/>
      <c r="M299" s="3089"/>
      <c r="N299" s="3089"/>
      <c r="O299" s="3089"/>
    </row>
    <row r="300" spans="2:15" s="1267" customFormat="1" ht="12.75">
      <c r="B300" s="1268"/>
      <c r="D300" s="1284"/>
      <c r="E300" s="1284"/>
      <c r="F300" s="1284"/>
      <c r="G300" s="1284"/>
      <c r="H300" s="1284"/>
      <c r="I300" s="3089"/>
      <c r="J300" s="3089"/>
      <c r="K300" s="3089"/>
      <c r="L300" s="3089"/>
      <c r="M300" s="3089"/>
      <c r="N300" s="3089"/>
      <c r="O300" s="3089"/>
    </row>
    <row r="301" spans="2:15" s="1267" customFormat="1" ht="12.75">
      <c r="B301" s="1268"/>
      <c r="D301" s="1284"/>
      <c r="E301" s="1284"/>
      <c r="F301" s="1284"/>
      <c r="G301" s="1284"/>
      <c r="H301" s="1284"/>
      <c r="I301" s="3089"/>
      <c r="J301" s="3089"/>
      <c r="K301" s="3089"/>
      <c r="L301" s="3089"/>
      <c r="M301" s="3089"/>
      <c r="N301" s="3089"/>
      <c r="O301" s="3089"/>
    </row>
    <row r="302" spans="2:15" s="1267" customFormat="1" ht="12.75">
      <c r="B302" s="1268"/>
      <c r="D302" s="1284"/>
      <c r="E302" s="1284"/>
      <c r="F302" s="1284"/>
      <c r="G302" s="1284"/>
      <c r="H302" s="1284"/>
      <c r="I302" s="3089"/>
      <c r="J302" s="3089"/>
      <c r="K302" s="3089"/>
      <c r="L302" s="3089"/>
      <c r="M302" s="3089"/>
      <c r="N302" s="3089"/>
      <c r="O302" s="3089"/>
    </row>
    <row r="303" spans="2:15" s="1267" customFormat="1" ht="12.75">
      <c r="B303" s="1268"/>
      <c r="D303" s="1284"/>
      <c r="E303" s="1284"/>
      <c r="F303" s="1284"/>
      <c r="G303" s="1284"/>
      <c r="H303" s="1284"/>
      <c r="I303" s="3089"/>
      <c r="J303" s="3089"/>
      <c r="K303" s="3089"/>
      <c r="L303" s="3089"/>
      <c r="M303" s="3089"/>
      <c r="N303" s="3089"/>
      <c r="O303" s="3089"/>
    </row>
    <row r="304" spans="2:15" s="1267" customFormat="1" ht="12.75">
      <c r="B304" s="1268"/>
      <c r="D304" s="1284"/>
      <c r="E304" s="1284"/>
      <c r="F304" s="1284"/>
      <c r="G304" s="1284"/>
      <c r="H304" s="1284"/>
      <c r="I304" s="3089"/>
      <c r="J304" s="3089"/>
      <c r="K304" s="3089"/>
      <c r="L304" s="3089"/>
      <c r="M304" s="3089"/>
      <c r="N304" s="3089"/>
      <c r="O304" s="3089"/>
    </row>
    <row r="305" spans="1:15" s="1267" customFormat="1" ht="12.75">
      <c r="B305" s="1268"/>
      <c r="D305" s="1284"/>
      <c r="E305" s="1284"/>
      <c r="F305" s="1284"/>
      <c r="G305" s="1284"/>
      <c r="H305" s="1284"/>
      <c r="I305" s="3089"/>
      <c r="J305" s="3089"/>
      <c r="K305" s="3089"/>
      <c r="L305" s="3089"/>
      <c r="M305" s="3089"/>
      <c r="N305" s="3089"/>
      <c r="O305" s="3089"/>
    </row>
    <row r="306" spans="1:15" s="1267" customFormat="1" ht="12.75">
      <c r="B306" s="1268"/>
      <c r="D306" s="1284"/>
      <c r="E306" s="1284"/>
      <c r="F306" s="1284"/>
      <c r="G306" s="1284"/>
      <c r="H306" s="1284"/>
      <c r="I306" s="3089"/>
      <c r="J306" s="3089"/>
      <c r="K306" s="3089"/>
      <c r="L306" s="3089"/>
      <c r="M306" s="3089"/>
      <c r="N306" s="3089"/>
      <c r="O306" s="3089"/>
    </row>
    <row r="307" spans="1:15" s="1267" customFormat="1" ht="12.75">
      <c r="B307" s="1268"/>
      <c r="D307" s="1284"/>
      <c r="E307" s="1284"/>
      <c r="F307" s="1284"/>
      <c r="G307" s="1284"/>
      <c r="H307" s="1284"/>
      <c r="I307" s="3089"/>
      <c r="J307" s="3089"/>
      <c r="K307" s="3089"/>
      <c r="L307" s="3089"/>
      <c r="M307" s="3089"/>
      <c r="N307" s="3089"/>
      <c r="O307" s="3089"/>
    </row>
    <row r="308" spans="1:15" s="1267" customFormat="1" ht="12.75">
      <c r="B308" s="1268"/>
      <c r="D308" s="1284"/>
      <c r="E308" s="1284"/>
      <c r="F308" s="1284"/>
      <c r="G308" s="1284"/>
      <c r="H308" s="1284"/>
      <c r="I308" s="3089"/>
      <c r="J308" s="3089"/>
      <c r="K308" s="3089"/>
      <c r="L308" s="3089"/>
      <c r="M308" s="3089"/>
      <c r="N308" s="3089"/>
      <c r="O308" s="3089"/>
    </row>
    <row r="309" spans="1:15" s="1267" customFormat="1" ht="12.75">
      <c r="B309" s="1268"/>
      <c r="D309" s="1284"/>
      <c r="E309" s="1284"/>
      <c r="F309" s="1284"/>
      <c r="G309" s="1284"/>
      <c r="H309" s="1284"/>
      <c r="I309" s="3089"/>
      <c r="J309" s="3089"/>
      <c r="K309" s="3089"/>
      <c r="L309" s="3089"/>
      <c r="M309" s="3089"/>
      <c r="N309" s="3089"/>
      <c r="O309" s="3089"/>
    </row>
    <row r="310" spans="1:15" s="1267" customFormat="1" ht="12.75">
      <c r="B310" s="1268"/>
      <c r="D310" s="1284"/>
      <c r="E310" s="1284"/>
      <c r="F310" s="1284"/>
      <c r="G310" s="1284"/>
      <c r="H310" s="1284"/>
      <c r="I310" s="3089"/>
      <c r="J310" s="3089"/>
      <c r="K310" s="3089"/>
      <c r="L310" s="3089"/>
      <c r="M310" s="3089"/>
      <c r="N310" s="3089"/>
      <c r="O310" s="3089"/>
    </row>
    <row r="311" spans="1:15" s="1267" customFormat="1" ht="12.75">
      <c r="B311" s="1268"/>
      <c r="D311" s="1284"/>
      <c r="E311" s="1284"/>
      <c r="F311" s="1284"/>
      <c r="G311" s="1284"/>
      <c r="H311" s="1284"/>
      <c r="I311" s="3089"/>
      <c r="J311" s="3089"/>
      <c r="K311" s="3089"/>
      <c r="L311" s="3089"/>
      <c r="M311" s="3089"/>
      <c r="N311" s="3089"/>
      <c r="O311" s="3089"/>
    </row>
    <row r="312" spans="1:15" s="1267" customFormat="1" ht="12.75">
      <c r="B312" s="1268"/>
      <c r="D312" s="1284"/>
      <c r="E312" s="1284"/>
      <c r="F312" s="1284"/>
      <c r="G312" s="1284"/>
      <c r="H312" s="1284"/>
      <c r="I312" s="3089"/>
      <c r="J312" s="3089"/>
      <c r="K312" s="3089"/>
      <c r="L312" s="3089"/>
      <c r="M312" s="3089"/>
      <c r="N312" s="3089"/>
      <c r="O312" s="3089"/>
    </row>
    <row r="313" spans="1:15" s="1267" customFormat="1" ht="12.75">
      <c r="B313" s="1268"/>
      <c r="D313" s="1284"/>
      <c r="E313" s="1284"/>
      <c r="F313" s="1284"/>
      <c r="G313" s="1284"/>
      <c r="H313" s="1284"/>
      <c r="I313" s="3089"/>
      <c r="J313" s="3089"/>
      <c r="K313" s="3089"/>
      <c r="L313" s="3089"/>
      <c r="M313" s="3089"/>
      <c r="N313" s="3089"/>
      <c r="O313" s="3089"/>
    </row>
    <row r="314" spans="1:15" s="1267" customFormat="1" ht="12.75">
      <c r="B314" s="1268"/>
      <c r="D314" s="1284"/>
      <c r="E314" s="1284"/>
      <c r="F314" s="1284"/>
      <c r="G314" s="1284"/>
      <c r="H314" s="1284"/>
      <c r="I314" s="3089"/>
      <c r="J314" s="3089"/>
      <c r="K314" s="3089"/>
      <c r="L314" s="3089"/>
      <c r="M314" s="3089"/>
      <c r="N314" s="3089"/>
      <c r="O314" s="3089"/>
    </row>
    <row r="315" spans="1:15" s="1267" customFormat="1" ht="12.75">
      <c r="B315" s="1268"/>
      <c r="D315" s="1284"/>
      <c r="E315" s="1284"/>
      <c r="F315" s="1284"/>
      <c r="G315" s="1284"/>
      <c r="H315" s="1284"/>
      <c r="I315" s="3089"/>
      <c r="J315" s="3089"/>
      <c r="K315" s="3089"/>
      <c r="L315" s="3089"/>
      <c r="M315" s="3089"/>
      <c r="N315" s="3089"/>
      <c r="O315" s="3089"/>
    </row>
    <row r="316" spans="1:15" s="1267" customFormat="1" ht="12.75">
      <c r="B316" s="1268"/>
      <c r="D316" s="1284"/>
      <c r="E316" s="1284"/>
      <c r="F316" s="1284"/>
      <c r="G316" s="1284"/>
      <c r="H316" s="1284"/>
      <c r="I316" s="3089"/>
      <c r="J316" s="3089"/>
      <c r="K316" s="3089"/>
      <c r="L316" s="3089"/>
      <c r="M316" s="3089"/>
      <c r="N316" s="3089"/>
      <c r="O316" s="3089"/>
    </row>
    <row r="317" spans="1:15" s="1267" customFormat="1" ht="12.75">
      <c r="B317" s="1268"/>
      <c r="D317" s="1284"/>
      <c r="E317" s="1284"/>
      <c r="F317" s="1284"/>
      <c r="G317" s="1284"/>
      <c r="H317" s="1284"/>
      <c r="I317" s="3089"/>
      <c r="J317" s="3089"/>
      <c r="K317" s="3089"/>
      <c r="L317" s="3089"/>
      <c r="M317" s="3089"/>
      <c r="N317" s="3089"/>
      <c r="O317" s="3089"/>
    </row>
    <row r="318" spans="1:15" s="1267" customFormat="1" ht="12.75">
      <c r="B318" s="1268"/>
      <c r="D318" s="1284"/>
      <c r="E318" s="1284"/>
      <c r="F318" s="1284"/>
      <c r="G318" s="1284"/>
      <c r="H318" s="1284"/>
      <c r="I318" s="3089"/>
      <c r="J318" s="3089"/>
      <c r="K318" s="3089"/>
      <c r="L318" s="3089"/>
      <c r="M318" s="3089"/>
      <c r="N318" s="3089"/>
      <c r="O318" s="3089"/>
    </row>
    <row r="319" spans="1:15" s="1267" customFormat="1" ht="12.75">
      <c r="B319" s="1268"/>
      <c r="D319" s="1284"/>
      <c r="E319" s="1284"/>
      <c r="F319" s="1284"/>
      <c r="G319" s="1284"/>
      <c r="H319" s="1284"/>
      <c r="I319" s="3089"/>
      <c r="J319" s="3089"/>
      <c r="K319" s="3089"/>
      <c r="L319" s="3089"/>
      <c r="M319" s="3089"/>
      <c r="N319" s="3089"/>
      <c r="O319" s="3089"/>
    </row>
    <row r="320" spans="1:15" s="1267" customFormat="1" ht="12.75">
      <c r="A320" s="3055"/>
      <c r="B320" s="3055"/>
      <c r="C320" s="3055"/>
      <c r="D320" s="3055"/>
      <c r="E320" s="3055"/>
      <c r="F320" s="3055"/>
      <c r="G320" s="3055"/>
      <c r="H320" s="3055"/>
      <c r="I320" s="3089"/>
      <c r="J320" s="3089"/>
      <c r="K320" s="3089"/>
      <c r="L320" s="3089"/>
      <c r="M320" s="3089"/>
      <c r="N320" s="3089"/>
      <c r="O320" s="3089"/>
    </row>
    <row r="321" spans="1:15" s="1267" customFormat="1" ht="12.75">
      <c r="A321" s="3059"/>
      <c r="B321" s="3059"/>
      <c r="C321" s="3059"/>
      <c r="D321" s="3059"/>
      <c r="E321" s="3059"/>
      <c r="F321" s="3059"/>
      <c r="G321" s="3059"/>
      <c r="H321" s="3059"/>
      <c r="I321" s="3089"/>
      <c r="J321" s="3089"/>
      <c r="K321" s="3089"/>
      <c r="L321" s="3089"/>
      <c r="M321" s="3089"/>
      <c r="N321" s="3089"/>
      <c r="O321" s="3089"/>
    </row>
    <row r="322" spans="1:15" s="1267" customFormat="1">
      <c r="A322" s="1273"/>
      <c r="B322" s="1273"/>
      <c r="C322" s="1273"/>
      <c r="D322" s="1273"/>
      <c r="E322" s="1273"/>
      <c r="F322" s="1273"/>
      <c r="G322" s="1273"/>
      <c r="H322" s="1273"/>
      <c r="I322" s="3089"/>
      <c r="J322" s="3089"/>
      <c r="K322" s="3089"/>
      <c r="L322" s="3089"/>
      <c r="M322" s="3089"/>
      <c r="N322" s="3089"/>
      <c r="O322" s="3089"/>
    </row>
    <row r="323" spans="1:15" s="1267" customFormat="1">
      <c r="A323" s="3077"/>
      <c r="B323" s="3076"/>
      <c r="C323" s="1273"/>
      <c r="D323" s="3075"/>
      <c r="E323" s="3075"/>
      <c r="F323" s="3075"/>
      <c r="G323" s="3075"/>
      <c r="H323" s="3075"/>
      <c r="I323" s="3089"/>
      <c r="J323" s="3089"/>
      <c r="K323" s="3089"/>
      <c r="L323" s="3089"/>
      <c r="M323" s="3089"/>
      <c r="N323" s="3089"/>
      <c r="O323" s="3089"/>
    </row>
    <row r="324" spans="1:15" s="1267" customFormat="1" ht="12.75">
      <c r="A324" s="1221"/>
      <c r="B324" s="1221"/>
      <c r="C324" s="1303"/>
      <c r="D324" s="1302"/>
      <c r="E324" s="1304"/>
      <c r="F324" s="1301"/>
      <c r="G324" s="3074"/>
      <c r="H324" s="1304"/>
      <c r="I324" s="3089"/>
      <c r="J324" s="3089"/>
      <c r="K324" s="3089"/>
      <c r="L324" s="3089"/>
      <c r="M324" s="3089"/>
      <c r="N324" s="3089"/>
      <c r="O324" s="3089"/>
    </row>
    <row r="325" spans="1:15" s="1267" customFormat="1" ht="23.25">
      <c r="A325" s="3073"/>
      <c r="B325" s="3073"/>
      <c r="C325" s="3072"/>
      <c r="D325" s="1302"/>
      <c r="E325" s="1304"/>
      <c r="F325" s="1301"/>
      <c r="G325" s="3071"/>
      <c r="H325" s="1304"/>
      <c r="I325" s="3089"/>
      <c r="J325" s="3089"/>
      <c r="K325" s="3089"/>
      <c r="L325" s="3089"/>
      <c r="M325" s="3089"/>
      <c r="N325" s="3089"/>
      <c r="O325" s="3089"/>
    </row>
    <row r="326" spans="1:15" s="1267" customFormat="1" ht="12.75">
      <c r="A326" s="1277"/>
      <c r="B326" s="1277"/>
      <c r="C326" s="3068"/>
      <c r="D326" s="3070"/>
      <c r="E326" s="3069"/>
      <c r="F326" s="3069"/>
      <c r="G326" s="3069"/>
      <c r="H326" s="1314"/>
      <c r="I326" s="3089"/>
      <c r="J326" s="3089"/>
      <c r="K326" s="3089"/>
      <c r="L326" s="3089"/>
      <c r="M326" s="3089"/>
      <c r="N326" s="3089"/>
      <c r="O326" s="3089"/>
    </row>
    <row r="327" spans="1:15" s="1267" customFormat="1" ht="12.75">
      <c r="A327" s="1277"/>
      <c r="B327" s="1277"/>
      <c r="C327" s="3068"/>
      <c r="D327" s="1311"/>
      <c r="E327" s="1311"/>
      <c r="F327" s="1311"/>
      <c r="G327" s="1311"/>
      <c r="H327" s="1311"/>
      <c r="I327" s="3089"/>
      <c r="J327" s="3089"/>
      <c r="K327" s="3089"/>
      <c r="L327" s="3089"/>
      <c r="M327" s="3089"/>
      <c r="N327" s="3089"/>
      <c r="O327" s="3089"/>
    </row>
    <row r="328" spans="1:15" s="1267" customFormat="1" ht="12.75">
      <c r="A328" s="1277"/>
      <c r="B328" s="1277"/>
      <c r="C328" s="1314"/>
      <c r="D328" s="3066"/>
      <c r="E328" s="3066"/>
      <c r="F328" s="3066"/>
      <c r="G328" s="3067"/>
      <c r="H328" s="3066"/>
      <c r="I328" s="3089"/>
      <c r="J328" s="3089"/>
      <c r="K328" s="3089"/>
      <c r="L328" s="3089"/>
      <c r="M328" s="3089"/>
      <c r="N328" s="3089"/>
      <c r="O328" s="3089"/>
    </row>
    <row r="329" spans="1:15">
      <c r="A329" s="1298"/>
      <c r="B329" s="3065"/>
      <c r="C329" s="3064"/>
      <c r="D329" s="3063"/>
      <c r="E329" s="3063"/>
      <c r="F329" s="3063"/>
      <c r="G329" s="3063"/>
      <c r="H329" s="3063"/>
    </row>
    <row r="330" spans="1:15">
      <c r="A330" s="1292"/>
      <c r="B330" s="1292"/>
      <c r="C330" s="1297"/>
      <c r="D330" s="3062"/>
      <c r="E330" s="3062"/>
      <c r="F330" s="1301"/>
      <c r="G330" s="3062"/>
      <c r="H330" s="3062"/>
    </row>
    <row r="331" spans="1:15">
      <c r="A331" s="1292"/>
      <c r="B331" s="1292"/>
      <c r="C331" s="1294"/>
      <c r="D331" s="3062"/>
      <c r="E331" s="3062"/>
      <c r="F331" s="1301"/>
      <c r="G331" s="3062"/>
      <c r="H331" s="3062"/>
    </row>
    <row r="332" spans="1:15">
      <c r="A332" s="3061"/>
      <c r="B332" s="1296"/>
      <c r="C332" s="1294"/>
      <c r="D332" s="1302"/>
      <c r="E332" s="1300"/>
      <c r="F332" s="1301"/>
      <c r="G332" s="1300"/>
      <c r="H332" s="1300"/>
    </row>
    <row r="333" spans="1:15" s="1267" customFormat="1" ht="12.75">
      <c r="A333" s="1295"/>
      <c r="B333" s="1295"/>
      <c r="C333" s="1303"/>
      <c r="D333" s="1302"/>
      <c r="E333" s="3060"/>
      <c r="F333" s="1301"/>
      <c r="G333" s="3060"/>
      <c r="H333" s="3060"/>
      <c r="I333" s="3089"/>
      <c r="J333" s="3089"/>
      <c r="K333" s="3089"/>
      <c r="L333" s="3089"/>
      <c r="M333" s="3089"/>
      <c r="N333" s="3089"/>
      <c r="O333" s="3089"/>
    </row>
    <row r="334" spans="1:15" s="1267" customFormat="1" ht="12.75">
      <c r="A334" s="1288"/>
      <c r="B334" s="1288"/>
      <c r="C334" s="1287"/>
      <c r="D334" s="1286"/>
      <c r="E334" s="1286"/>
      <c r="F334" s="1286"/>
      <c r="G334" s="1286"/>
      <c r="H334" s="1286"/>
      <c r="I334" s="3089"/>
      <c r="J334" s="3089"/>
      <c r="K334" s="3089"/>
      <c r="L334" s="3089"/>
      <c r="M334" s="3089"/>
      <c r="N334" s="3089"/>
      <c r="O334" s="3089"/>
    </row>
    <row r="335" spans="1:15" s="1267" customFormat="1" ht="12.75">
      <c r="A335" s="1288"/>
      <c r="B335" s="1288"/>
      <c r="C335" s="1287"/>
      <c r="D335" s="1286"/>
      <c r="E335" s="1286"/>
      <c r="F335" s="1286"/>
      <c r="G335" s="1286"/>
      <c r="H335" s="1286"/>
      <c r="I335" s="3089"/>
      <c r="J335" s="3089"/>
      <c r="K335" s="3089"/>
      <c r="L335" s="3089"/>
      <c r="M335" s="3089"/>
      <c r="N335" s="3089"/>
      <c r="O335" s="3089"/>
    </row>
    <row r="336" spans="1:15" s="1267" customFormat="1">
      <c r="A336" s="1221"/>
      <c r="B336" s="1273"/>
      <c r="C336" s="3058"/>
      <c r="D336" s="1273"/>
      <c r="E336" s="3059"/>
      <c r="F336" s="3059"/>
      <c r="G336" s="1221"/>
      <c r="H336" s="1273"/>
      <c r="I336" s="3089"/>
      <c r="J336" s="3089"/>
      <c r="K336" s="3089"/>
      <c r="L336" s="3089"/>
      <c r="M336" s="3089"/>
      <c r="N336" s="3089"/>
      <c r="O336" s="3089"/>
    </row>
    <row r="337" spans="1:15" s="1267" customFormat="1">
      <c r="A337" s="1273"/>
      <c r="B337" s="1221"/>
      <c r="C337" s="3058"/>
      <c r="D337" s="1221"/>
      <c r="E337" s="1221"/>
      <c r="F337" s="1221"/>
      <c r="G337" s="1221"/>
      <c r="H337" s="1273"/>
      <c r="I337" s="3089"/>
      <c r="J337" s="3089"/>
      <c r="K337" s="3089"/>
      <c r="L337" s="3089"/>
      <c r="M337" s="3089"/>
      <c r="N337" s="3089"/>
      <c r="O337" s="3089"/>
    </row>
    <row r="338" spans="1:15" s="1267" customFormat="1" ht="12.75">
      <c r="A338" s="3057"/>
      <c r="B338" s="1221"/>
      <c r="C338" s="3056"/>
      <c r="D338" s="3056"/>
      <c r="E338" s="3055"/>
      <c r="F338" s="3055"/>
      <c r="G338" s="3055"/>
      <c r="H338" s="3055"/>
      <c r="I338" s="3089"/>
      <c r="J338" s="3089"/>
      <c r="K338" s="3089"/>
      <c r="L338" s="3089"/>
      <c r="M338" s="3089"/>
      <c r="N338" s="3089"/>
      <c r="O338" s="3089"/>
    </row>
    <row r="339" spans="1:15" s="1267" customFormat="1" ht="12.75">
      <c r="A339" s="1283"/>
      <c r="B339" s="3054"/>
      <c r="C339" s="3053"/>
      <c r="D339" s="3053"/>
      <c r="E339" s="3052"/>
      <c r="F339" s="3052"/>
      <c r="G339" s="3052"/>
      <c r="H339" s="3052"/>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69" spans="1:15" s="1267" customFormat="1">
      <c r="A369" s="1266"/>
      <c r="B369" s="1266"/>
      <c r="C369" s="1266"/>
      <c r="D369" s="1266"/>
      <c r="E369" s="1266"/>
      <c r="F369" s="1266"/>
      <c r="G369" s="1266"/>
      <c r="H369" s="1266"/>
      <c r="I369" s="3089"/>
      <c r="J369" s="3089"/>
      <c r="K369" s="3089"/>
      <c r="L369" s="3089"/>
      <c r="M369" s="3089"/>
      <c r="N369" s="3089"/>
      <c r="O369" s="3089"/>
    </row>
    <row r="374" spans="1:15" s="1267" customFormat="1">
      <c r="A374" s="1266"/>
      <c r="B374" s="1266"/>
      <c r="C374" s="1266"/>
      <c r="D374" s="1266"/>
      <c r="E374" s="1266"/>
      <c r="F374" s="1266"/>
      <c r="G374" s="1266"/>
      <c r="H374" s="1266"/>
      <c r="I374" s="3089"/>
      <c r="J374" s="3089"/>
      <c r="K374" s="3089"/>
      <c r="L374" s="3089"/>
      <c r="M374" s="3089"/>
      <c r="N374" s="3089"/>
      <c r="O374" s="3089"/>
    </row>
    <row r="375" spans="1:15" s="1267" customFormat="1">
      <c r="A375" s="1266"/>
      <c r="B375" s="1266"/>
      <c r="C375" s="1266"/>
      <c r="D375" s="1266"/>
      <c r="E375" s="1266"/>
      <c r="F375" s="1266"/>
      <c r="G375" s="1266"/>
      <c r="H375" s="1266"/>
      <c r="I375" s="3089"/>
      <c r="J375" s="3089"/>
      <c r="K375" s="3089"/>
      <c r="L375" s="3089"/>
      <c r="M375" s="3089"/>
      <c r="N375" s="3089"/>
      <c r="O375" s="3089"/>
    </row>
    <row r="376" spans="1:15" s="1267" customFormat="1">
      <c r="A376" s="1266"/>
      <c r="B376" s="1266"/>
      <c r="C376" s="1266"/>
      <c r="D376" s="1266"/>
      <c r="E376" s="1266"/>
      <c r="F376" s="1266"/>
      <c r="G376" s="1266"/>
      <c r="H376" s="1266"/>
      <c r="I376" s="3089"/>
      <c r="J376" s="3089"/>
      <c r="K376" s="3089"/>
      <c r="L376" s="3089"/>
      <c r="M376" s="3089"/>
      <c r="N376" s="3089"/>
      <c r="O376" s="3089"/>
    </row>
    <row r="377" spans="1:15" s="1267" customFormat="1">
      <c r="A377" s="1266"/>
      <c r="B377" s="1266"/>
      <c r="C377" s="1266"/>
      <c r="D377" s="1266"/>
      <c r="E377" s="1266"/>
      <c r="F377" s="1266"/>
      <c r="G377" s="1266"/>
      <c r="H377" s="1266"/>
      <c r="I377" s="3089"/>
      <c r="J377" s="3089"/>
      <c r="K377" s="3089"/>
      <c r="L377" s="3089"/>
      <c r="M377" s="3089"/>
      <c r="N377" s="3089"/>
      <c r="O377" s="3089"/>
    </row>
    <row r="378" spans="1:15" s="1267" customFormat="1">
      <c r="A378" s="1266"/>
      <c r="B378" s="1266"/>
      <c r="C378" s="1266"/>
      <c r="D378" s="1266"/>
      <c r="E378" s="1266"/>
      <c r="F378" s="1266"/>
      <c r="G378" s="1266"/>
      <c r="H378" s="1266"/>
      <c r="I378" s="3089"/>
      <c r="J378" s="3089"/>
      <c r="K378" s="3089"/>
      <c r="L378" s="3089"/>
      <c r="M378" s="3089"/>
      <c r="N378" s="3089"/>
      <c r="O378"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5" spans="1:15" s="1267" customFormat="1">
      <c r="A415" s="1266"/>
      <c r="B415" s="1266"/>
      <c r="C415" s="1266"/>
      <c r="D415" s="1266"/>
      <c r="E415" s="1266"/>
      <c r="F415" s="1266"/>
      <c r="G415" s="1266"/>
      <c r="H415" s="1266"/>
      <c r="I415" s="3089"/>
      <c r="J415" s="3089"/>
      <c r="K415" s="3089"/>
      <c r="L415" s="3089"/>
      <c r="M415" s="3089"/>
      <c r="N415" s="3089"/>
      <c r="O415" s="3089"/>
    </row>
    <row r="416" spans="1:15" s="1267" customFormat="1">
      <c r="A416" s="1266"/>
      <c r="B416" s="1266"/>
      <c r="C416" s="1266"/>
      <c r="D416" s="1266"/>
      <c r="E416" s="1266"/>
      <c r="F416" s="1266"/>
      <c r="G416" s="1266"/>
      <c r="H416" s="1266"/>
      <c r="I416" s="3089"/>
      <c r="J416" s="3089"/>
      <c r="K416" s="3089"/>
      <c r="L416" s="3089"/>
      <c r="M416" s="3089"/>
      <c r="N416" s="3089"/>
      <c r="O416" s="3089"/>
    </row>
    <row r="417" spans="1:15" s="1267" customFormat="1">
      <c r="A417" s="1266"/>
      <c r="B417" s="1266"/>
      <c r="C417" s="1266"/>
      <c r="D417" s="1266"/>
      <c r="E417" s="1266"/>
      <c r="F417" s="1266"/>
      <c r="G417" s="1266"/>
      <c r="H417" s="1266"/>
      <c r="I417" s="3089"/>
      <c r="J417" s="3089"/>
      <c r="K417" s="3089"/>
      <c r="L417" s="3089"/>
      <c r="M417" s="3089"/>
      <c r="N417" s="3089"/>
      <c r="O417" s="3089"/>
    </row>
    <row r="418" spans="1:15" s="1267" customFormat="1">
      <c r="A418" s="1266"/>
      <c r="B418" s="1266"/>
      <c r="C418" s="1266"/>
      <c r="D418" s="1266"/>
      <c r="E418" s="1266"/>
      <c r="F418" s="1266"/>
      <c r="G418" s="1266"/>
      <c r="H418" s="1266"/>
      <c r="I418" s="3089"/>
      <c r="J418" s="3089"/>
      <c r="K418" s="3089"/>
      <c r="L418" s="3089"/>
      <c r="M418" s="3089"/>
      <c r="N418" s="3089"/>
      <c r="O418" s="3089"/>
    </row>
    <row r="419" spans="1:15" s="1267" customFormat="1">
      <c r="A419" s="1266"/>
      <c r="B419" s="1266"/>
      <c r="C419" s="1266"/>
      <c r="D419" s="1266"/>
      <c r="E419" s="1266"/>
      <c r="F419" s="1266"/>
      <c r="G419" s="1266"/>
      <c r="H419" s="1266"/>
      <c r="I419" s="3089"/>
      <c r="J419" s="3089"/>
      <c r="K419" s="3089"/>
      <c r="L419" s="3089"/>
      <c r="M419" s="3089"/>
      <c r="N419" s="3089"/>
      <c r="O419"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7" spans="1:15" s="1267" customFormat="1">
      <c r="A457" s="1266"/>
      <c r="B457" s="1266"/>
      <c r="C457" s="1266"/>
      <c r="D457" s="1266"/>
      <c r="E457" s="1266"/>
      <c r="F457" s="1266"/>
      <c r="G457" s="1266"/>
      <c r="H457" s="1266"/>
      <c r="I457" s="3089"/>
      <c r="J457" s="3089"/>
      <c r="K457" s="3089"/>
      <c r="L457" s="3089"/>
      <c r="M457" s="3089"/>
      <c r="N457" s="3089"/>
      <c r="O457" s="3089"/>
    </row>
    <row r="458" spans="1:15" s="1267" customFormat="1">
      <c r="A458" s="1266"/>
      <c r="B458" s="1266"/>
      <c r="C458" s="1266"/>
      <c r="D458" s="1266"/>
      <c r="E458" s="1266"/>
      <c r="F458" s="1266"/>
      <c r="G458" s="1266"/>
      <c r="H458" s="1266"/>
      <c r="I458" s="3089"/>
      <c r="J458" s="3089"/>
      <c r="K458" s="3089"/>
      <c r="L458" s="3089"/>
      <c r="M458" s="3089"/>
      <c r="N458" s="3089"/>
      <c r="O458" s="3089"/>
    </row>
    <row r="459" spans="1:15" s="1267" customFormat="1">
      <c r="A459" s="1266"/>
      <c r="B459" s="1266"/>
      <c r="C459" s="1266"/>
      <c r="D459" s="1266"/>
      <c r="E459" s="1266"/>
      <c r="F459" s="1266"/>
      <c r="G459" s="1266"/>
      <c r="H459" s="1266"/>
      <c r="I459" s="3089"/>
      <c r="J459" s="3089"/>
      <c r="K459" s="3089"/>
      <c r="L459" s="3089"/>
      <c r="M459" s="3089"/>
      <c r="N459" s="3089"/>
      <c r="O459" s="3089"/>
    </row>
    <row r="460" spans="1:15" s="1267" customFormat="1">
      <c r="A460" s="1266"/>
      <c r="B460" s="1266"/>
      <c r="C460" s="1266"/>
      <c r="D460" s="1266"/>
      <c r="E460" s="1266"/>
      <c r="F460" s="1266"/>
      <c r="G460" s="1266"/>
      <c r="H460" s="1266"/>
      <c r="I460" s="3089"/>
      <c r="J460" s="3089"/>
      <c r="K460" s="3089"/>
      <c r="L460" s="3089"/>
      <c r="M460" s="3089"/>
      <c r="N460" s="3089"/>
      <c r="O460" s="3089"/>
    </row>
    <row r="461" spans="1:15" s="1267" customFormat="1">
      <c r="A461" s="1266"/>
      <c r="B461" s="1266"/>
      <c r="C461" s="1266"/>
      <c r="D461" s="1266"/>
      <c r="E461" s="1266"/>
      <c r="F461" s="1266"/>
      <c r="G461" s="1266"/>
      <c r="H461" s="1266"/>
      <c r="I461" s="3089"/>
      <c r="J461" s="3089"/>
      <c r="K461" s="3089"/>
      <c r="L461" s="3089"/>
      <c r="M461" s="3089"/>
      <c r="N461" s="3089"/>
      <c r="O461"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9" spans="1:15" s="1267" customFormat="1">
      <c r="A499" s="1266"/>
      <c r="B499" s="1266"/>
      <c r="C499" s="1266"/>
      <c r="D499" s="1266"/>
      <c r="E499" s="1266"/>
      <c r="F499" s="1266"/>
      <c r="G499" s="1266"/>
      <c r="H499" s="1266"/>
      <c r="I499" s="3089"/>
      <c r="J499" s="3089"/>
      <c r="K499" s="3089"/>
      <c r="L499" s="3089"/>
      <c r="M499" s="3089"/>
      <c r="N499" s="3089"/>
      <c r="O499" s="3089"/>
    </row>
    <row r="500" spans="1:15" s="1267" customFormat="1">
      <c r="A500" s="1266"/>
      <c r="B500" s="1266"/>
      <c r="C500" s="1266"/>
      <c r="D500" s="1266"/>
      <c r="E500" s="1266"/>
      <c r="F500" s="1266"/>
      <c r="G500" s="1266"/>
      <c r="H500" s="1266"/>
      <c r="I500" s="3089"/>
      <c r="J500" s="3089"/>
      <c r="K500" s="3089"/>
      <c r="L500" s="3089"/>
      <c r="M500" s="3089"/>
      <c r="N500" s="3089"/>
      <c r="O500" s="3089"/>
    </row>
    <row r="501" spans="1:15" s="1267" customFormat="1">
      <c r="A501" s="1266"/>
      <c r="B501" s="1266"/>
      <c r="C501" s="1266"/>
      <c r="D501" s="1266"/>
      <c r="E501" s="1266"/>
      <c r="F501" s="1266"/>
      <c r="G501" s="1266"/>
      <c r="H501" s="1266"/>
      <c r="I501" s="3089"/>
      <c r="J501" s="3089"/>
      <c r="K501" s="3089"/>
      <c r="L501" s="3089"/>
      <c r="M501" s="3089"/>
      <c r="N501" s="3089"/>
      <c r="O501" s="3089"/>
    </row>
    <row r="502" spans="1:15" s="1267" customFormat="1">
      <c r="A502" s="1266"/>
      <c r="B502" s="1266"/>
      <c r="C502" s="1266"/>
      <c r="D502" s="1266"/>
      <c r="E502" s="1266"/>
      <c r="F502" s="1266"/>
      <c r="G502" s="1266"/>
      <c r="H502" s="1266"/>
      <c r="I502" s="3089"/>
      <c r="J502" s="3089"/>
      <c r="K502" s="3089"/>
      <c r="L502" s="3089"/>
      <c r="M502" s="3089"/>
      <c r="N502" s="3089"/>
      <c r="O502" s="3089"/>
    </row>
    <row r="503" spans="1:15" s="1267" customFormat="1">
      <c r="A503" s="1266"/>
      <c r="B503" s="1266"/>
      <c r="C503" s="1266"/>
      <c r="D503" s="1266"/>
      <c r="E503" s="1266"/>
      <c r="F503" s="1266"/>
      <c r="G503" s="1266"/>
      <c r="H503" s="1266"/>
      <c r="I503" s="3089"/>
      <c r="J503" s="3089"/>
      <c r="K503" s="3089"/>
      <c r="L503" s="3089"/>
      <c r="M503" s="3089"/>
      <c r="N503" s="3089"/>
      <c r="O503"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44" spans="1:15" s="1267" customFormat="1">
      <c r="A544" s="1266"/>
      <c r="B544" s="1266"/>
      <c r="C544" s="1266"/>
      <c r="D544" s="1266"/>
      <c r="E544" s="1266"/>
      <c r="F544" s="1266"/>
      <c r="G544" s="1266"/>
      <c r="H544" s="1266"/>
      <c r="I544" s="3089"/>
      <c r="J544" s="3089"/>
      <c r="K544" s="3089"/>
      <c r="L544" s="3089"/>
      <c r="M544" s="3089"/>
      <c r="N544" s="3089"/>
      <c r="O544" s="3089"/>
    </row>
    <row r="545" spans="1:15" s="1267" customFormat="1">
      <c r="A545" s="1266"/>
      <c r="B545" s="1266"/>
      <c r="C545" s="1266"/>
      <c r="D545" s="1266"/>
      <c r="E545" s="1266"/>
      <c r="F545" s="1266"/>
      <c r="G545" s="1266"/>
      <c r="H545" s="1266"/>
      <c r="I545" s="3089"/>
      <c r="J545" s="3089"/>
      <c r="K545" s="3089"/>
      <c r="L545" s="3089"/>
      <c r="M545" s="3089"/>
      <c r="N545" s="3089"/>
      <c r="O545" s="3089"/>
    </row>
    <row r="546" spans="1:15" s="1267" customFormat="1">
      <c r="A546" s="1266"/>
      <c r="B546" s="1266"/>
      <c r="C546" s="1266"/>
      <c r="D546" s="1266"/>
      <c r="E546" s="1266"/>
      <c r="F546" s="1266"/>
      <c r="G546" s="1266"/>
      <c r="H546" s="1266"/>
      <c r="I546" s="3089"/>
      <c r="J546" s="3089"/>
      <c r="K546" s="3089"/>
      <c r="L546" s="3089"/>
      <c r="M546" s="3089"/>
      <c r="N546" s="3089"/>
      <c r="O546" s="3089"/>
    </row>
    <row r="547" spans="1:15" s="1267" customFormat="1">
      <c r="A547" s="1266"/>
      <c r="B547" s="1266"/>
      <c r="C547" s="1266"/>
      <c r="D547" s="1266"/>
      <c r="E547" s="1266"/>
      <c r="F547" s="1266"/>
      <c r="G547" s="1266"/>
      <c r="H547" s="1266"/>
      <c r="I547" s="3089"/>
      <c r="J547" s="3089"/>
      <c r="K547" s="3089"/>
      <c r="L547" s="3089"/>
      <c r="M547" s="3089"/>
      <c r="N547" s="3089"/>
      <c r="O547" s="3089"/>
    </row>
    <row r="548" spans="1:15" s="1267" customFormat="1">
      <c r="A548" s="1266"/>
      <c r="B548" s="1266"/>
      <c r="C548" s="1266"/>
      <c r="D548" s="1266"/>
      <c r="E548" s="1266"/>
      <c r="F548" s="1266"/>
      <c r="G548" s="1266"/>
      <c r="H548" s="1266"/>
      <c r="I548" s="3089"/>
      <c r="J548" s="3089"/>
      <c r="K548" s="3089"/>
      <c r="L548" s="3089"/>
      <c r="M548" s="3089"/>
      <c r="N548" s="3089"/>
      <c r="O548"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ht="7.5" customHeight="1">
      <c r="A561" s="1266"/>
      <c r="B561" s="1266"/>
      <c r="C561" s="1266"/>
      <c r="D561" s="1266"/>
      <c r="E561" s="1266"/>
      <c r="F561" s="1266"/>
      <c r="G561" s="1266"/>
      <c r="H561" s="1266"/>
      <c r="I561" s="3089"/>
      <c r="J561" s="3089"/>
      <c r="K561" s="3089"/>
      <c r="L561" s="3089"/>
      <c r="M561" s="3089"/>
      <c r="N561" s="3089"/>
      <c r="O561" s="3089"/>
    </row>
    <row r="562" spans="1:15" s="1267" customFormat="1" ht="7.5" customHeight="1">
      <c r="A562" s="1266"/>
      <c r="B562" s="1266"/>
      <c r="C562" s="1266"/>
      <c r="D562" s="1266"/>
      <c r="E562" s="1266"/>
      <c r="F562" s="1266"/>
      <c r="G562" s="1266"/>
      <c r="H562" s="1266"/>
      <c r="I562" s="3089"/>
      <c r="J562" s="3089"/>
      <c r="K562" s="3089"/>
      <c r="L562" s="3089"/>
      <c r="M562" s="3089"/>
      <c r="N562" s="3089"/>
      <c r="O562" s="3089"/>
    </row>
    <row r="563" spans="1:15" s="1267" customFormat="1" ht="7.5" customHeight="1">
      <c r="A563" s="1266"/>
      <c r="B563" s="1266"/>
      <c r="C563" s="1266"/>
      <c r="D563" s="1266"/>
      <c r="E563" s="1266"/>
      <c r="F563" s="1266"/>
      <c r="G563" s="1266"/>
      <c r="H563" s="1266"/>
      <c r="I563" s="3089"/>
      <c r="J563" s="3089"/>
      <c r="K563" s="3089"/>
      <c r="L563" s="3089"/>
      <c r="M563" s="3089"/>
      <c r="N563" s="3089"/>
      <c r="O563" s="3089"/>
    </row>
    <row r="564" spans="1:15" s="1267" customFormat="1" ht="7.5" customHeight="1">
      <c r="A564" s="1266"/>
      <c r="B564" s="1266"/>
      <c r="C564" s="1266"/>
      <c r="D564" s="1266"/>
      <c r="E564" s="1266"/>
      <c r="F564" s="1266"/>
      <c r="G564" s="1266"/>
      <c r="H564" s="1266"/>
      <c r="I564" s="3089"/>
      <c r="J564" s="3089"/>
      <c r="K564" s="3089"/>
      <c r="L564" s="3089"/>
      <c r="M564" s="3089"/>
      <c r="N564" s="3089"/>
      <c r="O564" s="3089"/>
    </row>
    <row r="565" spans="1:15" s="1267" customFormat="1" ht="7.5" customHeigh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600" spans="1:15" s="1267" customFormat="1">
      <c r="A600" s="1266"/>
      <c r="B600" s="1266"/>
      <c r="C600" s="1266"/>
      <c r="D600" s="1266"/>
      <c r="E600" s="1266"/>
      <c r="F600" s="1266"/>
      <c r="G600" s="1266"/>
      <c r="H600" s="1266"/>
      <c r="I600" s="3089"/>
      <c r="J600" s="3089"/>
      <c r="K600" s="3089"/>
      <c r="L600" s="3089"/>
      <c r="M600" s="3089"/>
      <c r="N600" s="3089"/>
      <c r="O600" s="3089"/>
    </row>
    <row r="601" spans="1:15" s="1267" customFormat="1">
      <c r="A601" s="1266"/>
      <c r="B601" s="1266"/>
      <c r="C601" s="1266"/>
      <c r="D601" s="1266"/>
      <c r="E601" s="1266"/>
      <c r="F601" s="1266"/>
      <c r="G601" s="1266"/>
      <c r="H601" s="1266"/>
      <c r="I601" s="3089"/>
      <c r="J601" s="3089"/>
      <c r="K601" s="3089"/>
      <c r="L601" s="3089"/>
      <c r="M601" s="3089"/>
      <c r="N601" s="3089"/>
      <c r="O601" s="3089"/>
    </row>
    <row r="602" spans="1:15" s="1267" customFormat="1">
      <c r="A602" s="1266"/>
      <c r="B602" s="1266"/>
      <c r="C602" s="1266"/>
      <c r="D602" s="1266"/>
      <c r="E602" s="1266"/>
      <c r="F602" s="1266"/>
      <c r="G602" s="1266"/>
      <c r="H602" s="1266"/>
      <c r="I602" s="3089"/>
      <c r="J602" s="3089"/>
      <c r="K602" s="3089"/>
      <c r="L602" s="3089"/>
      <c r="M602" s="3089"/>
      <c r="N602" s="3089"/>
      <c r="O602" s="3089"/>
    </row>
    <row r="603" spans="1:15" s="1267" customFormat="1">
      <c r="A603" s="1266"/>
      <c r="B603" s="1266"/>
      <c r="C603" s="1266"/>
      <c r="D603" s="1266"/>
      <c r="E603" s="1266"/>
      <c r="F603" s="1266"/>
      <c r="G603" s="1266"/>
      <c r="H603" s="1266"/>
      <c r="I603" s="3089"/>
      <c r="J603" s="3089"/>
      <c r="K603" s="3089"/>
      <c r="L603" s="3089"/>
      <c r="M603" s="3089"/>
      <c r="N603" s="3089"/>
      <c r="O603" s="3089"/>
    </row>
    <row r="604" spans="1:15" s="1267" customFormat="1">
      <c r="A604" s="1266"/>
      <c r="B604" s="1266"/>
      <c r="C604" s="1266"/>
      <c r="D604" s="1266"/>
      <c r="E604" s="1266"/>
      <c r="F604" s="1266"/>
      <c r="G604" s="1266"/>
      <c r="H604" s="1266"/>
      <c r="I604" s="3089"/>
      <c r="J604" s="3089"/>
      <c r="K604" s="3089"/>
      <c r="L604" s="3089"/>
      <c r="M604" s="3089"/>
      <c r="N604" s="3089"/>
      <c r="O604"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sheetData>
  <mergeCells count="74">
    <mergeCell ref="A5:H5"/>
    <mergeCell ref="A32:B32"/>
    <mergeCell ref="C32:E32"/>
    <mergeCell ref="F32:H32"/>
    <mergeCell ref="C33:E33"/>
    <mergeCell ref="F33:H33"/>
    <mergeCell ref="A6:H6"/>
    <mergeCell ref="A11:B13"/>
    <mergeCell ref="E11:G11"/>
    <mergeCell ref="A53:H53"/>
    <mergeCell ref="A34:B34"/>
    <mergeCell ref="C34:E34"/>
    <mergeCell ref="A54:H54"/>
    <mergeCell ref="A59:B61"/>
    <mergeCell ref="E59:G59"/>
    <mergeCell ref="C119:D119"/>
    <mergeCell ref="E119:H119"/>
    <mergeCell ref="A134:H134"/>
    <mergeCell ref="A135:H135"/>
    <mergeCell ref="E70:F70"/>
    <mergeCell ref="C72:D72"/>
    <mergeCell ref="E72:H72"/>
    <mergeCell ref="C73:D73"/>
    <mergeCell ref="E73:H73"/>
    <mergeCell ref="A94:H94"/>
    <mergeCell ref="A100:B102"/>
    <mergeCell ref="E100:G100"/>
    <mergeCell ref="E116:F116"/>
    <mergeCell ref="C118:D118"/>
    <mergeCell ref="E118:H118"/>
    <mergeCell ref="C200:D200"/>
    <mergeCell ref="E200:H200"/>
    <mergeCell ref="A217:H217"/>
    <mergeCell ref="A218:H218"/>
    <mergeCell ref="E225:G225"/>
    <mergeCell ref="A93:H93"/>
    <mergeCell ref="E155:F155"/>
    <mergeCell ref="C157:D157"/>
    <mergeCell ref="E157:H157"/>
    <mergeCell ref="C158:D158"/>
    <mergeCell ref="A141:B143"/>
    <mergeCell ref="E141:G141"/>
    <mergeCell ref="A183:B185"/>
    <mergeCell ref="E183:G183"/>
    <mergeCell ref="A177:H177"/>
    <mergeCell ref="A176:H176"/>
    <mergeCell ref="E158:H158"/>
    <mergeCell ref="E326:G326"/>
    <mergeCell ref="E336:F336"/>
    <mergeCell ref="A326:B328"/>
    <mergeCell ref="A270:B272"/>
    <mergeCell ref="A225:B227"/>
    <mergeCell ref="C338:D338"/>
    <mergeCell ref="E338:H338"/>
    <mergeCell ref="A265:H265"/>
    <mergeCell ref="E197:F197"/>
    <mergeCell ref="C199:D199"/>
    <mergeCell ref="E199:H199"/>
    <mergeCell ref="C339:D339"/>
    <mergeCell ref="E339:H339"/>
    <mergeCell ref="C283:D283"/>
    <mergeCell ref="E283:H283"/>
    <mergeCell ref="A320:H320"/>
    <mergeCell ref="A321:H321"/>
    <mergeCell ref="E270:G270"/>
    <mergeCell ref="E280:F280"/>
    <mergeCell ref="C282:D282"/>
    <mergeCell ref="E282:H282"/>
    <mergeCell ref="E238:F238"/>
    <mergeCell ref="C240:D240"/>
    <mergeCell ref="E240:H240"/>
    <mergeCell ref="C241:D241"/>
    <mergeCell ref="E241:H241"/>
    <mergeCell ref="A264:H264"/>
  </mergeCells>
  <pageMargins left="0.5" right="0" top="0.25" bottom="0" header="0.5" footer="0"/>
  <pageSetup paperSize="5" orientation="portrait" verticalDpi="3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3" transitionEvaluation="1" transitionEntry="1">
    <outlinePr summaryBelow="0"/>
  </sheetPr>
  <dimension ref="A1:ER619"/>
  <sheetViews>
    <sheetView showGridLines="0" showOutlineSymbols="0" topLeftCell="A13" workbookViewId="0">
      <pane xSplit="18525" topLeftCell="ET1"/>
      <selection activeCell="F31" sqref="F31:H31"/>
      <selection pane="topRight" activeCell="ET1" sqref="ET1"/>
    </sheetView>
  </sheetViews>
  <sheetFormatPr defaultColWidth="12.5703125" defaultRowHeight="15.75" outlineLevelRow="2" outlineLevelCol="2"/>
  <cols>
    <col min="1" max="1" width="1.85546875" style="1266" customWidth="1"/>
    <col min="2" max="2" width="30.5703125" style="1266" customWidth="1"/>
    <col min="3" max="3" width="10.5703125" style="1266" customWidth="1"/>
    <col min="4" max="4" width="9.28515625" style="1266" customWidth="1"/>
    <col min="5" max="5" width="11" style="1266" customWidth="1"/>
    <col min="6" max="6" width="11.7109375" style="1266" customWidth="1"/>
    <col min="7" max="7" width="10.42578125" style="1266" customWidth="1"/>
    <col min="8" max="8" width="12.425781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1688</v>
      </c>
      <c r="C9" s="2865"/>
      <c r="D9" s="554"/>
      <c r="E9" s="554"/>
      <c r="F9" s="554"/>
      <c r="G9" s="554"/>
      <c r="H9" s="554"/>
    </row>
    <row r="10" spans="1:15" ht="17.25" customHeight="1" outlineLevel="1">
      <c r="A10" s="3073"/>
      <c r="B10" s="3073"/>
      <c r="C10" s="3072"/>
      <c r="D10" s="3079"/>
      <c r="E10" s="1304"/>
      <c r="F10" s="1301"/>
      <c r="G10" s="1260"/>
      <c r="H10" s="1304"/>
      <c r="I10" s="3171"/>
      <c r="J10" s="3050"/>
      <c r="K10" s="3050"/>
      <c r="L10" s="3050"/>
    </row>
    <row r="11" spans="1:15" ht="16.7" customHeight="1" outlineLevel="1">
      <c r="A11" s="3138" t="s">
        <v>143</v>
      </c>
      <c r="B11" s="3137"/>
      <c r="C11" s="2738" t="s">
        <v>92</v>
      </c>
      <c r="D11" s="2742" t="s">
        <v>91</v>
      </c>
      <c r="E11" s="2741" t="s">
        <v>93</v>
      </c>
      <c r="F11" s="2740"/>
      <c r="G11" s="2739"/>
      <c r="H11" s="2738" t="s">
        <v>87</v>
      </c>
      <c r="I11" s="3171"/>
      <c r="J11" s="1233"/>
      <c r="K11" s="3050"/>
      <c r="L11" s="3050"/>
    </row>
    <row r="12" spans="1:15" ht="16.7" customHeight="1" outlineLevel="1">
      <c r="A12" s="3135"/>
      <c r="B12" s="3134"/>
      <c r="C12" s="2737" t="s">
        <v>86</v>
      </c>
      <c r="D12" s="2735" t="s">
        <v>228</v>
      </c>
      <c r="E12" s="2735" t="s">
        <v>1663</v>
      </c>
      <c r="F12" s="2735" t="s">
        <v>1662</v>
      </c>
      <c r="G12" s="2735" t="s">
        <v>88</v>
      </c>
      <c r="H12" s="2735" t="s">
        <v>227</v>
      </c>
      <c r="I12" s="3180"/>
      <c r="J12" s="1232"/>
      <c r="K12" s="1306"/>
      <c r="L12" s="3050"/>
    </row>
    <row r="13" spans="1:15" ht="16.7" customHeight="1" outlineLevel="1">
      <c r="A13" s="3132"/>
      <c r="B13" s="3131"/>
      <c r="C13" s="2734"/>
      <c r="D13" s="2733" t="s">
        <v>84</v>
      </c>
      <c r="E13" s="2733" t="s">
        <v>84</v>
      </c>
      <c r="F13" s="2733" t="s">
        <v>142</v>
      </c>
      <c r="G13" s="2790"/>
      <c r="H13" s="2733" t="s">
        <v>83</v>
      </c>
      <c r="I13" s="3173"/>
      <c r="J13" s="1232"/>
      <c r="K13" s="1306"/>
      <c r="L13" s="3050"/>
    </row>
    <row r="14" spans="1:15" s="363" customFormat="1" ht="15.6" customHeight="1">
      <c r="A14" s="3111" t="s">
        <v>1661</v>
      </c>
      <c r="B14" s="3113"/>
      <c r="C14" s="2852"/>
      <c r="D14" s="2850"/>
      <c r="E14" s="2850"/>
      <c r="F14" s="2850"/>
      <c r="G14" s="3112"/>
      <c r="H14" s="2850"/>
      <c r="I14" s="3121"/>
      <c r="J14" s="3121"/>
      <c r="K14" s="3121"/>
      <c r="L14" s="3121"/>
      <c r="M14" s="3121"/>
      <c r="N14" s="3121"/>
      <c r="O14" s="3121"/>
    </row>
    <row r="15" spans="1:15" ht="16.7" customHeight="1" outlineLevel="1">
      <c r="A15" s="3179" t="s">
        <v>46</v>
      </c>
      <c r="B15" s="1086"/>
      <c r="C15" s="1299"/>
      <c r="D15" s="929">
        <f>SUM(D16:D25)</f>
        <v>793480.04</v>
      </c>
      <c r="E15" s="757">
        <f>SUM(E16:E25)</f>
        <v>362486.87</v>
      </c>
      <c r="F15" s="757">
        <f>SUM(F16:F17)</f>
        <v>577863.13</v>
      </c>
      <c r="G15" s="757">
        <f>SUM(G16:G17)</f>
        <v>940350</v>
      </c>
      <c r="H15" s="757">
        <f>SUM(H16:H25)</f>
        <v>940000</v>
      </c>
      <c r="I15" s="3180"/>
      <c r="J15" s="1232"/>
      <c r="K15" s="3050"/>
      <c r="L15" s="3050"/>
    </row>
    <row r="16" spans="1:15" ht="16.5" customHeight="1" outlineLevel="1">
      <c r="A16" s="3102" t="s">
        <v>24</v>
      </c>
      <c r="B16" s="2762"/>
      <c r="C16" s="194" t="s">
        <v>23</v>
      </c>
      <c r="D16" s="3183">
        <v>789480.04</v>
      </c>
      <c r="E16" s="3182">
        <v>362486.87</v>
      </c>
      <c r="F16" s="3184">
        <f>G16-E16</f>
        <v>564828.13</v>
      </c>
      <c r="G16" s="3182">
        <v>927315</v>
      </c>
      <c r="H16" s="3182">
        <v>927315</v>
      </c>
      <c r="I16" s="3176"/>
      <c r="J16" s="1232"/>
      <c r="K16" s="3050"/>
      <c r="L16" s="3050"/>
    </row>
    <row r="17" spans="1:16" ht="18" customHeight="1" outlineLevel="1">
      <c r="A17" s="3102" t="s">
        <v>10</v>
      </c>
      <c r="B17" s="2762"/>
      <c r="C17" s="194" t="s">
        <v>9</v>
      </c>
      <c r="D17" s="3183">
        <v>4000</v>
      </c>
      <c r="E17" s="3182">
        <v>0</v>
      </c>
      <c r="F17" s="3184">
        <f>G17-E17</f>
        <v>13035</v>
      </c>
      <c r="G17" s="3182">
        <v>13035</v>
      </c>
      <c r="H17" s="3182">
        <v>12685</v>
      </c>
      <c r="I17" s="3176"/>
      <c r="J17" s="1232"/>
      <c r="K17" s="3050"/>
      <c r="L17" s="3050"/>
    </row>
    <row r="18" spans="1:16" ht="20.100000000000001" customHeight="1" outlineLevel="1">
      <c r="A18" s="3102"/>
      <c r="B18" s="2762"/>
      <c r="C18" s="194"/>
      <c r="D18" s="3183"/>
      <c r="E18" s="3182"/>
      <c r="F18" s="2728"/>
      <c r="G18" s="3182"/>
      <c r="H18" s="3182"/>
      <c r="I18" s="3176"/>
      <c r="J18" s="1232"/>
      <c r="K18" s="3050"/>
      <c r="L18" s="3050"/>
    </row>
    <row r="19" spans="1:16" ht="20.100000000000001" customHeight="1" outlineLevel="1">
      <c r="A19" s="3102"/>
      <c r="B19" s="2762"/>
      <c r="C19" s="194"/>
      <c r="D19" s="3183"/>
      <c r="E19" s="3182"/>
      <c r="F19" s="2728"/>
      <c r="G19" s="3182"/>
      <c r="H19" s="3182"/>
      <c r="I19" s="3176"/>
      <c r="J19" s="1232"/>
      <c r="K19" s="3050"/>
      <c r="L19" s="3050"/>
    </row>
    <row r="20" spans="1:16" ht="20.100000000000001" customHeight="1" outlineLevel="1">
      <c r="A20" s="3102"/>
      <c r="B20" s="2762"/>
      <c r="C20" s="194"/>
      <c r="D20" s="3183"/>
      <c r="E20" s="3182"/>
      <c r="F20" s="2728"/>
      <c r="G20" s="3182"/>
      <c r="H20" s="3182"/>
      <c r="I20" s="3176"/>
      <c r="J20" s="1232"/>
      <c r="K20" s="3050"/>
      <c r="L20" s="3050"/>
    </row>
    <row r="21" spans="1:16" ht="20.100000000000001" customHeight="1" outlineLevel="1">
      <c r="A21" s="3102"/>
      <c r="B21" s="2762"/>
      <c r="C21" s="194"/>
      <c r="D21" s="3183"/>
      <c r="E21" s="3182"/>
      <c r="F21" s="2728"/>
      <c r="G21" s="3182"/>
      <c r="H21" s="3182"/>
      <c r="I21" s="3176"/>
      <c r="J21" s="1232"/>
      <c r="K21" s="3050"/>
      <c r="L21" s="3050"/>
    </row>
    <row r="22" spans="1:16" ht="20.100000000000001" customHeight="1" outlineLevel="1">
      <c r="A22" s="3102"/>
      <c r="B22" s="2762"/>
      <c r="C22" s="194"/>
      <c r="D22" s="3183"/>
      <c r="E22" s="3182"/>
      <c r="F22" s="2728"/>
      <c r="G22" s="3182"/>
      <c r="H22" s="3182"/>
      <c r="I22" s="3176"/>
      <c r="J22" s="1232"/>
      <c r="K22" s="3050"/>
      <c r="L22" s="3050"/>
    </row>
    <row r="23" spans="1:16" ht="20.100000000000001" customHeight="1" outlineLevel="1">
      <c r="A23" s="3102"/>
      <c r="B23" s="2762"/>
      <c r="C23" s="194"/>
      <c r="D23" s="3183"/>
      <c r="E23" s="3182"/>
      <c r="F23" s="2728"/>
      <c r="G23" s="3182"/>
      <c r="H23" s="3182"/>
      <c r="I23" s="3176"/>
      <c r="J23" s="1232"/>
      <c r="K23" s="3050"/>
      <c r="L23" s="3050"/>
    </row>
    <row r="24" spans="1:16" ht="20.100000000000001" customHeight="1" outlineLevel="1">
      <c r="A24" s="3102"/>
      <c r="B24" s="2762"/>
      <c r="C24" s="194"/>
      <c r="D24" s="3183"/>
      <c r="E24" s="3182"/>
      <c r="F24" s="2728"/>
      <c r="G24" s="3182"/>
      <c r="H24" s="3182"/>
      <c r="I24" s="3176"/>
      <c r="J24" s="1232"/>
      <c r="K24" s="3050"/>
      <c r="L24" s="3050"/>
    </row>
    <row r="25" spans="1:16" ht="20.100000000000001" customHeight="1" outlineLevel="1">
      <c r="A25" s="3102"/>
      <c r="B25" s="2762"/>
      <c r="C25" s="194"/>
      <c r="D25" s="3183"/>
      <c r="E25" s="3182"/>
      <c r="F25" s="2728"/>
      <c r="G25" s="3182"/>
      <c r="H25" s="3182"/>
      <c r="I25" s="3173"/>
      <c r="J25" s="1233"/>
      <c r="K25" s="3050"/>
      <c r="L25" s="3050"/>
      <c r="M25" s="3181"/>
      <c r="N25" s="3181"/>
      <c r="O25" s="3050"/>
      <c r="P25" s="1273"/>
    </row>
    <row r="26" spans="1:16" ht="20.100000000000001" customHeight="1" outlineLevel="1" thickBot="1">
      <c r="A26" s="599" t="s">
        <v>8</v>
      </c>
      <c r="B26" s="3096"/>
      <c r="C26" s="3095"/>
      <c r="D26" s="599">
        <f>SUM(D16:D25)</f>
        <v>793480.04</v>
      </c>
      <c r="E26" s="599">
        <f>E15</f>
        <v>362486.87</v>
      </c>
      <c r="F26" s="599">
        <f>F15</f>
        <v>577863.13</v>
      </c>
      <c r="G26" s="599">
        <f>G15</f>
        <v>940350</v>
      </c>
      <c r="H26" s="599">
        <f>H15</f>
        <v>940000</v>
      </c>
      <c r="I26" s="3171"/>
      <c r="J26" s="3163"/>
      <c r="K26" s="3050"/>
      <c r="L26" s="3050"/>
      <c r="M26" s="1232"/>
      <c r="N26" s="1232"/>
      <c r="O26" s="3050"/>
      <c r="P26" s="1273"/>
    </row>
    <row r="27" spans="1:16" s="819" customFormat="1" ht="19.5" customHeight="1" outlineLevel="1" thickTop="1">
      <c r="A27" s="554" t="s">
        <v>1655</v>
      </c>
      <c r="B27" s="796"/>
      <c r="C27" s="554" t="s">
        <v>1654</v>
      </c>
      <c r="D27" s="796"/>
      <c r="F27" s="658" t="s">
        <v>1653</v>
      </c>
      <c r="G27" s="554"/>
      <c r="H27" s="796"/>
    </row>
    <row r="28" spans="1:16" s="819" customFormat="1" ht="15.95" customHeight="1" outlineLevel="1">
      <c r="A28" s="554"/>
      <c r="B28" s="796"/>
      <c r="C28" s="554"/>
      <c r="D28" s="796"/>
      <c r="E28" s="3094"/>
      <c r="F28" s="3094"/>
      <c r="G28" s="554"/>
      <c r="H28" s="796"/>
    </row>
    <row r="29" spans="1:16" s="819" customFormat="1" ht="10.5" customHeight="1" outlineLevel="1">
      <c r="A29" s="796"/>
      <c r="B29" s="554"/>
      <c r="C29" s="3093"/>
      <c r="D29" s="554"/>
      <c r="E29" s="554"/>
      <c r="F29" s="554"/>
      <c r="G29" s="554"/>
      <c r="H29" s="796"/>
    </row>
    <row r="30" spans="1:16" s="819" customFormat="1" ht="15.95" customHeight="1" outlineLevel="1">
      <c r="A30" s="3741" t="s">
        <v>1959</v>
      </c>
      <c r="B30" s="3092"/>
      <c r="C30" s="3740" t="s">
        <v>1906</v>
      </c>
      <c r="D30" s="2711"/>
      <c r="E30" s="2711"/>
      <c r="F30" s="3742" t="s">
        <v>1876</v>
      </c>
      <c r="G30" s="594"/>
      <c r="H30" s="594"/>
    </row>
    <row r="31" spans="1:16" s="819" customFormat="1" ht="15.75" customHeight="1" outlineLevel="1">
      <c r="A31" s="3091"/>
      <c r="B31" s="1268" t="s">
        <v>1652</v>
      </c>
      <c r="C31" s="2708" t="s">
        <v>100</v>
      </c>
      <c r="D31" s="2708"/>
      <c r="E31" s="2708"/>
      <c r="F31" s="2797" t="s">
        <v>0</v>
      </c>
      <c r="G31" s="2797"/>
      <c r="H31" s="2797"/>
    </row>
    <row r="32" spans="1:16" s="819" customFormat="1" ht="12" customHeight="1" outlineLevel="1">
      <c r="A32" s="3090"/>
      <c r="B32" s="3090"/>
      <c r="C32" s="2708"/>
      <c r="D32" s="2708"/>
      <c r="E32" s="2708"/>
      <c r="F32" s="2705"/>
      <c r="G32" s="2705"/>
      <c r="H32" s="2705"/>
    </row>
    <row r="33" spans="1:16" s="1273" customFormat="1" ht="12" customHeight="1" outlineLevel="1">
      <c r="A33" s="1267"/>
      <c r="B33" s="1268"/>
      <c r="C33" s="1267"/>
      <c r="D33" s="1284"/>
      <c r="E33" s="1284"/>
      <c r="F33" s="1284"/>
      <c r="G33" s="1284"/>
      <c r="H33" s="1284"/>
      <c r="I33" s="3050"/>
      <c r="J33" s="3050"/>
      <c r="K33" s="3050"/>
      <c r="L33" s="3050"/>
      <c r="M33" s="3050"/>
      <c r="N33" s="3050"/>
      <c r="O33" s="3050"/>
    </row>
    <row r="34" spans="1:16" s="1273" customFormat="1" ht="12" customHeight="1" outlineLevel="1">
      <c r="A34" s="1267"/>
      <c r="B34" s="1268"/>
      <c r="C34" s="1267"/>
      <c r="D34" s="1284"/>
      <c r="E34" s="1284"/>
      <c r="F34" s="1284"/>
      <c r="G34" s="1284"/>
      <c r="H34" s="1284"/>
      <c r="I34" s="3050"/>
      <c r="J34" s="3050"/>
      <c r="K34" s="3050"/>
      <c r="L34" s="3050"/>
      <c r="M34" s="3050"/>
      <c r="N34" s="3050"/>
      <c r="O34" s="3050"/>
    </row>
    <row r="35" spans="1:16" s="1273" customFormat="1" ht="12" customHeight="1" outlineLevel="1">
      <c r="A35" s="1267"/>
      <c r="B35" s="1268"/>
      <c r="C35" s="1267"/>
      <c r="D35" s="1284"/>
      <c r="E35" s="1284"/>
      <c r="F35" s="1284"/>
      <c r="G35" s="1284"/>
      <c r="H35" s="1284"/>
      <c r="I35" s="3050"/>
      <c r="J35" s="3050"/>
      <c r="K35" s="3050"/>
      <c r="L35" s="3050"/>
      <c r="M35" s="3050"/>
      <c r="N35" s="3050"/>
      <c r="O35" s="3050"/>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s="1273" customFormat="1" ht="12" customHeight="1" outlineLevel="1">
      <c r="A40" s="1267"/>
      <c r="B40" s="1268"/>
      <c r="C40" s="1267"/>
      <c r="D40" s="1284"/>
      <c r="E40" s="1284"/>
      <c r="F40" s="1284"/>
      <c r="G40" s="1284"/>
      <c r="H40" s="1284"/>
      <c r="I40" s="3050"/>
      <c r="J40" s="3050"/>
      <c r="K40" s="3050"/>
      <c r="L40" s="3050"/>
      <c r="M40" s="3050"/>
      <c r="N40" s="3050"/>
      <c r="O40" s="3050"/>
    </row>
    <row r="41" spans="1:16" s="1273" customFormat="1" ht="12" customHeight="1" outlineLevel="1">
      <c r="A41" s="1267"/>
      <c r="B41" s="1268"/>
      <c r="C41" s="1267"/>
      <c r="D41" s="1284"/>
      <c r="E41" s="1284"/>
      <c r="F41" s="1284"/>
      <c r="G41" s="1284"/>
      <c r="H41" s="1284"/>
      <c r="I41" s="3050"/>
      <c r="J41" s="3050"/>
      <c r="K41" s="3050"/>
      <c r="L41" s="3050"/>
      <c r="M41" s="3050"/>
      <c r="N41" s="3050"/>
      <c r="O41" s="3050"/>
    </row>
    <row r="42" spans="1:16" s="1273" customFormat="1" ht="12" customHeight="1" outlineLevel="1">
      <c r="A42" s="1267"/>
      <c r="B42" s="1268"/>
      <c r="C42" s="1267"/>
      <c r="D42" s="1284"/>
      <c r="E42" s="1284"/>
      <c r="F42" s="1284"/>
      <c r="G42" s="1284"/>
      <c r="H42" s="1284"/>
      <c r="I42" s="3050"/>
      <c r="J42" s="3050"/>
      <c r="K42" s="3050"/>
      <c r="L42" s="3050"/>
      <c r="M42" s="3050"/>
      <c r="N42" s="3050"/>
      <c r="O42" s="3050"/>
    </row>
    <row r="43" spans="1:16" ht="20.100000000000001" customHeight="1" outlineLevel="1">
      <c r="A43" s="1283"/>
      <c r="B43" s="3054"/>
      <c r="C43" s="1283"/>
      <c r="D43" s="3075"/>
      <c r="E43" s="3075"/>
      <c r="F43" s="3075"/>
      <c r="G43" s="3075"/>
      <c r="H43" s="3075"/>
      <c r="J43" s="3050"/>
      <c r="K43" s="3050"/>
      <c r="L43" s="3050"/>
      <c r="M43" s="3050"/>
      <c r="N43" s="3050"/>
      <c r="O43" s="3050"/>
      <c r="P43" s="1273"/>
    </row>
    <row r="44" spans="1:16" ht="20.100000000000001" customHeight="1" outlineLevel="1">
      <c r="A44" s="1283"/>
      <c r="B44" s="3054"/>
      <c r="C44" s="1283"/>
      <c r="D44" s="3075"/>
      <c r="E44" s="3075"/>
      <c r="F44" s="3075"/>
      <c r="G44" s="3075"/>
      <c r="H44" s="3075"/>
      <c r="J44" s="3050"/>
      <c r="K44" s="3050"/>
      <c r="L44" s="3050"/>
      <c r="M44" s="3050"/>
      <c r="N44" s="3050"/>
      <c r="O44" s="3050"/>
      <c r="P44" s="1273"/>
    </row>
    <row r="45" spans="1:16" s="1269" customFormat="1" ht="16.7" customHeight="1" outlineLevel="1">
      <c r="A45" s="1283"/>
      <c r="B45" s="3054"/>
      <c r="C45" s="1283"/>
      <c r="D45" s="3075"/>
      <c r="E45" s="3075"/>
      <c r="F45" s="3075"/>
      <c r="G45" s="3075"/>
      <c r="H45" s="3075"/>
      <c r="I45" s="1271"/>
      <c r="J45" s="1272"/>
      <c r="K45" s="1272"/>
      <c r="L45" s="1272"/>
      <c r="M45" s="1272"/>
      <c r="N45" s="1272"/>
      <c r="O45" s="1272"/>
      <c r="P45" s="1270"/>
    </row>
    <row r="46" spans="1:16" s="1269" customFormat="1" ht="16.7" customHeight="1" outlineLevel="1">
      <c r="A46" s="1283"/>
      <c r="B46" s="3054"/>
      <c r="C46" s="1283"/>
      <c r="D46" s="3075"/>
      <c r="E46" s="3075"/>
      <c r="F46" s="3075"/>
      <c r="G46" s="3075"/>
      <c r="H46" s="3075"/>
      <c r="I46" s="1271"/>
      <c r="J46" s="1272"/>
      <c r="K46" s="1272"/>
      <c r="L46" s="1272"/>
      <c r="M46" s="1272"/>
      <c r="N46" s="1272"/>
      <c r="O46" s="1272"/>
      <c r="P46" s="1270"/>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83"/>
      <c r="B48" s="3054"/>
      <c r="C48" s="1283"/>
      <c r="D48" s="3075"/>
      <c r="E48" s="3075"/>
      <c r="F48" s="3075"/>
      <c r="G48" s="3075"/>
      <c r="H48" s="3075"/>
      <c r="I48" s="1271"/>
      <c r="J48" s="1272"/>
      <c r="K48" s="1272"/>
      <c r="L48" s="1272"/>
      <c r="M48" s="1272"/>
      <c r="N48" s="1272"/>
      <c r="O48" s="1272"/>
      <c r="P48" s="1270"/>
    </row>
    <row r="49" spans="1:16" s="1269" customFormat="1" ht="16.7" customHeight="1" outlineLevel="1">
      <c r="A49" s="1283"/>
      <c r="B49" s="3054"/>
      <c r="C49" s="1283"/>
      <c r="D49" s="3075"/>
      <c r="E49" s="3075"/>
      <c r="F49" s="3075"/>
      <c r="G49" s="3075"/>
      <c r="H49" s="3075"/>
      <c r="I49" s="1271"/>
      <c r="J49" s="1272"/>
      <c r="K49" s="1272"/>
      <c r="L49" s="1272"/>
      <c r="M49" s="1272"/>
      <c r="N49" s="1272"/>
      <c r="O49" s="1272"/>
      <c r="P49" s="1270"/>
    </row>
    <row r="50" spans="1:16" s="1269" customFormat="1" ht="16.7" customHeight="1" outlineLevel="1">
      <c r="A50" s="1283"/>
      <c r="B50" s="3054"/>
      <c r="C50" s="1283"/>
      <c r="D50" s="3075"/>
      <c r="E50" s="3075"/>
      <c r="F50" s="3075"/>
      <c r="G50" s="3075"/>
      <c r="H50" s="3075"/>
      <c r="I50" s="1271"/>
      <c r="J50" s="1272"/>
      <c r="K50" s="1272"/>
      <c r="L50" s="1272"/>
      <c r="M50" s="1272"/>
      <c r="N50" s="1272"/>
      <c r="O50" s="1272"/>
      <c r="P50" s="1270"/>
    </row>
    <row r="51" spans="1:16" s="1269" customFormat="1" ht="16.7" customHeight="1" outlineLevel="1">
      <c r="A51" s="3055"/>
      <c r="B51" s="3055"/>
      <c r="C51" s="3055"/>
      <c r="D51" s="3055"/>
      <c r="E51" s="3055"/>
      <c r="F51" s="3055"/>
      <c r="G51" s="3055"/>
      <c r="H51" s="3055"/>
      <c r="I51" s="1271"/>
      <c r="J51" s="1272"/>
      <c r="K51" s="1272"/>
      <c r="L51" s="1272"/>
      <c r="M51" s="1272"/>
      <c r="N51" s="1272"/>
      <c r="O51" s="1272"/>
      <c r="P51" s="1270"/>
    </row>
    <row r="52" spans="1:16" s="1269" customFormat="1" ht="16.7" customHeight="1" outlineLevel="1">
      <c r="A52" s="3059"/>
      <c r="B52" s="3059"/>
      <c r="C52" s="3059"/>
      <c r="D52" s="3059"/>
      <c r="E52" s="3059"/>
      <c r="F52" s="3059"/>
      <c r="G52" s="3059"/>
      <c r="H52" s="3059"/>
      <c r="I52" s="1271"/>
      <c r="J52" s="1272"/>
      <c r="K52" s="1272"/>
      <c r="L52" s="1272"/>
      <c r="M52" s="1272"/>
      <c r="N52" s="1272"/>
      <c r="O52" s="1272"/>
      <c r="P52" s="1270"/>
    </row>
    <row r="53" spans="1:16" s="1269" customFormat="1" ht="16.7" customHeight="1" outlineLevel="1">
      <c r="A53" s="1273"/>
      <c r="B53" s="1273"/>
      <c r="C53" s="1273"/>
      <c r="D53" s="1273"/>
      <c r="E53" s="1273"/>
      <c r="F53" s="1273"/>
      <c r="G53" s="1273"/>
      <c r="H53" s="1273"/>
      <c r="I53" s="1271"/>
      <c r="J53" s="1272"/>
      <c r="K53" s="1272"/>
      <c r="L53" s="1272"/>
      <c r="M53" s="1272"/>
      <c r="N53" s="1272"/>
      <c r="O53" s="1272"/>
      <c r="P53" s="1270"/>
    </row>
    <row r="54" spans="1:16" s="1269" customFormat="1" ht="16.7" customHeight="1" outlineLevel="1">
      <c r="A54" s="1273"/>
      <c r="B54" s="1273"/>
      <c r="C54" s="1273"/>
      <c r="D54" s="1273"/>
      <c r="E54" s="1273"/>
      <c r="F54" s="1273"/>
      <c r="G54" s="1273"/>
      <c r="H54" s="1273"/>
      <c r="I54" s="1271"/>
      <c r="J54" s="1272"/>
      <c r="K54" s="1272"/>
      <c r="L54" s="1272"/>
      <c r="M54" s="1272"/>
      <c r="N54" s="1272"/>
      <c r="O54" s="1272"/>
      <c r="P54" s="1270"/>
    </row>
    <row r="55" spans="1:16" s="1269" customFormat="1" ht="16.7" customHeight="1" outlineLevel="1">
      <c r="A55" s="3077"/>
      <c r="B55" s="3076"/>
      <c r="C55" s="1273"/>
      <c r="D55" s="3075"/>
      <c r="E55" s="3075"/>
      <c r="F55" s="3075"/>
      <c r="G55" s="3075"/>
      <c r="H55" s="3075"/>
      <c r="I55" s="1271"/>
      <c r="J55" s="1272"/>
      <c r="K55" s="1272"/>
      <c r="L55" s="1272"/>
      <c r="M55" s="1272"/>
      <c r="N55" s="1272"/>
      <c r="O55" s="1272"/>
      <c r="P55" s="1270"/>
    </row>
    <row r="56" spans="1:16" s="1269" customFormat="1" ht="16.7" customHeight="1" outlineLevel="1">
      <c r="A56" s="1221"/>
      <c r="B56" s="1221"/>
      <c r="C56" s="1303"/>
      <c r="D56" s="1302"/>
      <c r="E56" s="1304"/>
      <c r="F56" s="1301"/>
      <c r="G56" s="3074"/>
      <c r="H56" s="1304"/>
      <c r="I56" s="1271"/>
      <c r="J56" s="1272"/>
      <c r="K56" s="1272"/>
      <c r="L56" s="1272"/>
      <c r="M56" s="1272"/>
      <c r="N56" s="1272"/>
      <c r="O56" s="1272"/>
      <c r="P56" s="1270"/>
    </row>
    <row r="57" spans="1:16" s="1269" customFormat="1" ht="16.7" customHeight="1" outlineLevel="1">
      <c r="A57" s="3073"/>
      <c r="B57" s="3073"/>
      <c r="C57" s="3072"/>
      <c r="D57" s="1302"/>
      <c r="E57" s="1304"/>
      <c r="F57" s="1301"/>
      <c r="G57" s="3071"/>
      <c r="H57" s="1304"/>
      <c r="I57" s="1271"/>
      <c r="J57" s="1272"/>
      <c r="K57" s="1272"/>
      <c r="L57" s="1272"/>
      <c r="M57" s="1272"/>
      <c r="N57" s="1272"/>
      <c r="O57" s="1272"/>
      <c r="P57" s="1270"/>
    </row>
    <row r="58" spans="1:16" s="1269" customFormat="1" ht="16.7" customHeight="1" outlineLevel="1">
      <c r="A58" s="1277"/>
      <c r="B58" s="1277"/>
      <c r="C58" s="3068"/>
      <c r="D58" s="3070"/>
      <c r="E58" s="3069"/>
      <c r="F58" s="3069"/>
      <c r="G58" s="3069"/>
      <c r="H58" s="1314"/>
      <c r="I58" s="1271"/>
      <c r="J58" s="1272"/>
      <c r="K58" s="1272"/>
      <c r="L58" s="1272"/>
      <c r="M58" s="1272"/>
      <c r="N58" s="1272"/>
      <c r="O58" s="1272"/>
      <c r="P58" s="1270"/>
    </row>
    <row r="59" spans="1:16" s="1269" customFormat="1" ht="16.7" customHeight="1" outlineLevel="1">
      <c r="A59" s="1277"/>
      <c r="B59" s="1277"/>
      <c r="C59" s="3068"/>
      <c r="D59" s="1311"/>
      <c r="E59" s="1311"/>
      <c r="F59" s="1311"/>
      <c r="G59" s="1311"/>
      <c r="H59" s="1311"/>
      <c r="I59" s="1271"/>
      <c r="J59" s="1271"/>
      <c r="K59" s="1271"/>
      <c r="L59" s="1271"/>
      <c r="M59" s="1271"/>
      <c r="N59" s="1271"/>
      <c r="O59" s="1271"/>
    </row>
    <row r="60" spans="1:16" s="1269" customFormat="1" ht="16.7" customHeight="1" outlineLevel="1">
      <c r="A60" s="1277"/>
      <c r="B60" s="1277"/>
      <c r="C60" s="1314"/>
      <c r="D60" s="3066"/>
      <c r="E60" s="3066"/>
      <c r="F60" s="3066"/>
      <c r="G60" s="3067"/>
      <c r="H60" s="3066"/>
      <c r="I60" s="1271"/>
      <c r="J60" s="1271"/>
      <c r="K60" s="1271"/>
      <c r="L60" s="1271"/>
      <c r="M60" s="1271"/>
      <c r="N60" s="1271"/>
      <c r="O60" s="1271"/>
    </row>
    <row r="61" spans="1:16" s="1269" customFormat="1" ht="16.7" customHeight="1" outlineLevel="1">
      <c r="A61" s="1298"/>
      <c r="B61" s="3065"/>
      <c r="C61" s="3064"/>
      <c r="D61" s="3063"/>
      <c r="E61" s="3063"/>
      <c r="F61" s="3063"/>
      <c r="G61" s="3063"/>
      <c r="H61" s="3063"/>
      <c r="I61" s="1271"/>
      <c r="J61" s="1271"/>
      <c r="K61" s="1271"/>
      <c r="L61" s="1271"/>
      <c r="M61" s="1271"/>
      <c r="N61" s="1271"/>
      <c r="O61" s="1271"/>
    </row>
    <row r="62" spans="1:16" s="1269" customFormat="1" ht="16.7" customHeight="1" outlineLevel="1">
      <c r="A62" s="1296"/>
      <c r="B62" s="1221"/>
      <c r="C62" s="1294"/>
      <c r="D62" s="3062"/>
      <c r="E62" s="3062"/>
      <c r="F62" s="1301"/>
      <c r="G62" s="3062"/>
      <c r="H62" s="3062"/>
      <c r="I62" s="1271"/>
      <c r="J62" s="1271"/>
      <c r="K62" s="1271"/>
      <c r="L62" s="1271"/>
      <c r="M62" s="1271"/>
      <c r="N62" s="1271"/>
      <c r="O62" s="1271"/>
    </row>
    <row r="63" spans="1:16" ht="16.7" customHeight="1" outlineLevel="1">
      <c r="A63" s="1292"/>
      <c r="B63" s="1292"/>
      <c r="C63" s="1294"/>
      <c r="D63" s="3062"/>
      <c r="E63" s="3062"/>
      <c r="F63" s="1301"/>
      <c r="G63" s="3062"/>
      <c r="H63" s="3062"/>
    </row>
    <row r="64" spans="1:16" ht="20.100000000000001" customHeight="1" outlineLevel="2">
      <c r="A64" s="1296"/>
      <c r="B64" s="1221"/>
      <c r="C64" s="1303"/>
      <c r="D64" s="1302"/>
      <c r="E64" s="1300"/>
      <c r="F64" s="1301"/>
      <c r="G64" s="1300"/>
      <c r="H64" s="1300"/>
    </row>
    <row r="65" spans="1:15" ht="8.4499999999999993" customHeight="1" outlineLevel="2">
      <c r="A65" s="1292"/>
      <c r="B65" s="1292"/>
      <c r="C65" s="1294"/>
      <c r="D65" s="1302"/>
      <c r="E65" s="1300"/>
      <c r="F65" s="1301"/>
      <c r="G65" s="1300"/>
      <c r="H65" s="1300"/>
    </row>
    <row r="66" spans="1:15" ht="14.45" customHeight="1">
      <c r="A66" s="1292"/>
      <c r="B66" s="1292"/>
      <c r="C66" s="1303"/>
      <c r="D66" s="1302"/>
      <c r="E66" s="1300"/>
      <c r="F66" s="1301"/>
      <c r="G66" s="1300"/>
      <c r="H66" s="1300"/>
    </row>
    <row r="67" spans="1:15" ht="13.9" customHeight="1">
      <c r="A67" s="1292"/>
      <c r="B67" s="1292"/>
      <c r="C67" s="1303"/>
      <c r="D67" s="1302"/>
      <c r="E67" s="1300"/>
      <c r="F67" s="1301"/>
      <c r="G67" s="1300"/>
      <c r="H67" s="1300"/>
    </row>
    <row r="68" spans="1:15" s="1220" customFormat="1" ht="18" customHeight="1">
      <c r="A68" s="1296"/>
      <c r="B68" s="1221"/>
      <c r="C68" s="1294"/>
      <c r="D68" s="1302"/>
      <c r="E68" s="1300"/>
      <c r="F68" s="1301"/>
      <c r="G68" s="1300"/>
      <c r="H68" s="1300"/>
      <c r="I68" s="1231"/>
      <c r="J68" s="1231"/>
      <c r="K68" s="1231"/>
      <c r="L68" s="1231"/>
      <c r="M68" s="1231"/>
      <c r="N68" s="1231"/>
      <c r="O68" s="1231"/>
    </row>
    <row r="69" spans="1:15" s="1267" customFormat="1" ht="12.75">
      <c r="A69" s="1296"/>
      <c r="B69" s="1221"/>
      <c r="C69" s="1294"/>
      <c r="D69" s="1302"/>
      <c r="E69" s="1300"/>
      <c r="F69" s="1301"/>
      <c r="G69" s="1300"/>
      <c r="H69" s="1300"/>
      <c r="I69" s="3089"/>
      <c r="J69" s="3089"/>
      <c r="K69" s="3089"/>
      <c r="L69" s="3089"/>
      <c r="M69" s="3089"/>
      <c r="N69" s="3089"/>
      <c r="O69" s="3089"/>
    </row>
    <row r="70" spans="1:15" s="1267" customFormat="1" ht="12.75">
      <c r="A70" s="3061"/>
      <c r="B70" s="1296"/>
      <c r="C70" s="1294"/>
      <c r="D70" s="1302"/>
      <c r="E70" s="1300"/>
      <c r="F70" s="1301"/>
      <c r="G70" s="1300"/>
      <c r="H70" s="1300"/>
      <c r="I70" s="3089"/>
      <c r="J70" s="3089"/>
      <c r="K70" s="3089"/>
      <c r="L70" s="3089"/>
      <c r="M70" s="3089"/>
      <c r="N70" s="3089"/>
      <c r="O70" s="3089"/>
    </row>
    <row r="71" spans="1:15" s="1267" customFormat="1" ht="12.75">
      <c r="A71" s="1295"/>
      <c r="B71" s="1295"/>
      <c r="C71" s="1303"/>
      <c r="D71" s="1302"/>
      <c r="E71" s="3060"/>
      <c r="F71" s="1301"/>
      <c r="G71" s="3060"/>
      <c r="H71" s="3060"/>
      <c r="I71" s="3089"/>
      <c r="J71" s="3089"/>
      <c r="K71" s="3089"/>
      <c r="L71" s="3089"/>
      <c r="M71" s="3089"/>
      <c r="N71" s="3089"/>
      <c r="O71" s="3089"/>
    </row>
    <row r="72" spans="1:15" s="1267" customFormat="1" ht="12.75">
      <c r="A72" s="1288"/>
      <c r="B72" s="1288"/>
      <c r="C72" s="1287"/>
      <c r="D72" s="1286"/>
      <c r="E72" s="1286"/>
      <c r="F72" s="1286"/>
      <c r="G72" s="1286"/>
      <c r="H72" s="1286"/>
      <c r="I72" s="3089"/>
      <c r="J72" s="3089"/>
      <c r="K72" s="3089"/>
      <c r="L72" s="3089"/>
      <c r="M72" s="3089"/>
      <c r="N72" s="3089"/>
      <c r="O72" s="3089"/>
    </row>
    <row r="73" spans="1:15" s="1267" customFormat="1" ht="12.75">
      <c r="A73" s="1288"/>
      <c r="B73" s="1288"/>
      <c r="C73" s="1287"/>
      <c r="D73" s="1286"/>
      <c r="E73" s="1286"/>
      <c r="F73" s="1286"/>
      <c r="G73" s="1286"/>
      <c r="H73" s="1286"/>
      <c r="I73" s="3089"/>
      <c r="J73" s="3089"/>
      <c r="K73" s="3089"/>
      <c r="L73" s="3089"/>
      <c r="M73" s="3089"/>
      <c r="N73" s="3089"/>
      <c r="O73" s="3089"/>
    </row>
    <row r="74" spans="1:15" s="1267" customFormat="1">
      <c r="A74" s="1221"/>
      <c r="B74" s="1273"/>
      <c r="C74" s="3058"/>
      <c r="D74" s="1273"/>
      <c r="E74" s="3059"/>
      <c r="F74" s="3059"/>
      <c r="G74" s="1221"/>
      <c r="H74" s="1273"/>
      <c r="I74" s="3089"/>
      <c r="J74" s="3089"/>
      <c r="K74" s="3089"/>
      <c r="L74" s="3089"/>
      <c r="M74" s="3089"/>
      <c r="N74" s="3089"/>
      <c r="O74" s="3089"/>
    </row>
    <row r="75" spans="1:15" s="1267" customFormat="1">
      <c r="A75" s="1273"/>
      <c r="B75" s="1221"/>
      <c r="C75" s="3058"/>
      <c r="D75" s="1221"/>
      <c r="E75" s="1221"/>
      <c r="F75" s="1221"/>
      <c r="G75" s="1221"/>
      <c r="H75" s="1273"/>
      <c r="I75" s="3089"/>
      <c r="J75" s="3089"/>
      <c r="K75" s="3089"/>
      <c r="L75" s="3089"/>
      <c r="M75" s="3089"/>
      <c r="N75" s="3089"/>
      <c r="O75" s="3089"/>
    </row>
    <row r="76" spans="1:15" s="1267" customFormat="1" ht="12.75">
      <c r="A76" s="3057"/>
      <c r="B76" s="1221"/>
      <c r="C76" s="3056"/>
      <c r="D76" s="3056"/>
      <c r="E76" s="3055"/>
      <c r="F76" s="3055"/>
      <c r="G76" s="3055"/>
      <c r="H76" s="3055"/>
      <c r="I76" s="3089"/>
      <c r="J76" s="3089"/>
      <c r="K76" s="3089"/>
      <c r="L76" s="3089"/>
      <c r="M76" s="3089"/>
      <c r="N76" s="3089"/>
      <c r="O76" s="3089"/>
    </row>
    <row r="77" spans="1:15" s="1267" customFormat="1" ht="12.75">
      <c r="A77" s="1283"/>
      <c r="B77" s="3054"/>
      <c r="C77" s="3053"/>
      <c r="D77" s="3053"/>
      <c r="E77" s="3052"/>
      <c r="F77" s="3052"/>
      <c r="G77" s="3052"/>
      <c r="H77" s="3052"/>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c r="A91" s="1273"/>
      <c r="B91" s="1273"/>
      <c r="C91" s="1273"/>
      <c r="D91" s="1273"/>
      <c r="E91" s="1273"/>
      <c r="F91" s="1273"/>
      <c r="G91" s="1273"/>
      <c r="H91" s="1273"/>
      <c r="I91" s="3089"/>
      <c r="J91" s="3089"/>
      <c r="K91" s="3089"/>
      <c r="L91" s="3089"/>
      <c r="M91" s="3089"/>
      <c r="N91" s="3089"/>
      <c r="O91" s="3089"/>
    </row>
    <row r="92" spans="1:15" s="1267" customFormat="1" ht="12.75">
      <c r="A92" s="3055"/>
      <c r="B92" s="3055"/>
      <c r="C92" s="3055"/>
      <c r="D92" s="3055"/>
      <c r="E92" s="3055"/>
      <c r="F92" s="3055"/>
      <c r="G92" s="3055"/>
      <c r="H92" s="3055"/>
      <c r="I92" s="3089"/>
      <c r="J92" s="3089"/>
      <c r="K92" s="3089"/>
      <c r="L92" s="3089"/>
      <c r="M92" s="3089"/>
      <c r="N92" s="3089"/>
      <c r="O92" s="3089"/>
    </row>
    <row r="93" spans="1:15" s="1267" customFormat="1" ht="12.75">
      <c r="A93" s="3059"/>
      <c r="B93" s="3059"/>
      <c r="C93" s="3059"/>
      <c r="D93" s="3059"/>
      <c r="E93" s="3059"/>
      <c r="F93" s="3059"/>
      <c r="G93" s="3059"/>
      <c r="H93" s="3059"/>
      <c r="I93" s="3089"/>
      <c r="J93" s="3089"/>
      <c r="K93" s="3089"/>
      <c r="L93" s="3089"/>
      <c r="M93" s="3089"/>
      <c r="N93" s="3089"/>
      <c r="O93" s="3089"/>
    </row>
    <row r="94" spans="1:15" s="1267" customFormat="1">
      <c r="A94" s="1273"/>
      <c r="B94" s="1273"/>
      <c r="C94" s="1273"/>
      <c r="D94" s="1273"/>
      <c r="E94" s="1273"/>
      <c r="F94" s="1273"/>
      <c r="G94" s="1273"/>
      <c r="H94" s="1273"/>
      <c r="I94" s="3089"/>
      <c r="J94" s="3089"/>
      <c r="K94" s="3089"/>
      <c r="L94" s="3089"/>
      <c r="M94" s="3089"/>
      <c r="N94" s="3089"/>
      <c r="O94" s="3089"/>
    </row>
    <row r="95" spans="1:15" s="1267" customFormat="1">
      <c r="A95" s="1273"/>
      <c r="B95" s="1273"/>
      <c r="C95" s="1273"/>
      <c r="D95" s="1273"/>
      <c r="E95" s="1273"/>
      <c r="F95" s="1273"/>
      <c r="G95" s="1273"/>
      <c r="H95" s="1273"/>
      <c r="I95" s="3089"/>
      <c r="J95" s="3089"/>
      <c r="K95" s="3089"/>
      <c r="L95" s="3089"/>
      <c r="M95" s="3089"/>
      <c r="N95" s="3089"/>
      <c r="O95" s="3089"/>
    </row>
    <row r="96" spans="1:15" s="1267" customFormat="1">
      <c r="A96" s="3077"/>
      <c r="B96" s="3076"/>
      <c r="C96" s="1273"/>
      <c r="D96" s="3075"/>
      <c r="E96" s="3075"/>
      <c r="F96" s="3075"/>
      <c r="G96" s="3075"/>
      <c r="H96" s="3075"/>
      <c r="I96" s="3089"/>
      <c r="J96" s="3089"/>
      <c r="K96" s="3089"/>
      <c r="L96" s="3089"/>
      <c r="M96" s="3089"/>
      <c r="N96" s="3089"/>
      <c r="O96" s="3089"/>
    </row>
    <row r="97" spans="1:15" s="1267" customFormat="1" ht="12.75">
      <c r="A97" s="1221"/>
      <c r="B97" s="1221"/>
      <c r="C97" s="1303"/>
      <c r="D97" s="1302"/>
      <c r="E97" s="1304"/>
      <c r="F97" s="1301"/>
      <c r="G97" s="3074"/>
      <c r="H97" s="1304"/>
      <c r="I97" s="3089"/>
      <c r="J97" s="3089"/>
      <c r="K97" s="3089"/>
      <c r="L97" s="3089"/>
      <c r="M97" s="3089"/>
      <c r="N97" s="3089"/>
      <c r="O97" s="3089"/>
    </row>
    <row r="98" spans="1:15" s="1267" customFormat="1" ht="23.25">
      <c r="A98" s="3073"/>
      <c r="B98" s="3073"/>
      <c r="C98" s="3072"/>
      <c r="D98" s="1302"/>
      <c r="E98" s="1304"/>
      <c r="F98" s="1301"/>
      <c r="G98" s="3071"/>
      <c r="H98" s="1304"/>
      <c r="I98" s="3089"/>
      <c r="J98" s="3089"/>
      <c r="K98" s="3089"/>
      <c r="L98" s="3089"/>
      <c r="M98" s="3089"/>
      <c r="N98" s="3089"/>
      <c r="O98" s="3089"/>
    </row>
    <row r="99" spans="1:15" s="1267" customFormat="1" ht="12.75">
      <c r="A99" s="1277"/>
      <c r="B99" s="1277"/>
      <c r="C99" s="3068"/>
      <c r="D99" s="3070"/>
      <c r="E99" s="3069"/>
      <c r="F99" s="3069"/>
      <c r="G99" s="3069"/>
      <c r="H99" s="1314"/>
      <c r="I99" s="3089"/>
      <c r="J99" s="3089"/>
      <c r="K99" s="3089"/>
      <c r="L99" s="3089"/>
      <c r="M99" s="3089"/>
      <c r="N99" s="3089"/>
      <c r="O99" s="3089"/>
    </row>
    <row r="100" spans="1:15" s="1267" customFormat="1" ht="12.75">
      <c r="A100" s="1277"/>
      <c r="B100" s="1277"/>
      <c r="C100" s="3068"/>
      <c r="D100" s="1311"/>
      <c r="E100" s="1311"/>
      <c r="F100" s="1311"/>
      <c r="G100" s="1311"/>
      <c r="H100" s="1311"/>
      <c r="I100" s="3089"/>
      <c r="J100" s="3089"/>
      <c r="K100" s="3089"/>
      <c r="L100" s="3089"/>
      <c r="M100" s="3089"/>
      <c r="N100" s="3089"/>
      <c r="O100" s="3089"/>
    </row>
    <row r="101" spans="1:15" s="1267" customFormat="1" ht="12.75">
      <c r="A101" s="1277"/>
      <c r="B101" s="1277"/>
      <c r="C101" s="1314"/>
      <c r="D101" s="3066"/>
      <c r="E101" s="3066"/>
      <c r="F101" s="3066"/>
      <c r="G101" s="3067"/>
      <c r="H101" s="3066"/>
      <c r="I101" s="3089"/>
      <c r="J101" s="3089"/>
      <c r="K101" s="3089"/>
      <c r="L101" s="3089"/>
      <c r="M101" s="3089"/>
      <c r="N101" s="3089"/>
      <c r="O101" s="3089"/>
    </row>
    <row r="102" spans="1:15" s="1267" customFormat="1" ht="12.75">
      <c r="A102" s="1298"/>
      <c r="B102" s="3065"/>
      <c r="C102" s="3064"/>
      <c r="D102" s="3063"/>
      <c r="E102" s="3063"/>
      <c r="F102" s="3063"/>
      <c r="G102" s="3063"/>
      <c r="H102" s="3063"/>
      <c r="I102" s="3089"/>
      <c r="J102" s="3089"/>
      <c r="K102" s="3089"/>
      <c r="L102" s="3089"/>
      <c r="M102" s="3089"/>
      <c r="N102" s="3089"/>
      <c r="O102" s="3089"/>
    </row>
    <row r="103" spans="1:15" s="1267" customFormat="1" ht="12.75">
      <c r="A103" s="1292"/>
      <c r="B103" s="1292"/>
      <c r="C103" s="1294"/>
      <c r="D103" s="3062"/>
      <c r="E103" s="3062"/>
      <c r="F103" s="1301"/>
      <c r="G103" s="3062"/>
      <c r="H103" s="3062"/>
      <c r="I103" s="3089"/>
      <c r="J103" s="3089"/>
      <c r="K103" s="3089"/>
      <c r="L103" s="3089"/>
      <c r="M103" s="3089"/>
      <c r="N103" s="3089"/>
      <c r="O103" s="3089"/>
    </row>
    <row r="104" spans="1:15" s="1267" customFormat="1" ht="12.75">
      <c r="A104" s="1292"/>
      <c r="B104" s="1292"/>
      <c r="C104" s="1294"/>
      <c r="D104" s="3062"/>
      <c r="E104" s="3062"/>
      <c r="F104" s="1301"/>
      <c r="G104" s="3062"/>
      <c r="H104" s="3062"/>
      <c r="I104" s="3089"/>
      <c r="J104" s="3089"/>
      <c r="K104" s="3089"/>
      <c r="L104" s="3089"/>
      <c r="M104" s="3089"/>
      <c r="N104" s="3089"/>
      <c r="O104" s="3089"/>
    </row>
    <row r="105" spans="1:15" s="1267" customFormat="1" ht="12.75">
      <c r="A105" s="1296"/>
      <c r="B105" s="1221"/>
      <c r="C105" s="1294"/>
      <c r="D105" s="1302"/>
      <c r="E105" s="1300"/>
      <c r="F105" s="1301"/>
      <c r="G105" s="1300"/>
      <c r="H105" s="1300"/>
      <c r="I105" s="3089"/>
      <c r="J105" s="3089"/>
      <c r="K105" s="3089"/>
      <c r="L105" s="3089"/>
      <c r="M105" s="3089"/>
      <c r="N105" s="3089"/>
      <c r="O105" s="3089"/>
    </row>
    <row r="106" spans="1:15" s="1267" customFormat="1" ht="12.75">
      <c r="A106" s="1292"/>
      <c r="B106" s="1292"/>
      <c r="C106" s="1294"/>
      <c r="D106" s="1302"/>
      <c r="E106" s="1300"/>
      <c r="F106" s="1301"/>
      <c r="G106" s="1300"/>
      <c r="H106" s="1300"/>
      <c r="I106" s="3089"/>
      <c r="J106" s="3089"/>
      <c r="K106" s="3089"/>
      <c r="L106" s="3089"/>
      <c r="M106" s="3089"/>
      <c r="N106" s="3089"/>
      <c r="O106" s="3089"/>
    </row>
    <row r="107" spans="1:15" s="1267" customFormat="1" ht="12.75">
      <c r="A107" s="1296"/>
      <c r="B107" s="1221"/>
      <c r="C107" s="1303"/>
      <c r="D107" s="1302"/>
      <c r="E107" s="1300"/>
      <c r="F107" s="1301"/>
      <c r="G107" s="1300"/>
      <c r="H107" s="1300"/>
      <c r="I107" s="3089"/>
      <c r="J107" s="3089"/>
      <c r="K107" s="3089"/>
      <c r="L107" s="3089"/>
      <c r="M107" s="3089"/>
      <c r="N107" s="3089"/>
      <c r="O107" s="3089"/>
    </row>
    <row r="108" spans="1:15" s="1267" customFormat="1" ht="12.75">
      <c r="A108" s="1292"/>
      <c r="B108" s="1292"/>
      <c r="C108" s="1303"/>
      <c r="D108" s="1302"/>
      <c r="E108" s="1300"/>
      <c r="F108" s="1301"/>
      <c r="G108" s="1300"/>
      <c r="H108" s="1300"/>
      <c r="I108" s="3089"/>
      <c r="J108" s="3089"/>
      <c r="K108" s="3089"/>
      <c r="L108" s="3089"/>
      <c r="M108" s="3089"/>
      <c r="N108" s="3089"/>
      <c r="O108" s="3089"/>
    </row>
    <row r="109" spans="1:15" s="1267" customFormat="1" ht="12.75">
      <c r="A109" s="3061"/>
      <c r="B109" s="1296"/>
      <c r="C109" s="1294"/>
      <c r="D109" s="1302"/>
      <c r="E109" s="1300"/>
      <c r="F109" s="1301"/>
      <c r="G109" s="1300"/>
      <c r="H109" s="1300"/>
      <c r="I109" s="3089"/>
      <c r="J109" s="3089"/>
      <c r="K109" s="3089"/>
      <c r="L109" s="3089"/>
      <c r="M109" s="3089"/>
      <c r="N109" s="3089"/>
      <c r="O109" s="3089"/>
    </row>
    <row r="110" spans="1:15" s="1267" customFormat="1" ht="12.75">
      <c r="A110" s="1295"/>
      <c r="B110" s="1295"/>
      <c r="C110" s="1303"/>
      <c r="D110" s="1302"/>
      <c r="E110" s="3060"/>
      <c r="F110" s="1301"/>
      <c r="G110" s="3060"/>
      <c r="H110" s="3060"/>
      <c r="I110" s="3089"/>
      <c r="J110" s="3089"/>
      <c r="K110" s="3089"/>
      <c r="L110" s="3089"/>
      <c r="M110" s="3089"/>
      <c r="N110" s="3089"/>
      <c r="O110" s="3089"/>
    </row>
    <row r="111" spans="1:15" s="1267" customFormat="1" ht="12.75">
      <c r="A111" s="1288"/>
      <c r="B111" s="1288"/>
      <c r="C111" s="1287"/>
      <c r="D111" s="1286"/>
      <c r="E111" s="1286"/>
      <c r="F111" s="1286"/>
      <c r="G111" s="1286"/>
      <c r="H111" s="1286"/>
      <c r="I111" s="3089"/>
      <c r="J111" s="3089"/>
      <c r="K111" s="3089"/>
      <c r="L111" s="3089"/>
      <c r="M111" s="3089"/>
      <c r="N111" s="3089"/>
      <c r="O111" s="3089"/>
    </row>
    <row r="112" spans="1:15" s="1267" customFormat="1" ht="12.75">
      <c r="A112" s="1288"/>
      <c r="B112" s="1288"/>
      <c r="C112" s="1287"/>
      <c r="D112" s="1286"/>
      <c r="E112" s="1286"/>
      <c r="F112" s="1286"/>
      <c r="G112" s="1286"/>
      <c r="H112" s="1286"/>
      <c r="I112" s="3089"/>
      <c r="J112" s="3089"/>
      <c r="K112" s="3089"/>
      <c r="L112" s="3089"/>
      <c r="M112" s="3089"/>
      <c r="N112" s="3089"/>
      <c r="O112" s="3089"/>
    </row>
    <row r="113" spans="1:15" s="1267" customFormat="1">
      <c r="A113" s="1221"/>
      <c r="B113" s="1273"/>
      <c r="C113" s="3058"/>
      <c r="D113" s="1273"/>
      <c r="E113" s="3059"/>
      <c r="F113" s="3059"/>
      <c r="G113" s="1221"/>
      <c r="H113" s="1273"/>
      <c r="I113" s="3089"/>
      <c r="J113" s="3089"/>
      <c r="K113" s="3089"/>
      <c r="L113" s="3089"/>
      <c r="M113" s="3089"/>
      <c r="N113" s="3089"/>
      <c r="O113" s="3089"/>
    </row>
    <row r="114" spans="1:15" s="1267" customFormat="1">
      <c r="A114" s="1273"/>
      <c r="B114" s="1221"/>
      <c r="C114" s="3058"/>
      <c r="D114" s="1221"/>
      <c r="E114" s="1221"/>
      <c r="F114" s="1221"/>
      <c r="G114" s="1221"/>
      <c r="H114" s="1273"/>
      <c r="I114" s="3089"/>
      <c r="J114" s="3089"/>
      <c r="K114" s="3089"/>
      <c r="L114" s="3089"/>
      <c r="M114" s="3089"/>
      <c r="N114" s="3089"/>
      <c r="O114" s="3089"/>
    </row>
    <row r="115" spans="1:15" s="1267" customFormat="1" ht="12.75">
      <c r="A115" s="3057"/>
      <c r="B115" s="1221"/>
      <c r="C115" s="3056"/>
      <c r="D115" s="3056"/>
      <c r="E115" s="3055"/>
      <c r="F115" s="3055"/>
      <c r="G115" s="3055"/>
      <c r="H115" s="3055"/>
      <c r="I115" s="3089"/>
      <c r="J115" s="3089"/>
      <c r="K115" s="3089"/>
      <c r="L115" s="3089"/>
      <c r="M115" s="3089"/>
      <c r="N115" s="3089"/>
      <c r="O115" s="3089"/>
    </row>
    <row r="116" spans="1:15" s="1267" customFormat="1" ht="12.75">
      <c r="A116" s="1283"/>
      <c r="B116" s="3054"/>
      <c r="C116" s="3053"/>
      <c r="D116" s="3053"/>
      <c r="E116" s="3052"/>
      <c r="F116" s="3052"/>
      <c r="G116" s="3052"/>
      <c r="H116" s="3052"/>
      <c r="I116" s="3089"/>
      <c r="J116" s="3089"/>
      <c r="K116" s="3089"/>
      <c r="L116" s="3089"/>
      <c r="M116" s="3089"/>
      <c r="N116" s="3089"/>
      <c r="O116" s="3089"/>
    </row>
    <row r="117" spans="1:15" s="1267" customFormat="1" ht="12.75">
      <c r="A117" s="1283"/>
      <c r="B117" s="3054"/>
      <c r="C117" s="1283"/>
      <c r="D117" s="3075"/>
      <c r="E117" s="3075"/>
      <c r="F117" s="3075"/>
      <c r="G117" s="3075"/>
      <c r="H117" s="3075"/>
      <c r="I117" s="3089"/>
      <c r="J117" s="3089"/>
      <c r="K117" s="3089"/>
      <c r="L117" s="3089"/>
      <c r="M117" s="3089"/>
      <c r="N117" s="3089"/>
      <c r="O117" s="3089"/>
    </row>
    <row r="118" spans="1:15" s="1267" customFormat="1" ht="12.75">
      <c r="A118" s="1283"/>
      <c r="B118" s="3054"/>
      <c r="C118" s="1283"/>
      <c r="D118" s="3075"/>
      <c r="E118" s="3075"/>
      <c r="F118" s="3075"/>
      <c r="G118" s="3075"/>
      <c r="H118" s="3075"/>
      <c r="I118" s="3089"/>
      <c r="J118" s="3089"/>
      <c r="K118" s="3089"/>
      <c r="L118" s="3089"/>
      <c r="M118" s="3089"/>
      <c r="N118" s="3089"/>
      <c r="O118" s="3089"/>
    </row>
    <row r="119" spans="1:15" s="1267" customFormat="1" ht="12.75">
      <c r="A119" s="1283"/>
      <c r="B119" s="3054"/>
      <c r="C119" s="1283"/>
      <c r="D119" s="3075"/>
      <c r="E119" s="3075"/>
      <c r="F119" s="3075"/>
      <c r="G119" s="3075"/>
      <c r="H119" s="3075"/>
      <c r="I119" s="3089"/>
      <c r="J119" s="3089"/>
      <c r="K119" s="3089"/>
      <c r="L119" s="3089"/>
      <c r="M119" s="3089"/>
      <c r="N119" s="3089"/>
      <c r="O119" s="3089"/>
    </row>
    <row r="120" spans="1:15" s="1267" customFormat="1" ht="12.75">
      <c r="A120" s="1283"/>
      <c r="B120" s="3054"/>
      <c r="C120" s="1283"/>
      <c r="D120" s="3075"/>
      <c r="E120" s="3075"/>
      <c r="F120" s="3075"/>
      <c r="G120" s="3075"/>
      <c r="H120" s="3075"/>
      <c r="I120" s="3089"/>
      <c r="J120" s="3089"/>
      <c r="K120" s="3089"/>
      <c r="L120" s="3089"/>
      <c r="M120" s="3089"/>
      <c r="N120" s="3089"/>
      <c r="O120" s="3089"/>
    </row>
    <row r="121" spans="1:15" s="1267" customFormat="1" ht="12.75">
      <c r="A121" s="1283"/>
      <c r="B121" s="3054"/>
      <c r="C121" s="1283"/>
      <c r="D121" s="3075"/>
      <c r="E121" s="3075"/>
      <c r="F121" s="3075"/>
      <c r="G121" s="3075"/>
      <c r="H121" s="3075"/>
      <c r="I121" s="3089"/>
      <c r="J121" s="3089"/>
      <c r="K121" s="3089"/>
      <c r="L121" s="3089"/>
      <c r="M121" s="3089"/>
      <c r="N121" s="3089"/>
      <c r="O121" s="3089"/>
    </row>
    <row r="122" spans="1:15" s="1267" customFormat="1" ht="12.75">
      <c r="A122" s="1283"/>
      <c r="B122" s="3054"/>
      <c r="C122" s="1283"/>
      <c r="D122" s="3075"/>
      <c r="E122" s="3075"/>
      <c r="F122" s="3075"/>
      <c r="G122" s="3075"/>
      <c r="H122" s="3075"/>
      <c r="I122" s="3089"/>
      <c r="J122" s="3089"/>
      <c r="K122" s="3089"/>
      <c r="L122" s="3089"/>
      <c r="M122" s="3089"/>
      <c r="N122" s="3089"/>
      <c r="O122" s="3089"/>
    </row>
    <row r="123" spans="1:15" s="1267" customFormat="1" ht="12.75">
      <c r="A123" s="1283"/>
      <c r="B123" s="3054"/>
      <c r="C123" s="1283"/>
      <c r="D123" s="3075"/>
      <c r="E123" s="3075"/>
      <c r="F123" s="3075"/>
      <c r="G123" s="3075"/>
      <c r="H123" s="3075"/>
      <c r="I123" s="3089"/>
      <c r="J123" s="3089"/>
      <c r="K123" s="3089"/>
      <c r="L123" s="3089"/>
      <c r="M123" s="3089"/>
      <c r="N123" s="3089"/>
      <c r="O123" s="3089"/>
    </row>
    <row r="124" spans="1:15" s="1267" customFormat="1" ht="12.75">
      <c r="A124" s="1283"/>
      <c r="B124" s="3054"/>
      <c r="C124" s="1283"/>
      <c r="D124" s="3075"/>
      <c r="E124" s="3075"/>
      <c r="F124" s="3075"/>
      <c r="G124" s="3075"/>
      <c r="H124" s="3075"/>
      <c r="I124" s="3089"/>
      <c r="J124" s="3089"/>
      <c r="K124" s="3089"/>
      <c r="L124" s="3089"/>
      <c r="M124" s="3089"/>
      <c r="N124" s="3089"/>
      <c r="O124" s="3089"/>
    </row>
    <row r="125" spans="1:15" s="1267" customFormat="1" ht="12.75">
      <c r="A125" s="1283"/>
      <c r="B125" s="3054"/>
      <c r="C125" s="1283"/>
      <c r="D125" s="3075"/>
      <c r="E125" s="3075"/>
      <c r="F125" s="3075"/>
      <c r="G125" s="3075"/>
      <c r="H125" s="3075"/>
      <c r="I125" s="3089"/>
      <c r="J125" s="3089"/>
      <c r="K125" s="3089"/>
      <c r="L125" s="3089"/>
      <c r="M125" s="3089"/>
      <c r="N125" s="3089"/>
      <c r="O125" s="3089"/>
    </row>
    <row r="126" spans="1:15" s="1267" customFormat="1" ht="12.75">
      <c r="A126" s="1283"/>
      <c r="B126" s="3054"/>
      <c r="C126" s="1283"/>
      <c r="D126" s="3075"/>
      <c r="E126" s="3075"/>
      <c r="F126" s="3075"/>
      <c r="G126" s="3075"/>
      <c r="H126" s="3075"/>
      <c r="I126" s="3089"/>
      <c r="J126" s="3089"/>
      <c r="K126" s="3089"/>
      <c r="L126" s="3089"/>
      <c r="M126" s="3089"/>
      <c r="N126" s="3089"/>
      <c r="O126" s="3089"/>
    </row>
    <row r="127" spans="1:15" s="1267" customFormat="1" ht="12.75">
      <c r="A127" s="1283"/>
      <c r="B127" s="3054"/>
      <c r="C127" s="1283"/>
      <c r="D127" s="3075"/>
      <c r="E127" s="3075"/>
      <c r="F127" s="3075"/>
      <c r="G127" s="3075"/>
      <c r="H127" s="3075"/>
      <c r="I127" s="3089"/>
      <c r="J127" s="3089"/>
      <c r="K127" s="3089"/>
      <c r="L127" s="3089"/>
      <c r="M127" s="3089"/>
      <c r="N127" s="3089"/>
      <c r="O127" s="3089"/>
    </row>
    <row r="128" spans="1:15" s="1267" customFormat="1" ht="12.75">
      <c r="A128" s="1283"/>
      <c r="B128" s="3054"/>
      <c r="C128" s="1283"/>
      <c r="D128" s="3075"/>
      <c r="E128" s="3075"/>
      <c r="F128" s="3075"/>
      <c r="G128" s="3075"/>
      <c r="H128" s="3075"/>
      <c r="I128" s="3089"/>
      <c r="J128" s="3089"/>
      <c r="K128" s="3089"/>
      <c r="L128" s="3089"/>
      <c r="M128" s="3089"/>
      <c r="N128" s="3089"/>
      <c r="O128" s="3089"/>
    </row>
    <row r="129" spans="1:15" s="1267" customFormat="1" ht="12.75">
      <c r="A129" s="1283"/>
      <c r="B129" s="3054"/>
      <c r="C129" s="1283"/>
      <c r="D129" s="3075"/>
      <c r="E129" s="3075"/>
      <c r="F129" s="3075"/>
      <c r="G129" s="3075"/>
      <c r="H129" s="3075"/>
      <c r="I129" s="3089"/>
      <c r="J129" s="3089"/>
      <c r="K129" s="3089"/>
      <c r="L129" s="3089"/>
      <c r="M129" s="3089"/>
      <c r="N129" s="3089"/>
      <c r="O129" s="3089"/>
    </row>
    <row r="130" spans="1:15" s="1267" customFormat="1" ht="12.75">
      <c r="A130" s="1283"/>
      <c r="B130" s="3054"/>
      <c r="C130" s="1283"/>
      <c r="D130" s="3075"/>
      <c r="E130" s="3075"/>
      <c r="F130" s="3075"/>
      <c r="G130" s="3075"/>
      <c r="H130" s="3075"/>
      <c r="I130" s="3089"/>
      <c r="J130" s="3089"/>
      <c r="K130" s="3089"/>
      <c r="L130" s="3089"/>
      <c r="M130" s="3089"/>
      <c r="N130" s="3089"/>
      <c r="O130" s="3089"/>
    </row>
    <row r="131" spans="1:15" s="1267" customFormat="1" ht="12.75">
      <c r="A131" s="1283"/>
      <c r="B131" s="3054"/>
      <c r="C131" s="1283"/>
      <c r="D131" s="3075"/>
      <c r="E131" s="3075"/>
      <c r="F131" s="3075"/>
      <c r="G131" s="3075"/>
      <c r="H131" s="3075"/>
      <c r="I131" s="3089"/>
      <c r="J131" s="3089"/>
      <c r="K131" s="3089"/>
      <c r="L131" s="3089"/>
      <c r="M131" s="3089"/>
      <c r="N131" s="3089"/>
      <c r="O131" s="3089"/>
    </row>
    <row r="132" spans="1:15" s="1267" customFormat="1" ht="12.75">
      <c r="A132" s="1283"/>
      <c r="B132" s="3054"/>
      <c r="C132" s="1283"/>
      <c r="D132" s="3075"/>
      <c r="E132" s="3075"/>
      <c r="F132" s="3075"/>
      <c r="G132" s="3075"/>
      <c r="H132" s="3075"/>
      <c r="I132" s="3089"/>
      <c r="J132" s="3089"/>
      <c r="K132" s="3089"/>
      <c r="L132" s="3089"/>
      <c r="M132" s="3089"/>
      <c r="N132" s="3089"/>
      <c r="O132" s="3089"/>
    </row>
    <row r="133" spans="1:15" s="1267" customFormat="1" ht="12.75">
      <c r="A133" s="1283"/>
      <c r="B133" s="3054"/>
      <c r="C133" s="1283"/>
      <c r="D133" s="3075"/>
      <c r="E133" s="3075"/>
      <c r="F133" s="3075"/>
      <c r="G133" s="3075"/>
      <c r="H133" s="3075"/>
      <c r="I133" s="3089"/>
      <c r="J133" s="3089"/>
      <c r="K133" s="3089"/>
      <c r="L133" s="3089"/>
      <c r="M133" s="3089"/>
      <c r="N133" s="3089"/>
      <c r="O133" s="3089"/>
    </row>
    <row r="134" spans="1:15" s="1267" customFormat="1" ht="12.75">
      <c r="A134" s="3055"/>
      <c r="B134" s="3055"/>
      <c r="C134" s="3055"/>
      <c r="D134" s="3055"/>
      <c r="E134" s="3055"/>
      <c r="F134" s="3055"/>
      <c r="G134" s="3055"/>
      <c r="H134" s="3055"/>
      <c r="I134" s="3089"/>
      <c r="J134" s="3089"/>
      <c r="K134" s="3089"/>
      <c r="L134" s="3089"/>
      <c r="M134" s="3089"/>
      <c r="N134" s="3089"/>
      <c r="O134" s="3089"/>
    </row>
    <row r="135" spans="1:15" s="1267" customFormat="1" ht="12.75">
      <c r="A135" s="3059"/>
      <c r="B135" s="3059"/>
      <c r="C135" s="3059"/>
      <c r="D135" s="3059"/>
      <c r="E135" s="3059"/>
      <c r="F135" s="3059"/>
      <c r="G135" s="3059"/>
      <c r="H135" s="3059"/>
      <c r="I135" s="3089"/>
      <c r="J135" s="3089"/>
      <c r="K135" s="3089"/>
      <c r="L135" s="3089"/>
      <c r="M135" s="3089"/>
      <c r="N135" s="3089"/>
      <c r="O135" s="3089"/>
    </row>
    <row r="136" spans="1:15" s="1267" customFormat="1">
      <c r="A136" s="1273"/>
      <c r="B136" s="1273"/>
      <c r="C136" s="1273"/>
      <c r="D136" s="1273"/>
      <c r="E136" s="1273"/>
      <c r="F136" s="1273"/>
      <c r="G136" s="1273"/>
      <c r="H136" s="1273"/>
      <c r="I136" s="3089"/>
      <c r="J136" s="3089"/>
      <c r="K136" s="3089"/>
      <c r="L136" s="3089"/>
      <c r="M136" s="3089"/>
      <c r="N136" s="3089"/>
      <c r="O136" s="3089"/>
    </row>
    <row r="137" spans="1:15" s="1267" customFormat="1">
      <c r="A137" s="1273"/>
      <c r="B137" s="1273"/>
      <c r="C137" s="1273"/>
      <c r="D137" s="1273"/>
      <c r="E137" s="1273"/>
      <c r="F137" s="1273"/>
      <c r="G137" s="1273"/>
      <c r="H137" s="1273"/>
      <c r="I137" s="3089"/>
      <c r="J137" s="3089"/>
      <c r="K137" s="3089"/>
      <c r="L137" s="3089"/>
      <c r="M137" s="3089"/>
      <c r="N137" s="3089"/>
      <c r="O137" s="3089"/>
    </row>
    <row r="138" spans="1:15" s="1267" customFormat="1">
      <c r="A138" s="3077"/>
      <c r="B138" s="3076"/>
      <c r="C138" s="1273"/>
      <c r="D138" s="3075"/>
      <c r="E138" s="3075"/>
      <c r="F138" s="3075"/>
      <c r="G138" s="3075"/>
      <c r="H138" s="3075"/>
      <c r="I138" s="3089"/>
      <c r="J138" s="3089"/>
      <c r="K138" s="3089"/>
      <c r="L138" s="3089"/>
      <c r="M138" s="3089"/>
      <c r="N138" s="3089"/>
      <c r="O138" s="3089"/>
    </row>
    <row r="139" spans="1:15" s="1267" customFormat="1" ht="12.75">
      <c r="A139" s="1221"/>
      <c r="B139" s="1221"/>
      <c r="C139" s="1303"/>
      <c r="D139" s="1302"/>
      <c r="E139" s="1304"/>
      <c r="F139" s="1301"/>
      <c r="G139" s="3074"/>
      <c r="H139" s="1304"/>
      <c r="I139" s="3089"/>
      <c r="J139" s="3089"/>
      <c r="K139" s="3089"/>
      <c r="L139" s="3089"/>
      <c r="M139" s="3089"/>
      <c r="N139" s="3089"/>
      <c r="O139" s="3089"/>
    </row>
    <row r="140" spans="1:15" s="1267" customFormat="1" ht="23.25">
      <c r="A140" s="3073"/>
      <c r="B140" s="3073"/>
      <c r="C140" s="3072"/>
      <c r="D140" s="1302"/>
      <c r="E140" s="1304"/>
      <c r="F140" s="1301"/>
      <c r="G140" s="3071"/>
      <c r="H140" s="1304"/>
      <c r="I140" s="3089"/>
      <c r="J140" s="3089"/>
      <c r="K140" s="3089"/>
      <c r="L140" s="3089"/>
      <c r="M140" s="3089"/>
      <c r="N140" s="3089"/>
      <c r="O140" s="3089"/>
    </row>
    <row r="141" spans="1:15" s="1267" customFormat="1" ht="12.75">
      <c r="A141" s="1277"/>
      <c r="B141" s="1277"/>
      <c r="C141" s="3068"/>
      <c r="D141" s="3070"/>
      <c r="E141" s="3069"/>
      <c r="F141" s="3069"/>
      <c r="G141" s="3069"/>
      <c r="H141" s="1314"/>
      <c r="I141" s="3089"/>
      <c r="J141" s="3089"/>
      <c r="K141" s="3089"/>
      <c r="L141" s="3089"/>
      <c r="M141" s="3089"/>
      <c r="N141" s="3089"/>
      <c r="O141" s="3089"/>
    </row>
    <row r="142" spans="1:15" s="1267" customFormat="1" ht="12.75">
      <c r="A142" s="1277"/>
      <c r="B142" s="1277"/>
      <c r="C142" s="3068"/>
      <c r="D142" s="1311"/>
      <c r="E142" s="1311"/>
      <c r="F142" s="1311"/>
      <c r="G142" s="1311"/>
      <c r="H142" s="1311"/>
      <c r="I142" s="3089"/>
      <c r="J142" s="3089"/>
      <c r="K142" s="3089"/>
      <c r="L142" s="3089"/>
      <c r="M142" s="3089"/>
      <c r="N142" s="3089"/>
      <c r="O142" s="3089"/>
    </row>
    <row r="143" spans="1:15" s="1267" customFormat="1" ht="12.75">
      <c r="A143" s="1277"/>
      <c r="B143" s="1277"/>
      <c r="C143" s="1314"/>
      <c r="D143" s="3066"/>
      <c r="E143" s="3066"/>
      <c r="F143" s="3066"/>
      <c r="G143" s="3067"/>
      <c r="H143" s="3066"/>
      <c r="I143" s="3089"/>
      <c r="J143" s="3089"/>
      <c r="K143" s="3089"/>
      <c r="L143" s="3089"/>
      <c r="M143" s="3089"/>
      <c r="N143" s="3089"/>
      <c r="O143" s="3089"/>
    </row>
    <row r="144" spans="1:15" s="1267" customFormat="1" ht="12.75">
      <c r="A144" s="1298"/>
      <c r="B144" s="3065"/>
      <c r="C144" s="3064"/>
      <c r="D144" s="3063"/>
      <c r="E144" s="3063"/>
      <c r="F144" s="3063"/>
      <c r="G144" s="3063"/>
      <c r="H144" s="3063"/>
      <c r="I144" s="3089"/>
      <c r="J144" s="3089"/>
      <c r="K144" s="3089"/>
      <c r="L144" s="3089"/>
      <c r="M144" s="3089"/>
      <c r="N144" s="3089"/>
      <c r="O144" s="3089"/>
    </row>
    <row r="145" spans="1:15" s="1267" customFormat="1" ht="12.75">
      <c r="A145" s="1292"/>
      <c r="B145" s="1292"/>
      <c r="C145" s="1294"/>
      <c r="D145" s="3062"/>
      <c r="E145" s="3062"/>
      <c r="F145" s="1301"/>
      <c r="G145" s="3062"/>
      <c r="H145" s="3062"/>
      <c r="I145" s="3089"/>
      <c r="J145" s="3089"/>
      <c r="K145" s="3089"/>
      <c r="L145" s="3089"/>
      <c r="M145" s="3089"/>
      <c r="N145" s="3089"/>
      <c r="O145" s="3089"/>
    </row>
    <row r="146" spans="1:15" s="1267" customFormat="1" ht="12.75">
      <c r="A146" s="1292"/>
      <c r="B146" s="1292"/>
      <c r="C146" s="1294"/>
      <c r="D146" s="3062"/>
      <c r="E146" s="3062"/>
      <c r="F146" s="1301"/>
      <c r="G146" s="3062"/>
      <c r="H146" s="3062"/>
      <c r="I146" s="3089"/>
      <c r="J146" s="3089"/>
      <c r="K146" s="3089"/>
      <c r="L146" s="3089"/>
      <c r="M146" s="3089"/>
      <c r="N146" s="3089"/>
      <c r="O146" s="3089"/>
    </row>
    <row r="147" spans="1:15" s="1267" customFormat="1" ht="12.75">
      <c r="A147" s="1296"/>
      <c r="B147" s="1221"/>
      <c r="C147" s="1294"/>
      <c r="D147" s="1302"/>
      <c r="E147" s="1300"/>
      <c r="F147" s="1301"/>
      <c r="G147" s="1300"/>
      <c r="H147" s="1300"/>
      <c r="I147" s="3089"/>
      <c r="J147" s="3089"/>
      <c r="K147" s="3089"/>
      <c r="L147" s="3089"/>
      <c r="M147" s="3089"/>
      <c r="N147" s="3089"/>
      <c r="O147" s="3089"/>
    </row>
    <row r="148" spans="1:15" s="1267" customFormat="1" ht="12.75">
      <c r="A148" s="1292"/>
      <c r="B148" s="1292"/>
      <c r="C148" s="1294"/>
      <c r="D148" s="1302"/>
      <c r="E148" s="1300"/>
      <c r="F148" s="1301"/>
      <c r="G148" s="1300"/>
      <c r="H148" s="1300"/>
      <c r="I148" s="3089"/>
      <c r="J148" s="3089"/>
      <c r="K148" s="3089"/>
      <c r="L148" s="3089"/>
      <c r="M148" s="3089"/>
      <c r="N148" s="3089"/>
      <c r="O148" s="3089"/>
    </row>
    <row r="149" spans="1:15" s="1267" customFormat="1" ht="12.75">
      <c r="A149" s="1296"/>
      <c r="B149" s="1221"/>
      <c r="C149" s="1303"/>
      <c r="D149" s="1302"/>
      <c r="E149" s="1300"/>
      <c r="F149" s="1301"/>
      <c r="G149" s="1300"/>
      <c r="H149" s="1300"/>
      <c r="I149" s="3089"/>
      <c r="J149" s="3089"/>
      <c r="K149" s="3089"/>
      <c r="L149" s="3089"/>
      <c r="M149" s="3089"/>
      <c r="N149" s="3089"/>
      <c r="O149" s="3089"/>
    </row>
    <row r="150" spans="1:15" s="1267" customFormat="1" ht="12.75">
      <c r="A150" s="1292"/>
      <c r="B150" s="1292"/>
      <c r="C150" s="1303"/>
      <c r="D150" s="1302"/>
      <c r="E150" s="1300"/>
      <c r="F150" s="1301"/>
      <c r="G150" s="1300"/>
      <c r="H150" s="1300"/>
      <c r="I150" s="3089"/>
      <c r="J150" s="3089"/>
      <c r="K150" s="3089"/>
      <c r="L150" s="3089"/>
      <c r="M150" s="3089"/>
      <c r="N150" s="3089"/>
      <c r="O150" s="3089"/>
    </row>
    <row r="151" spans="1:15" s="1267" customFormat="1" ht="12.75">
      <c r="A151" s="3061"/>
      <c r="B151" s="1296"/>
      <c r="C151" s="1294"/>
      <c r="D151" s="1302"/>
      <c r="E151" s="1300"/>
      <c r="F151" s="1301"/>
      <c r="G151" s="1300"/>
      <c r="H151" s="1300"/>
      <c r="I151" s="3089"/>
      <c r="J151" s="3089"/>
      <c r="K151" s="3089"/>
      <c r="L151" s="3089"/>
      <c r="M151" s="3089"/>
      <c r="N151" s="3089"/>
      <c r="O151" s="3089"/>
    </row>
    <row r="152" spans="1:15" s="1267" customFormat="1" ht="12.75">
      <c r="A152" s="1295"/>
      <c r="B152" s="1295"/>
      <c r="C152" s="1303"/>
      <c r="D152" s="1302"/>
      <c r="E152" s="3060"/>
      <c r="F152" s="1301"/>
      <c r="G152" s="3060"/>
      <c r="H152" s="3060"/>
      <c r="I152" s="3089"/>
      <c r="J152" s="3089"/>
      <c r="K152" s="3089"/>
      <c r="L152" s="3089"/>
      <c r="M152" s="3089"/>
      <c r="N152" s="3089"/>
      <c r="O152" s="3089"/>
    </row>
    <row r="153" spans="1:15" s="1267" customFormat="1" ht="12.75">
      <c r="A153" s="1288"/>
      <c r="B153" s="1288"/>
      <c r="C153" s="1287"/>
      <c r="D153" s="1286"/>
      <c r="E153" s="1286"/>
      <c r="F153" s="1286"/>
      <c r="G153" s="1286"/>
      <c r="H153" s="1286"/>
      <c r="I153" s="3089"/>
      <c r="J153" s="3089"/>
      <c r="K153" s="3089"/>
      <c r="L153" s="3089"/>
      <c r="M153" s="3089"/>
      <c r="N153" s="3089"/>
      <c r="O153" s="3089"/>
    </row>
    <row r="154" spans="1:15" s="3051" customFormat="1" ht="12.75">
      <c r="A154" s="1288"/>
      <c r="B154" s="1288"/>
      <c r="C154" s="1287"/>
      <c r="D154" s="1286"/>
      <c r="E154" s="1286"/>
      <c r="F154" s="1286"/>
      <c r="G154" s="1286"/>
      <c r="H154" s="1286"/>
    </row>
    <row r="155" spans="1:15" s="3051" customFormat="1">
      <c r="A155" s="1221"/>
      <c r="B155" s="1273"/>
      <c r="C155" s="3058"/>
      <c r="D155" s="1273"/>
      <c r="E155" s="3059"/>
      <c r="F155" s="3059"/>
      <c r="G155" s="1221"/>
      <c r="H155" s="1273"/>
    </row>
    <row r="156" spans="1:15" s="3051" customFormat="1">
      <c r="A156" s="1273"/>
      <c r="B156" s="1221"/>
      <c r="C156" s="3058"/>
      <c r="D156" s="1221"/>
      <c r="E156" s="1221"/>
      <c r="F156" s="1221"/>
      <c r="G156" s="1221"/>
      <c r="H156" s="1273"/>
    </row>
    <row r="157" spans="1:15" s="3051" customFormat="1" ht="12.75">
      <c r="A157" s="3057"/>
      <c r="B157" s="1221"/>
      <c r="C157" s="3056"/>
      <c r="D157" s="3056"/>
      <c r="E157" s="3055"/>
      <c r="F157" s="3055"/>
      <c r="G157" s="3055"/>
      <c r="H157" s="3055"/>
    </row>
    <row r="158" spans="1:15" s="3051" customFormat="1" ht="12.75">
      <c r="A158" s="1283"/>
      <c r="B158" s="3054"/>
      <c r="C158" s="3053"/>
      <c r="D158" s="3053"/>
      <c r="E158" s="3052"/>
      <c r="F158" s="3052"/>
      <c r="G158" s="3052"/>
      <c r="H158" s="3052"/>
    </row>
    <row r="159" spans="1:15" s="3051" customFormat="1" ht="12.75">
      <c r="A159" s="1283"/>
      <c r="B159" s="3054"/>
      <c r="C159" s="1283"/>
      <c r="D159" s="3075"/>
      <c r="E159" s="3075"/>
      <c r="F159" s="3075"/>
      <c r="G159" s="3075"/>
      <c r="H159" s="3075"/>
    </row>
    <row r="160" spans="1:15" s="3051" customFormat="1" ht="12.75">
      <c r="A160" s="1283"/>
      <c r="B160" s="3054"/>
      <c r="C160" s="1283"/>
      <c r="D160" s="3075"/>
      <c r="E160" s="3075"/>
      <c r="F160" s="3075"/>
      <c r="G160" s="3075"/>
      <c r="H160" s="3075"/>
    </row>
    <row r="161" spans="1:15" s="3051" customFormat="1" ht="12.75">
      <c r="A161" s="1283"/>
      <c r="B161" s="3054"/>
      <c r="C161" s="1283"/>
      <c r="D161" s="3075"/>
      <c r="E161" s="3075"/>
      <c r="F161" s="3075"/>
      <c r="G161" s="3075"/>
      <c r="H161" s="3075"/>
    </row>
    <row r="162" spans="1:15" s="1267" customFormat="1" ht="12.75">
      <c r="A162" s="1283"/>
      <c r="B162" s="3054"/>
      <c r="C162" s="1283"/>
      <c r="D162" s="3075"/>
      <c r="E162" s="3075"/>
      <c r="F162" s="3075"/>
      <c r="G162" s="3075"/>
      <c r="H162" s="3075"/>
      <c r="I162" s="3089"/>
      <c r="J162" s="3089"/>
      <c r="K162" s="3089"/>
      <c r="L162" s="3089"/>
      <c r="M162" s="3089"/>
      <c r="N162" s="3089"/>
      <c r="O162" s="3089"/>
    </row>
    <row r="163" spans="1:15" s="1267" customFormat="1" ht="12.75">
      <c r="A163" s="1283"/>
      <c r="B163" s="3054"/>
      <c r="C163" s="1283"/>
      <c r="D163" s="3075"/>
      <c r="E163" s="3075"/>
      <c r="F163" s="3075"/>
      <c r="G163" s="3075"/>
      <c r="H163" s="3075"/>
      <c r="I163" s="3089"/>
      <c r="J163" s="3089"/>
      <c r="K163" s="3089"/>
      <c r="L163" s="3089"/>
      <c r="M163" s="3089"/>
      <c r="N163" s="3089"/>
      <c r="O163" s="3089"/>
    </row>
    <row r="164" spans="1:15" s="1267" customFormat="1" ht="12.75">
      <c r="A164" s="1283"/>
      <c r="B164" s="3054"/>
      <c r="C164" s="1283"/>
      <c r="D164" s="3075"/>
      <c r="E164" s="3075"/>
      <c r="F164" s="3075"/>
      <c r="G164" s="3075"/>
      <c r="H164" s="3075"/>
      <c r="I164" s="3089"/>
      <c r="J164" s="3089"/>
      <c r="K164" s="3089"/>
      <c r="L164" s="3089"/>
      <c r="M164" s="3089"/>
      <c r="N164" s="3089"/>
      <c r="O164" s="3089"/>
    </row>
    <row r="165" spans="1:15" s="1267" customFormat="1" ht="12.75">
      <c r="A165" s="1283"/>
      <c r="B165" s="3054"/>
      <c r="C165" s="1283"/>
      <c r="D165" s="3075"/>
      <c r="E165" s="3075"/>
      <c r="F165" s="3075"/>
      <c r="G165" s="3075"/>
      <c r="H165" s="3075"/>
      <c r="I165" s="3089"/>
      <c r="J165" s="3089"/>
      <c r="K165" s="3089"/>
      <c r="L165" s="3089"/>
      <c r="M165" s="3089"/>
      <c r="N165" s="3089"/>
      <c r="O165" s="3089"/>
    </row>
    <row r="166" spans="1:15" s="1267" customFormat="1" ht="12.75">
      <c r="A166" s="1283"/>
      <c r="B166" s="3054"/>
      <c r="C166" s="1283"/>
      <c r="D166" s="3075"/>
      <c r="E166" s="3075"/>
      <c r="F166" s="3075"/>
      <c r="G166" s="3075"/>
      <c r="H166" s="3075"/>
      <c r="I166" s="3089"/>
      <c r="J166" s="3089"/>
      <c r="K166" s="3089"/>
      <c r="L166" s="3089"/>
      <c r="M166" s="3089"/>
      <c r="N166" s="3089"/>
      <c r="O166" s="3089"/>
    </row>
    <row r="167" spans="1:15" s="1267" customFormat="1" ht="12.75">
      <c r="A167" s="1283"/>
      <c r="B167" s="3054"/>
      <c r="C167" s="1283"/>
      <c r="D167" s="3075"/>
      <c r="E167" s="3075"/>
      <c r="F167" s="3075"/>
      <c r="G167" s="3075"/>
      <c r="H167" s="3075"/>
      <c r="I167" s="3089"/>
      <c r="J167" s="3089"/>
      <c r="K167" s="3089"/>
      <c r="L167" s="3089"/>
      <c r="M167" s="3089"/>
      <c r="N167" s="3089"/>
      <c r="O167" s="3089"/>
    </row>
    <row r="168" spans="1:15" s="1267" customFormat="1" ht="12.75">
      <c r="A168" s="1283"/>
      <c r="B168" s="3054"/>
      <c r="C168" s="1283"/>
      <c r="D168" s="3075"/>
      <c r="E168" s="3075"/>
      <c r="F168" s="3075"/>
      <c r="G168" s="3075"/>
      <c r="H168" s="3075"/>
      <c r="I168" s="3089"/>
      <c r="J168" s="3089"/>
      <c r="K168" s="3089"/>
      <c r="L168" s="3089"/>
      <c r="M168" s="3089"/>
      <c r="N168" s="3089"/>
      <c r="O168" s="3089"/>
    </row>
    <row r="169" spans="1:15" s="1267" customFormat="1" ht="12.75">
      <c r="A169" s="1283"/>
      <c r="B169" s="3054"/>
      <c r="C169" s="1283"/>
      <c r="D169" s="3075"/>
      <c r="E169" s="3075"/>
      <c r="F169" s="3075"/>
      <c r="G169" s="3075"/>
      <c r="H169" s="3075"/>
      <c r="I169" s="3089"/>
      <c r="J169" s="3089"/>
      <c r="K169" s="3089"/>
      <c r="L169" s="3089"/>
      <c r="M169" s="3089"/>
      <c r="N169" s="3089"/>
      <c r="O169" s="3089"/>
    </row>
    <row r="170" spans="1:15" s="1267" customFormat="1" ht="12.75">
      <c r="A170" s="1283"/>
      <c r="B170" s="3054"/>
      <c r="C170" s="1283"/>
      <c r="D170" s="3075"/>
      <c r="E170" s="3075"/>
      <c r="F170" s="3075"/>
      <c r="G170" s="3075"/>
      <c r="H170" s="3075"/>
      <c r="I170" s="3089"/>
      <c r="J170" s="3089"/>
      <c r="K170" s="3089"/>
      <c r="L170" s="3089"/>
      <c r="M170" s="3089"/>
      <c r="N170" s="3089"/>
      <c r="O170" s="3089"/>
    </row>
    <row r="171" spans="1:15" s="1267" customFormat="1" ht="12.75">
      <c r="A171" s="1283"/>
      <c r="B171" s="3054"/>
      <c r="C171" s="1283"/>
      <c r="D171" s="3075"/>
      <c r="E171" s="3075"/>
      <c r="F171" s="3075"/>
      <c r="G171" s="3075"/>
      <c r="H171" s="3075"/>
      <c r="I171" s="3089"/>
      <c r="J171" s="3089"/>
      <c r="K171" s="3089"/>
      <c r="L171" s="3089"/>
      <c r="M171" s="3089"/>
      <c r="N171" s="3089"/>
      <c r="O171" s="3089"/>
    </row>
    <row r="172" spans="1:15" s="1267" customFormat="1" ht="12.75">
      <c r="A172" s="1283"/>
      <c r="B172" s="3054"/>
      <c r="C172" s="1283"/>
      <c r="D172" s="3075"/>
      <c r="E172" s="3075"/>
      <c r="F172" s="3075"/>
      <c r="G172" s="3075"/>
      <c r="H172" s="3075"/>
      <c r="I172" s="3089"/>
      <c r="J172" s="3089"/>
      <c r="K172" s="3089"/>
      <c r="L172" s="3089"/>
      <c r="M172" s="3089"/>
      <c r="N172" s="3089"/>
      <c r="O172" s="3089"/>
    </row>
    <row r="173" spans="1:15" s="1267" customFormat="1" ht="12.75">
      <c r="A173" s="1283"/>
      <c r="B173" s="3054"/>
      <c r="C173" s="1283"/>
      <c r="D173" s="3075"/>
      <c r="E173" s="3075"/>
      <c r="F173" s="3075"/>
      <c r="G173" s="3075"/>
      <c r="H173" s="3075"/>
      <c r="I173" s="3089"/>
      <c r="J173" s="3089"/>
      <c r="K173" s="3089"/>
      <c r="L173" s="3089"/>
      <c r="M173" s="3089"/>
      <c r="N173" s="3089"/>
      <c r="O173" s="3089"/>
    </row>
    <row r="174" spans="1:15" s="1267" customFormat="1" ht="12.75">
      <c r="A174" s="1283"/>
      <c r="B174" s="3054"/>
      <c r="C174" s="1283"/>
      <c r="D174" s="3075"/>
      <c r="E174" s="3075"/>
      <c r="F174" s="3075"/>
      <c r="G174" s="3075"/>
      <c r="H174" s="3075"/>
      <c r="I174" s="3089"/>
      <c r="J174" s="3089"/>
      <c r="K174" s="3089"/>
      <c r="L174" s="3089"/>
      <c r="M174" s="3089"/>
      <c r="N174" s="3089"/>
      <c r="O174" s="3089"/>
    </row>
    <row r="175" spans="1:15" s="1267" customFormat="1" ht="12.75">
      <c r="A175" s="3055"/>
      <c r="B175" s="3055"/>
      <c r="C175" s="3055"/>
      <c r="D175" s="3055"/>
      <c r="E175" s="3055"/>
      <c r="F175" s="3055"/>
      <c r="G175" s="3055"/>
      <c r="H175" s="3055"/>
      <c r="I175" s="3089"/>
      <c r="J175" s="3089"/>
      <c r="K175" s="3089"/>
      <c r="L175" s="3089"/>
      <c r="M175" s="3089"/>
      <c r="N175" s="3089"/>
      <c r="O175" s="3089"/>
    </row>
    <row r="176" spans="1:15" s="1267" customFormat="1" ht="12.75">
      <c r="A176" s="3059"/>
      <c r="B176" s="3059"/>
      <c r="C176" s="3059"/>
      <c r="D176" s="3059"/>
      <c r="E176" s="3059"/>
      <c r="F176" s="3059"/>
      <c r="G176" s="3059"/>
      <c r="H176" s="3059"/>
      <c r="I176" s="3089"/>
      <c r="J176" s="3089"/>
      <c r="K176" s="3089"/>
      <c r="L176" s="3089"/>
      <c r="M176" s="3089"/>
      <c r="N176" s="3089"/>
      <c r="O176" s="3089"/>
    </row>
    <row r="177" spans="1:15" s="1267" customFormat="1">
      <c r="A177" s="1273"/>
      <c r="B177" s="1273"/>
      <c r="C177" s="1273"/>
      <c r="D177" s="1273"/>
      <c r="E177" s="1273"/>
      <c r="F177" s="1273"/>
      <c r="G177" s="1273"/>
      <c r="H177" s="1273"/>
      <c r="I177" s="3089"/>
      <c r="J177" s="3089"/>
      <c r="K177" s="3089"/>
      <c r="L177" s="3089"/>
      <c r="M177" s="3089"/>
      <c r="N177" s="3089"/>
      <c r="O177" s="3089"/>
    </row>
    <row r="178" spans="1:15" s="1267" customFormat="1">
      <c r="A178" s="1273"/>
      <c r="B178" s="1273"/>
      <c r="C178" s="1273"/>
      <c r="D178" s="1273"/>
      <c r="E178" s="1273"/>
      <c r="F178" s="1273"/>
      <c r="G178" s="1273"/>
      <c r="H178" s="1273"/>
      <c r="I178" s="3089"/>
      <c r="J178" s="3089"/>
      <c r="K178" s="3089"/>
      <c r="L178" s="3089"/>
      <c r="M178" s="3089"/>
      <c r="N178" s="3089"/>
      <c r="O178" s="3089"/>
    </row>
    <row r="179" spans="1:15" s="1267" customFormat="1">
      <c r="A179" s="1273"/>
      <c r="B179" s="1273"/>
      <c r="C179" s="1273"/>
      <c r="D179" s="1273"/>
      <c r="E179" s="1273"/>
      <c r="F179" s="1273"/>
      <c r="G179" s="1273"/>
      <c r="H179" s="1273"/>
      <c r="I179" s="3089"/>
      <c r="J179" s="3089"/>
      <c r="K179" s="3089"/>
      <c r="L179" s="3089"/>
      <c r="M179" s="3089"/>
      <c r="N179" s="3089"/>
      <c r="O179" s="3089"/>
    </row>
    <row r="180" spans="1:15" s="1267" customFormat="1">
      <c r="A180" s="3077"/>
      <c r="B180" s="3076"/>
      <c r="C180" s="1273"/>
      <c r="D180" s="3075"/>
      <c r="E180" s="3075"/>
      <c r="F180" s="3075"/>
      <c r="G180" s="3075"/>
      <c r="H180" s="3075"/>
      <c r="I180" s="3089"/>
      <c r="J180" s="3089"/>
      <c r="K180" s="3089"/>
      <c r="L180" s="3089"/>
      <c r="M180" s="3089"/>
      <c r="N180" s="3089"/>
      <c r="O180" s="3089"/>
    </row>
    <row r="181" spans="1:15" s="1267" customFormat="1" ht="12.75">
      <c r="A181" s="1221"/>
      <c r="B181" s="1221"/>
      <c r="C181" s="1303"/>
      <c r="D181" s="1302"/>
      <c r="E181" s="1304"/>
      <c r="F181" s="1301"/>
      <c r="G181" s="3074"/>
      <c r="H181" s="1304"/>
      <c r="I181" s="3089"/>
      <c r="J181" s="3089"/>
      <c r="K181" s="3089"/>
      <c r="L181" s="3089"/>
      <c r="M181" s="3089"/>
      <c r="N181" s="3089"/>
      <c r="O181" s="3089"/>
    </row>
    <row r="182" spans="1:15" s="1267" customFormat="1" ht="23.25">
      <c r="A182" s="3073"/>
      <c r="B182" s="3073"/>
      <c r="C182" s="3072"/>
      <c r="D182" s="3079"/>
      <c r="E182" s="3078"/>
      <c r="F182" s="1301"/>
      <c r="G182" s="3071"/>
      <c r="H182" s="1304"/>
      <c r="I182" s="3089"/>
      <c r="J182" s="3089"/>
      <c r="K182" s="3089"/>
      <c r="L182" s="3089"/>
      <c r="M182" s="3089"/>
      <c r="N182" s="3089"/>
      <c r="O182" s="3089"/>
    </row>
    <row r="183" spans="1:15" s="1267" customFormat="1" ht="12.75">
      <c r="A183" s="1277"/>
      <c r="B183" s="1277"/>
      <c r="C183" s="3068"/>
      <c r="D183" s="3070"/>
      <c r="E183" s="3069"/>
      <c r="F183" s="3069"/>
      <c r="G183" s="3069"/>
      <c r="H183" s="1314"/>
      <c r="I183" s="3089"/>
      <c r="J183" s="3089"/>
      <c r="K183" s="3089"/>
      <c r="L183" s="3089"/>
      <c r="M183" s="3089"/>
      <c r="N183" s="3089"/>
      <c r="O183" s="3089"/>
    </row>
    <row r="184" spans="1:15" s="1267" customFormat="1" ht="12.75">
      <c r="A184" s="1277"/>
      <c r="B184" s="1277"/>
      <c r="C184" s="3068"/>
      <c r="D184" s="1311"/>
      <c r="E184" s="1311"/>
      <c r="F184" s="1311"/>
      <c r="G184" s="1311"/>
      <c r="H184" s="1311"/>
      <c r="I184" s="3089"/>
      <c r="J184" s="3089"/>
      <c r="K184" s="3089"/>
      <c r="L184" s="3089"/>
      <c r="M184" s="3089"/>
      <c r="N184" s="3089"/>
      <c r="O184" s="3089"/>
    </row>
    <row r="185" spans="1:15" s="1267" customFormat="1" ht="12.75">
      <c r="A185" s="1277"/>
      <c r="B185" s="1277"/>
      <c r="C185" s="1314"/>
      <c r="D185" s="3066"/>
      <c r="E185" s="3066"/>
      <c r="F185" s="3066"/>
      <c r="G185" s="3067"/>
      <c r="H185" s="3066"/>
      <c r="I185" s="3089"/>
      <c r="J185" s="3089"/>
      <c r="K185" s="3089"/>
      <c r="L185" s="3089"/>
      <c r="M185" s="3089"/>
      <c r="N185" s="3089"/>
      <c r="O185" s="3089"/>
    </row>
    <row r="186" spans="1:15" s="1267" customFormat="1" ht="12.75">
      <c r="A186" s="1298"/>
      <c r="B186" s="3065"/>
      <c r="C186" s="3064"/>
      <c r="D186" s="3063"/>
      <c r="E186" s="3063"/>
      <c r="F186" s="3063"/>
      <c r="G186" s="3063"/>
      <c r="H186" s="3063"/>
      <c r="I186" s="3089"/>
      <c r="J186" s="3089"/>
      <c r="K186" s="3089"/>
      <c r="L186" s="3089"/>
      <c r="M186" s="3089"/>
      <c r="N186" s="3089"/>
      <c r="O186" s="3089"/>
    </row>
    <row r="187" spans="1:15" s="1267" customFormat="1" ht="12.75">
      <c r="A187" s="1292"/>
      <c r="B187" s="1292"/>
      <c r="C187" s="1294"/>
      <c r="D187" s="3062"/>
      <c r="E187" s="3062"/>
      <c r="F187" s="1301"/>
      <c r="G187" s="3062"/>
      <c r="H187" s="3062"/>
      <c r="I187" s="3089"/>
      <c r="J187" s="3089"/>
      <c r="K187" s="3089"/>
      <c r="L187" s="3089"/>
      <c r="M187" s="3089"/>
      <c r="N187" s="3089"/>
      <c r="O187" s="3089"/>
    </row>
    <row r="188" spans="1:15" s="1267" customFormat="1" ht="12.75">
      <c r="A188" s="1292"/>
      <c r="B188" s="1292"/>
      <c r="C188" s="1294"/>
      <c r="D188" s="3062"/>
      <c r="E188" s="3062"/>
      <c r="F188" s="1301"/>
      <c r="G188" s="3062"/>
      <c r="H188" s="3062"/>
      <c r="I188" s="3089"/>
      <c r="J188" s="3089"/>
      <c r="K188" s="3089"/>
      <c r="L188" s="3089"/>
      <c r="M188" s="3089"/>
      <c r="N188" s="3089"/>
      <c r="O188" s="3089"/>
    </row>
    <row r="189" spans="1:15" s="1267" customFormat="1" ht="12.75">
      <c r="A189" s="1296"/>
      <c r="B189" s="1221"/>
      <c r="C189" s="1294"/>
      <c r="D189" s="1302"/>
      <c r="E189" s="1300"/>
      <c r="F189" s="1301"/>
      <c r="G189" s="1300"/>
      <c r="H189" s="1300"/>
      <c r="I189" s="3089"/>
      <c r="J189" s="3089"/>
      <c r="K189" s="3089"/>
      <c r="L189" s="3089"/>
      <c r="M189" s="3089"/>
      <c r="N189" s="3089"/>
      <c r="O189" s="3089"/>
    </row>
    <row r="190" spans="1:15" s="1267" customFormat="1" ht="12.75">
      <c r="A190" s="1292"/>
      <c r="B190" s="1292"/>
      <c r="C190" s="1294"/>
      <c r="D190" s="1302"/>
      <c r="E190" s="1300"/>
      <c r="F190" s="1301"/>
      <c r="G190" s="1300"/>
      <c r="H190" s="1300"/>
      <c r="I190" s="3089"/>
      <c r="J190" s="3089"/>
      <c r="K190" s="3089"/>
      <c r="L190" s="3089"/>
      <c r="M190" s="3089"/>
      <c r="N190" s="3089"/>
      <c r="O190" s="3089"/>
    </row>
    <row r="191" spans="1:15" s="1267" customFormat="1" ht="12.75">
      <c r="A191" s="1296"/>
      <c r="B191" s="1221"/>
      <c r="C191" s="1294"/>
      <c r="D191" s="1302"/>
      <c r="E191" s="1300"/>
      <c r="F191" s="1301"/>
      <c r="G191" s="1300"/>
      <c r="H191" s="1300"/>
      <c r="I191" s="3089"/>
      <c r="J191" s="3089"/>
      <c r="K191" s="3089"/>
      <c r="L191" s="3089"/>
      <c r="M191" s="3089"/>
      <c r="N191" s="3089"/>
      <c r="O191" s="3089"/>
    </row>
    <row r="192" spans="1:15" s="1267" customFormat="1" ht="12.75">
      <c r="A192" s="3061"/>
      <c r="B192" s="1296"/>
      <c r="C192" s="1294"/>
      <c r="D192" s="1302"/>
      <c r="E192" s="1300"/>
      <c r="F192" s="1301"/>
      <c r="G192" s="1300"/>
      <c r="H192" s="1300"/>
      <c r="I192" s="3089"/>
      <c r="J192" s="3089"/>
      <c r="K192" s="3089"/>
      <c r="L192" s="3089"/>
      <c r="M192" s="3089"/>
      <c r="N192" s="3089"/>
      <c r="O192" s="3089"/>
    </row>
    <row r="193" spans="1:15" s="1267" customFormat="1" ht="12.75">
      <c r="A193" s="1295"/>
      <c r="B193" s="1295"/>
      <c r="C193" s="1303"/>
      <c r="D193" s="1302"/>
      <c r="E193" s="3060"/>
      <c r="F193" s="1301"/>
      <c r="G193" s="3060"/>
      <c r="H193" s="3060"/>
      <c r="I193" s="3089"/>
      <c r="J193" s="3089"/>
      <c r="K193" s="3089"/>
      <c r="L193" s="3089"/>
      <c r="M193" s="3089"/>
      <c r="N193" s="3089"/>
      <c r="O193" s="3089"/>
    </row>
    <row r="194" spans="1:15" s="1267" customFormat="1" ht="12.75">
      <c r="A194" s="1288"/>
      <c r="B194" s="1288"/>
      <c r="C194" s="1287"/>
      <c r="D194" s="1286"/>
      <c r="E194" s="1286"/>
      <c r="F194" s="1286"/>
      <c r="G194" s="1286"/>
      <c r="H194" s="1286"/>
      <c r="I194" s="3089"/>
      <c r="J194" s="3089"/>
      <c r="K194" s="3089"/>
      <c r="L194" s="3089"/>
      <c r="M194" s="3089"/>
      <c r="N194" s="3089"/>
      <c r="O194" s="3089"/>
    </row>
    <row r="195" spans="1:15" s="1267" customFormat="1" ht="12.75">
      <c r="A195" s="1288"/>
      <c r="B195" s="1288"/>
      <c r="C195" s="1287"/>
      <c r="D195" s="1286"/>
      <c r="E195" s="1286"/>
      <c r="F195" s="1286"/>
      <c r="G195" s="1286"/>
      <c r="H195" s="1286"/>
      <c r="I195" s="3089"/>
      <c r="J195" s="3089"/>
      <c r="K195" s="3089"/>
      <c r="L195" s="3089"/>
      <c r="M195" s="3089"/>
      <c r="N195" s="3089"/>
      <c r="O195" s="3089"/>
    </row>
    <row r="196" spans="1:15" s="1267" customFormat="1">
      <c r="A196" s="1221"/>
      <c r="B196" s="1273"/>
      <c r="C196" s="3058"/>
      <c r="D196" s="1273"/>
      <c r="E196" s="3059"/>
      <c r="F196" s="3059"/>
      <c r="G196" s="1221"/>
      <c r="H196" s="1273"/>
      <c r="I196" s="3089"/>
      <c r="J196" s="3089"/>
      <c r="K196" s="3089"/>
      <c r="L196" s="3089"/>
      <c r="M196" s="3089"/>
      <c r="N196" s="3089"/>
      <c r="O196" s="3089"/>
    </row>
    <row r="197" spans="1:15" s="1267" customFormat="1">
      <c r="A197" s="1273"/>
      <c r="B197" s="1221"/>
      <c r="C197" s="3058"/>
      <c r="D197" s="1221"/>
      <c r="E197" s="1221"/>
      <c r="F197" s="1221"/>
      <c r="G197" s="1221"/>
      <c r="H197" s="1273"/>
      <c r="I197" s="3089"/>
      <c r="J197" s="3089"/>
      <c r="K197" s="3089"/>
      <c r="L197" s="3089"/>
      <c r="M197" s="3089"/>
      <c r="N197" s="3089"/>
      <c r="O197" s="3089"/>
    </row>
    <row r="198" spans="1:15" s="1267" customFormat="1" ht="12.75">
      <c r="A198" s="3057"/>
      <c r="B198" s="1221"/>
      <c r="C198" s="3056"/>
      <c r="D198" s="3056"/>
      <c r="E198" s="3055"/>
      <c r="F198" s="3055"/>
      <c r="G198" s="3055"/>
      <c r="H198" s="3055"/>
      <c r="I198" s="3089"/>
      <c r="J198" s="3089"/>
      <c r="K198" s="3089"/>
      <c r="L198" s="3089"/>
      <c r="M198" s="3089"/>
      <c r="N198" s="3089"/>
      <c r="O198" s="3089"/>
    </row>
    <row r="199" spans="1:15" s="1267" customFormat="1" ht="12.75">
      <c r="A199" s="1283"/>
      <c r="B199" s="3054"/>
      <c r="C199" s="3053"/>
      <c r="D199" s="3053"/>
      <c r="E199" s="3052"/>
      <c r="F199" s="3052"/>
      <c r="G199" s="3052"/>
      <c r="H199" s="3052"/>
      <c r="I199" s="3089"/>
      <c r="J199" s="3089"/>
      <c r="K199" s="3089"/>
      <c r="L199" s="3089"/>
      <c r="M199" s="3089"/>
      <c r="N199" s="3089"/>
      <c r="O199" s="3089"/>
    </row>
    <row r="200" spans="1:15" s="1267" customFormat="1" ht="12.75">
      <c r="A200" s="1283"/>
      <c r="B200" s="3054"/>
      <c r="C200" s="1283"/>
      <c r="D200" s="3075"/>
      <c r="E200" s="3075"/>
      <c r="F200" s="3075"/>
      <c r="G200" s="3075"/>
      <c r="H200" s="3075"/>
      <c r="I200" s="3089"/>
      <c r="J200" s="3089"/>
      <c r="K200" s="3089"/>
      <c r="L200" s="3089"/>
      <c r="M200" s="3089"/>
      <c r="N200" s="3089"/>
      <c r="O200" s="3089"/>
    </row>
    <row r="201" spans="1:15" s="1267" customFormat="1" ht="12.75">
      <c r="A201" s="1283"/>
      <c r="B201" s="3054"/>
      <c r="C201" s="1283"/>
      <c r="D201" s="3075"/>
      <c r="E201" s="3075"/>
      <c r="F201" s="3075"/>
      <c r="G201" s="3075"/>
      <c r="H201" s="3075"/>
      <c r="I201" s="3089"/>
      <c r="J201" s="3089"/>
      <c r="K201" s="3089"/>
      <c r="L201" s="3089"/>
      <c r="M201" s="3089"/>
      <c r="N201" s="3089"/>
      <c r="O201" s="3089"/>
    </row>
    <row r="202" spans="1:15" s="1267" customFormat="1" ht="12.75">
      <c r="A202" s="1283"/>
      <c r="B202" s="3054"/>
      <c r="C202" s="1283"/>
      <c r="D202" s="3075"/>
      <c r="E202" s="3075"/>
      <c r="F202" s="3075"/>
      <c r="G202" s="3075"/>
      <c r="H202" s="3075"/>
      <c r="I202" s="3089"/>
      <c r="J202" s="3089"/>
      <c r="K202" s="3089"/>
      <c r="L202" s="3089"/>
      <c r="M202" s="3089"/>
      <c r="N202" s="3089"/>
      <c r="O202" s="3089"/>
    </row>
    <row r="203" spans="1:15">
      <c r="A203" s="1283"/>
      <c r="B203" s="3054"/>
      <c r="C203" s="1283"/>
      <c r="D203" s="3075"/>
      <c r="E203" s="3075"/>
      <c r="F203" s="3075"/>
      <c r="G203" s="3075"/>
      <c r="H203" s="3075"/>
    </row>
    <row r="204" spans="1:15">
      <c r="A204" s="1283"/>
      <c r="B204" s="3054"/>
      <c r="C204" s="1283"/>
      <c r="D204" s="3075"/>
      <c r="E204" s="3075"/>
      <c r="F204" s="3075"/>
      <c r="G204" s="3075"/>
      <c r="H204" s="3075"/>
    </row>
    <row r="205" spans="1:15">
      <c r="A205" s="1283"/>
      <c r="B205" s="3054"/>
      <c r="C205" s="1283"/>
      <c r="D205" s="3075"/>
      <c r="E205" s="3075"/>
      <c r="F205" s="3075"/>
      <c r="G205" s="3075"/>
      <c r="H205" s="3075"/>
    </row>
    <row r="206" spans="1:15" s="1267" customFormat="1" ht="12.75">
      <c r="A206" s="1283"/>
      <c r="B206" s="3054"/>
      <c r="C206" s="1283"/>
      <c r="D206" s="3075"/>
      <c r="E206" s="3075"/>
      <c r="F206" s="3075"/>
      <c r="G206" s="3075"/>
      <c r="H206" s="3075"/>
      <c r="I206" s="3089"/>
      <c r="J206" s="3089"/>
      <c r="K206" s="3089"/>
      <c r="L206" s="3089"/>
      <c r="M206" s="3089"/>
      <c r="N206" s="3089"/>
      <c r="O206" s="3089"/>
    </row>
    <row r="207" spans="1:15" s="1267" customFormat="1" ht="12.75">
      <c r="A207" s="1283"/>
      <c r="B207" s="3054"/>
      <c r="C207" s="1283"/>
      <c r="D207" s="3075"/>
      <c r="E207" s="3075"/>
      <c r="F207" s="3075"/>
      <c r="G207" s="3075"/>
      <c r="H207" s="3075"/>
      <c r="I207" s="3089"/>
      <c r="J207" s="3089"/>
      <c r="K207" s="3089"/>
      <c r="L207" s="3089"/>
      <c r="M207" s="3089"/>
      <c r="N207" s="3089"/>
      <c r="O207" s="3089"/>
    </row>
    <row r="208" spans="1:15" s="1267" customFormat="1" ht="12.75">
      <c r="A208" s="1283"/>
      <c r="B208" s="3054"/>
      <c r="C208" s="1283"/>
      <c r="D208" s="3075"/>
      <c r="E208" s="3075"/>
      <c r="F208" s="3075"/>
      <c r="G208" s="3075"/>
      <c r="H208" s="3075"/>
      <c r="I208" s="3089"/>
      <c r="J208" s="3089"/>
      <c r="K208" s="3089"/>
      <c r="L208" s="3089"/>
      <c r="M208" s="3089"/>
      <c r="N208" s="3089"/>
      <c r="O208" s="3089"/>
    </row>
    <row r="209" spans="1:15" s="1267" customFormat="1" ht="12.75">
      <c r="A209" s="1283"/>
      <c r="B209" s="3054"/>
      <c r="C209" s="1283"/>
      <c r="D209" s="3075"/>
      <c r="E209" s="3075"/>
      <c r="F209" s="3075"/>
      <c r="G209" s="3075"/>
      <c r="H209" s="3075"/>
      <c r="I209" s="3089"/>
      <c r="J209" s="3089"/>
      <c r="K209" s="3089"/>
      <c r="L209" s="3089"/>
      <c r="M209" s="3089"/>
      <c r="N209" s="3089"/>
      <c r="O209" s="3089"/>
    </row>
    <row r="210" spans="1:15" s="1267" customFormat="1" ht="12.75">
      <c r="A210" s="1283"/>
      <c r="B210" s="3054"/>
      <c r="C210" s="1283"/>
      <c r="D210" s="3075"/>
      <c r="E210" s="3075"/>
      <c r="F210" s="3075"/>
      <c r="G210" s="3075"/>
      <c r="H210" s="3075"/>
      <c r="I210" s="3089"/>
      <c r="J210" s="3089"/>
      <c r="K210" s="3089"/>
      <c r="L210" s="3089"/>
      <c r="M210" s="3089"/>
      <c r="N210" s="3089"/>
      <c r="O210" s="3089"/>
    </row>
    <row r="211" spans="1:15" s="1267" customFormat="1" ht="12.75">
      <c r="A211" s="1283"/>
      <c r="B211" s="3054"/>
      <c r="C211" s="1283"/>
      <c r="D211" s="3075"/>
      <c r="E211" s="3075"/>
      <c r="F211" s="3075"/>
      <c r="G211" s="3075"/>
      <c r="H211" s="3075"/>
      <c r="I211" s="3089"/>
      <c r="J211" s="3089"/>
      <c r="K211" s="3089"/>
      <c r="L211" s="3089"/>
      <c r="M211" s="3089"/>
      <c r="N211" s="3089"/>
      <c r="O211" s="3089"/>
    </row>
    <row r="212" spans="1:15" s="1267" customFormat="1" ht="12.75">
      <c r="A212" s="1283"/>
      <c r="B212" s="3054"/>
      <c r="C212" s="1283"/>
      <c r="D212" s="3075"/>
      <c r="E212" s="3075"/>
      <c r="F212" s="3075"/>
      <c r="G212" s="3075"/>
      <c r="H212" s="3075"/>
      <c r="I212" s="3089"/>
      <c r="J212" s="3089"/>
      <c r="K212" s="3089"/>
      <c r="L212" s="3089"/>
      <c r="M212" s="3089"/>
      <c r="N212" s="3089"/>
      <c r="O212" s="3089"/>
    </row>
    <row r="213" spans="1:15" s="1267" customFormat="1" ht="12.75">
      <c r="A213" s="1283"/>
      <c r="B213" s="3054"/>
      <c r="C213" s="1283"/>
      <c r="D213" s="3075"/>
      <c r="E213" s="3075"/>
      <c r="F213" s="3075"/>
      <c r="G213" s="3075"/>
      <c r="H213" s="3075"/>
      <c r="I213" s="3089"/>
      <c r="J213" s="3089"/>
      <c r="K213" s="3089"/>
      <c r="L213" s="3089"/>
      <c r="M213" s="3089"/>
      <c r="N213" s="3089"/>
      <c r="O213" s="3089"/>
    </row>
    <row r="214" spans="1:15" s="1267" customFormat="1" ht="12.75">
      <c r="A214" s="1283"/>
      <c r="B214" s="3054"/>
      <c r="C214" s="1283"/>
      <c r="D214" s="3075"/>
      <c r="E214" s="3075"/>
      <c r="F214" s="3075"/>
      <c r="G214" s="3075"/>
      <c r="H214" s="3075"/>
      <c r="I214" s="3089"/>
      <c r="J214" s="3089"/>
      <c r="K214" s="3089"/>
      <c r="L214" s="3089"/>
      <c r="M214" s="3089"/>
      <c r="N214" s="3089"/>
      <c r="O214" s="3089"/>
    </row>
    <row r="215" spans="1:15" s="1267" customFormat="1" ht="12.75">
      <c r="A215" s="1283"/>
      <c r="B215" s="3054"/>
      <c r="C215" s="1283"/>
      <c r="D215" s="3075"/>
      <c r="E215" s="3075"/>
      <c r="F215" s="3075"/>
      <c r="G215" s="3075"/>
      <c r="H215" s="3075"/>
      <c r="I215" s="3089"/>
      <c r="J215" s="3089"/>
      <c r="K215" s="3089"/>
      <c r="L215" s="3089"/>
      <c r="M215" s="3089"/>
      <c r="N215" s="3089"/>
      <c r="O215" s="3089"/>
    </row>
    <row r="216" spans="1:15" s="1267" customFormat="1" ht="12.75">
      <c r="A216" s="1283"/>
      <c r="B216" s="3054"/>
      <c r="C216" s="1283"/>
      <c r="D216" s="3075"/>
      <c r="E216" s="3075"/>
      <c r="F216" s="3075"/>
      <c r="G216" s="3075"/>
      <c r="H216" s="3075"/>
      <c r="I216" s="3089"/>
      <c r="J216" s="3089"/>
      <c r="K216" s="3089"/>
      <c r="L216" s="3089"/>
      <c r="M216" s="3089"/>
      <c r="N216" s="3089"/>
      <c r="O216" s="3089"/>
    </row>
    <row r="217" spans="1:15" s="1267" customFormat="1" ht="12.75">
      <c r="A217" s="1283"/>
      <c r="B217" s="3054"/>
      <c r="C217" s="1283"/>
      <c r="D217" s="3075"/>
      <c r="E217" s="3075"/>
      <c r="F217" s="3075"/>
      <c r="G217" s="3075"/>
      <c r="H217" s="3075"/>
      <c r="I217" s="3089"/>
      <c r="J217" s="3089"/>
      <c r="K217" s="3089"/>
      <c r="L217" s="3089"/>
      <c r="M217" s="3089"/>
      <c r="N217" s="3089"/>
      <c r="O217" s="3089"/>
    </row>
    <row r="218" spans="1:15" s="1267" customFormat="1" ht="12.75">
      <c r="A218" s="1283"/>
      <c r="B218" s="3054"/>
      <c r="C218" s="1283"/>
      <c r="D218" s="3075"/>
      <c r="E218" s="3075"/>
      <c r="F218" s="3075"/>
      <c r="G218" s="3075"/>
      <c r="H218" s="3075"/>
      <c r="I218" s="3089"/>
      <c r="J218" s="3089"/>
      <c r="K218" s="3089"/>
      <c r="L218" s="3089"/>
      <c r="M218" s="3089"/>
      <c r="N218" s="3089"/>
      <c r="O218" s="3089"/>
    </row>
    <row r="219" spans="1:15" s="1267" customFormat="1">
      <c r="A219" s="1273"/>
      <c r="B219" s="1273"/>
      <c r="C219" s="1273"/>
      <c r="D219" s="1273"/>
      <c r="E219" s="1273"/>
      <c r="F219" s="1273"/>
      <c r="G219" s="1273"/>
      <c r="H219" s="1273"/>
      <c r="I219" s="3089"/>
      <c r="J219" s="3089"/>
      <c r="K219" s="3089"/>
      <c r="L219" s="3089"/>
      <c r="M219" s="3089"/>
      <c r="N219" s="3089"/>
      <c r="O219" s="3089"/>
    </row>
    <row r="220" spans="1:15" s="1267" customFormat="1">
      <c r="A220" s="1273"/>
      <c r="B220" s="1273"/>
      <c r="C220" s="1273"/>
      <c r="D220" s="1273"/>
      <c r="E220" s="1273"/>
      <c r="F220" s="1273"/>
      <c r="G220" s="1273"/>
      <c r="H220" s="1273"/>
      <c r="I220" s="3089"/>
      <c r="J220" s="3089"/>
      <c r="K220" s="3089"/>
      <c r="L220" s="3089"/>
      <c r="M220" s="3089"/>
      <c r="N220" s="3089"/>
      <c r="O220" s="3089"/>
    </row>
    <row r="221" spans="1:15" s="1267" customFormat="1">
      <c r="A221" s="1273"/>
      <c r="B221" s="1273"/>
      <c r="C221" s="1273"/>
      <c r="D221" s="1273"/>
      <c r="E221" s="1273"/>
      <c r="F221" s="1273"/>
      <c r="G221" s="1273"/>
      <c r="H221" s="1273"/>
      <c r="I221" s="3089"/>
      <c r="J221" s="3089"/>
      <c r="K221" s="3089"/>
      <c r="L221" s="3089"/>
      <c r="M221" s="3089"/>
      <c r="N221" s="3089"/>
      <c r="O221" s="3089"/>
    </row>
    <row r="222" spans="1:15" s="1267" customFormat="1" ht="12.75">
      <c r="A222" s="3055"/>
      <c r="B222" s="3055"/>
      <c r="C222" s="3055"/>
      <c r="D222" s="3055"/>
      <c r="E222" s="3055"/>
      <c r="F222" s="3055"/>
      <c r="G222" s="3055"/>
      <c r="H222" s="3055"/>
      <c r="I222" s="3089"/>
      <c r="J222" s="3089"/>
      <c r="K222" s="3089"/>
      <c r="L222" s="3089"/>
      <c r="M222" s="3089"/>
      <c r="N222" s="3089"/>
      <c r="O222" s="3089"/>
    </row>
    <row r="223" spans="1:15" s="1267" customFormat="1" ht="12.75">
      <c r="A223" s="3059"/>
      <c r="B223" s="3059"/>
      <c r="C223" s="3059"/>
      <c r="D223" s="3059"/>
      <c r="E223" s="3059"/>
      <c r="F223" s="3059"/>
      <c r="G223" s="3059"/>
      <c r="H223" s="3059"/>
      <c r="I223" s="3089"/>
      <c r="J223" s="3089"/>
      <c r="K223" s="3089"/>
      <c r="L223" s="3089"/>
      <c r="M223" s="3089"/>
      <c r="N223" s="3089"/>
      <c r="O223" s="3089"/>
    </row>
    <row r="224" spans="1:15" s="1267" customFormat="1">
      <c r="A224" s="1273"/>
      <c r="B224" s="1273"/>
      <c r="C224" s="1273"/>
      <c r="D224" s="1273"/>
      <c r="E224" s="1273"/>
      <c r="F224" s="1273"/>
      <c r="G224" s="1273"/>
      <c r="H224" s="1273"/>
      <c r="I224" s="3089"/>
      <c r="J224" s="3089"/>
      <c r="K224" s="3089"/>
      <c r="L224" s="3089"/>
      <c r="M224" s="3089"/>
      <c r="N224" s="3089"/>
      <c r="O224" s="3089"/>
    </row>
    <row r="225" spans="1:15" s="1267" customFormat="1">
      <c r="A225" s="3077"/>
      <c r="B225" s="3076"/>
      <c r="C225" s="1273"/>
      <c r="D225" s="3075"/>
      <c r="E225" s="3075"/>
      <c r="F225" s="3075"/>
      <c r="G225" s="3075"/>
      <c r="H225" s="3075"/>
      <c r="I225" s="3089"/>
      <c r="J225" s="3089"/>
      <c r="K225" s="3089"/>
      <c r="L225" s="3089"/>
      <c r="M225" s="3089"/>
      <c r="N225" s="3089"/>
      <c r="O225" s="3089"/>
    </row>
    <row r="226" spans="1:15" s="1267" customFormat="1" ht="12.75">
      <c r="A226" s="1221"/>
      <c r="B226" s="1221"/>
      <c r="C226" s="1303"/>
      <c r="D226" s="1302"/>
      <c r="E226" s="1304"/>
      <c r="F226" s="1301"/>
      <c r="G226" s="3074"/>
      <c r="H226" s="1304"/>
      <c r="I226" s="3089"/>
      <c r="J226" s="3089"/>
      <c r="K226" s="3089"/>
      <c r="L226" s="3089"/>
      <c r="M226" s="3089"/>
      <c r="N226" s="3089"/>
      <c r="O226" s="3089"/>
    </row>
    <row r="227" spans="1:15" s="1267" customFormat="1" ht="23.25">
      <c r="A227" s="3073"/>
      <c r="B227" s="3073"/>
      <c r="C227" s="3072"/>
      <c r="D227" s="1302"/>
      <c r="E227" s="1304"/>
      <c r="F227" s="1301"/>
      <c r="G227" s="3071"/>
      <c r="H227" s="1304"/>
      <c r="I227" s="3089"/>
      <c r="J227" s="3089"/>
      <c r="K227" s="3089"/>
      <c r="L227" s="3089"/>
      <c r="M227" s="3089"/>
      <c r="N227" s="3089"/>
      <c r="O227" s="3089"/>
    </row>
    <row r="228" spans="1:15" s="1267" customFormat="1" ht="12.75">
      <c r="A228" s="1277"/>
      <c r="B228" s="1277"/>
      <c r="C228" s="3068"/>
      <c r="D228" s="3070"/>
      <c r="E228" s="3069"/>
      <c r="F228" s="3069"/>
      <c r="G228" s="3069"/>
      <c r="H228" s="1314"/>
      <c r="I228" s="3089"/>
      <c r="J228" s="3089"/>
      <c r="K228" s="3089"/>
      <c r="L228" s="3089"/>
      <c r="M228" s="3089"/>
      <c r="N228" s="3089"/>
      <c r="O228" s="3089"/>
    </row>
    <row r="229" spans="1:15" s="1267" customFormat="1" ht="12.75">
      <c r="A229" s="1277"/>
      <c r="B229" s="1277"/>
      <c r="C229" s="3068"/>
      <c r="D229" s="1311"/>
      <c r="E229" s="1311"/>
      <c r="F229" s="1311"/>
      <c r="G229" s="1311"/>
      <c r="H229" s="1311"/>
      <c r="I229" s="3089"/>
      <c r="J229" s="3089"/>
      <c r="K229" s="3089"/>
      <c r="L229" s="3089"/>
      <c r="M229" s="3089"/>
      <c r="N229" s="3089"/>
      <c r="O229" s="3089"/>
    </row>
    <row r="230" spans="1:15" s="1267" customFormat="1" ht="12.75">
      <c r="A230" s="1277"/>
      <c r="B230" s="1277"/>
      <c r="C230" s="1314"/>
      <c r="D230" s="3066"/>
      <c r="E230" s="3066"/>
      <c r="F230" s="3066"/>
      <c r="G230" s="3067"/>
      <c r="H230" s="3066"/>
      <c r="I230" s="3089"/>
      <c r="J230" s="3089"/>
      <c r="K230" s="3089"/>
      <c r="L230" s="3089"/>
      <c r="M230" s="3089"/>
      <c r="N230" s="3089"/>
      <c r="O230" s="3089"/>
    </row>
    <row r="231" spans="1:15" s="1267" customFormat="1" ht="12.75">
      <c r="A231" s="1298"/>
      <c r="B231" s="3065"/>
      <c r="C231" s="3064"/>
      <c r="D231" s="3063"/>
      <c r="E231" s="3063"/>
      <c r="F231" s="3063"/>
      <c r="G231" s="3063"/>
      <c r="H231" s="3063"/>
      <c r="I231" s="3089"/>
      <c r="J231" s="3089"/>
      <c r="K231" s="3089"/>
      <c r="L231" s="3089"/>
      <c r="M231" s="3089"/>
      <c r="N231" s="3089"/>
      <c r="O231" s="3089"/>
    </row>
    <row r="232" spans="1:15" s="1267" customFormat="1" ht="12.75">
      <c r="A232" s="1292"/>
      <c r="B232" s="1292"/>
      <c r="C232" s="1303"/>
      <c r="D232" s="3062"/>
      <c r="E232" s="3062"/>
      <c r="F232" s="1301"/>
      <c r="G232" s="3062"/>
      <c r="H232" s="3062"/>
      <c r="I232" s="3089"/>
      <c r="J232" s="3089"/>
      <c r="K232" s="3089"/>
      <c r="L232" s="3089"/>
      <c r="M232" s="3089"/>
      <c r="N232" s="3089"/>
      <c r="O232" s="3089"/>
    </row>
    <row r="233" spans="1:15" s="1267" customFormat="1" ht="12.75">
      <c r="A233" s="1292"/>
      <c r="B233" s="1292"/>
      <c r="C233" s="1294"/>
      <c r="D233" s="3062"/>
      <c r="E233" s="3062"/>
      <c r="F233" s="1301"/>
      <c r="G233" s="3062"/>
      <c r="H233" s="3062"/>
      <c r="I233" s="3089"/>
      <c r="J233" s="3089"/>
      <c r="K233" s="3089"/>
      <c r="L233" s="3089"/>
      <c r="M233" s="3089"/>
      <c r="N233" s="3089"/>
      <c r="O233" s="3089"/>
    </row>
    <row r="234" spans="1:15" s="1267" customFormat="1" ht="12.75">
      <c r="A234" s="3061"/>
      <c r="B234" s="1296"/>
      <c r="C234" s="1294"/>
      <c r="D234" s="1302"/>
      <c r="E234" s="1300"/>
      <c r="F234" s="1301"/>
      <c r="G234" s="1300"/>
      <c r="H234" s="1300"/>
      <c r="I234" s="3089"/>
      <c r="J234" s="3089"/>
      <c r="K234" s="3089"/>
      <c r="L234" s="3089"/>
      <c r="M234" s="3089"/>
      <c r="N234" s="3089"/>
      <c r="O234" s="3089"/>
    </row>
    <row r="235" spans="1:15" s="1267" customFormat="1" ht="12.75">
      <c r="A235" s="1295"/>
      <c r="B235" s="1295"/>
      <c r="C235" s="1303"/>
      <c r="D235" s="1302"/>
      <c r="E235" s="3060"/>
      <c r="F235" s="1301"/>
      <c r="G235" s="3060"/>
      <c r="H235" s="3060"/>
      <c r="I235" s="3089"/>
      <c r="J235" s="3089"/>
      <c r="K235" s="3089"/>
      <c r="L235" s="3089"/>
      <c r="M235" s="3089"/>
      <c r="N235" s="3089"/>
      <c r="O235" s="3089"/>
    </row>
    <row r="236" spans="1:15" s="1267" customFormat="1" ht="12.75">
      <c r="A236" s="1288"/>
      <c r="B236" s="1288"/>
      <c r="C236" s="1287"/>
      <c r="D236" s="1286"/>
      <c r="E236" s="1286"/>
      <c r="F236" s="1286"/>
      <c r="G236" s="1286"/>
      <c r="H236" s="1286"/>
      <c r="I236" s="3089"/>
      <c r="J236" s="3089"/>
      <c r="K236" s="3089"/>
      <c r="L236" s="3089"/>
      <c r="M236" s="3089"/>
      <c r="N236" s="3089"/>
      <c r="O236" s="3089"/>
    </row>
    <row r="237" spans="1:15" s="1267" customFormat="1" ht="12.75">
      <c r="A237" s="1288"/>
      <c r="B237" s="1288"/>
      <c r="C237" s="1287"/>
      <c r="D237" s="1286"/>
      <c r="E237" s="1286"/>
      <c r="F237" s="1286"/>
      <c r="G237" s="1286"/>
      <c r="H237" s="1286"/>
      <c r="I237" s="3089"/>
      <c r="J237" s="3089"/>
      <c r="K237" s="3089"/>
      <c r="L237" s="3089"/>
      <c r="M237" s="3089"/>
      <c r="N237" s="3089"/>
      <c r="O237" s="3089"/>
    </row>
    <row r="238" spans="1:15" s="1267" customFormat="1">
      <c r="A238" s="1221"/>
      <c r="B238" s="1273"/>
      <c r="C238" s="3058"/>
      <c r="D238" s="1273"/>
      <c r="E238" s="3059"/>
      <c r="F238" s="3059"/>
      <c r="G238" s="1221"/>
      <c r="H238" s="1273"/>
      <c r="I238" s="3089"/>
      <c r="J238" s="3089"/>
      <c r="K238" s="3089"/>
      <c r="L238" s="3089"/>
      <c r="M238" s="3089"/>
      <c r="N238" s="3089"/>
      <c r="O238" s="3089"/>
    </row>
    <row r="239" spans="1:15" s="1267" customFormat="1">
      <c r="A239" s="1273"/>
      <c r="B239" s="1221"/>
      <c r="C239" s="3058"/>
      <c r="D239" s="1221"/>
      <c r="E239" s="1221"/>
      <c r="F239" s="1221"/>
      <c r="G239" s="1221"/>
      <c r="H239" s="1273"/>
      <c r="I239" s="3089"/>
      <c r="J239" s="3089"/>
      <c r="K239" s="3089"/>
      <c r="L239" s="3089"/>
      <c r="M239" s="3089"/>
      <c r="N239" s="3089"/>
      <c r="O239" s="3089"/>
    </row>
    <row r="240" spans="1:15" s="1267" customFormat="1" ht="12.75">
      <c r="A240" s="3057"/>
      <c r="B240" s="1221"/>
      <c r="C240" s="3056"/>
      <c r="D240" s="3056"/>
      <c r="E240" s="3055"/>
      <c r="F240" s="3055"/>
      <c r="G240" s="3055"/>
      <c r="H240" s="3055"/>
      <c r="I240" s="3089"/>
      <c r="J240" s="3089"/>
      <c r="K240" s="3089"/>
      <c r="L240" s="3089"/>
      <c r="M240" s="3089"/>
      <c r="N240" s="3089"/>
      <c r="O240" s="3089"/>
    </row>
    <row r="241" spans="1:15" s="1267" customFormat="1" ht="12.75">
      <c r="A241" s="1283"/>
      <c r="B241" s="3054"/>
      <c r="C241" s="3053"/>
      <c r="D241" s="3053"/>
      <c r="E241" s="3052"/>
      <c r="F241" s="3052"/>
      <c r="G241" s="3052"/>
      <c r="H241" s="3052"/>
      <c r="I241" s="3089"/>
      <c r="J241" s="3089"/>
      <c r="K241" s="3089"/>
      <c r="L241" s="3089"/>
      <c r="M241" s="3089"/>
      <c r="N241" s="3089"/>
      <c r="O241" s="3089"/>
    </row>
    <row r="242" spans="1:15" s="1267" customFormat="1" ht="12.75">
      <c r="B242" s="1268"/>
      <c r="D242" s="1284"/>
      <c r="E242" s="1284"/>
      <c r="F242" s="1284"/>
      <c r="G242" s="1284"/>
      <c r="H242" s="1284"/>
      <c r="I242" s="3089"/>
      <c r="J242" s="3089"/>
      <c r="K242" s="3089"/>
      <c r="L242" s="3089"/>
      <c r="M242" s="3089"/>
      <c r="N242" s="3089"/>
      <c r="O242" s="3089"/>
    </row>
    <row r="243" spans="1:15" s="1267" customFormat="1" ht="12.75">
      <c r="B243" s="1268"/>
      <c r="D243" s="1284"/>
      <c r="E243" s="1284"/>
      <c r="F243" s="1284"/>
      <c r="G243" s="1284"/>
      <c r="H243" s="1284"/>
      <c r="I243" s="3089"/>
      <c r="J243" s="3089"/>
      <c r="K243" s="3089"/>
      <c r="L243" s="3089"/>
      <c r="M243" s="3089"/>
      <c r="N243" s="3089"/>
      <c r="O243" s="3089"/>
    </row>
    <row r="244" spans="1:15">
      <c r="A244" s="1267"/>
      <c r="B244" s="1268"/>
      <c r="C244" s="1267"/>
      <c r="D244" s="1284"/>
      <c r="E244" s="1284"/>
      <c r="F244" s="1284"/>
      <c r="G244" s="1284"/>
      <c r="H244" s="1284"/>
    </row>
    <row r="245" spans="1:15">
      <c r="A245" s="1267"/>
      <c r="B245" s="1268"/>
      <c r="C245" s="1267"/>
      <c r="D245" s="1284"/>
      <c r="E245" s="1284"/>
      <c r="F245" s="1284"/>
      <c r="G245" s="1284"/>
      <c r="H245" s="1284"/>
    </row>
    <row r="246" spans="1:15">
      <c r="A246" s="1267"/>
      <c r="B246" s="1268"/>
      <c r="C246" s="1267"/>
      <c r="D246" s="1284"/>
      <c r="E246" s="1284"/>
      <c r="F246" s="1284"/>
      <c r="G246" s="1284"/>
      <c r="H246" s="1284"/>
    </row>
    <row r="247" spans="1:15">
      <c r="A247" s="1267"/>
      <c r="B247" s="1268"/>
      <c r="C247" s="1267"/>
      <c r="D247" s="1284"/>
      <c r="E247" s="1284"/>
      <c r="F247" s="1284"/>
      <c r="G247" s="1284"/>
      <c r="H247" s="1284"/>
    </row>
    <row r="248" spans="1:15">
      <c r="A248" s="1267"/>
      <c r="B248" s="1268"/>
      <c r="C248" s="1267"/>
      <c r="D248" s="1284"/>
      <c r="E248" s="1284"/>
      <c r="F248" s="1284"/>
      <c r="G248" s="1284"/>
      <c r="H248" s="1284"/>
    </row>
    <row r="249" spans="1:15" s="1267" customFormat="1" ht="12.75">
      <c r="B249" s="1268"/>
      <c r="D249" s="1284"/>
      <c r="E249" s="1284"/>
      <c r="F249" s="1284"/>
      <c r="G249" s="1284"/>
      <c r="H249" s="1284"/>
      <c r="I249" s="3089"/>
      <c r="J249" s="3089"/>
      <c r="K249" s="3089"/>
      <c r="L249" s="3089"/>
      <c r="M249" s="3089"/>
      <c r="N249" s="3089"/>
      <c r="O249" s="3089"/>
    </row>
    <row r="250" spans="1:15" s="1267" customFormat="1" ht="12.75">
      <c r="B250" s="1268"/>
      <c r="D250" s="1284"/>
      <c r="E250" s="1284"/>
      <c r="F250" s="1284"/>
      <c r="G250" s="1284"/>
      <c r="H250" s="1284"/>
      <c r="I250" s="3089"/>
      <c r="J250" s="3089"/>
      <c r="K250" s="3089"/>
      <c r="L250" s="3089"/>
      <c r="M250" s="3089"/>
      <c r="N250" s="3089"/>
      <c r="O250" s="3089"/>
    </row>
    <row r="251" spans="1:15" s="1267" customFormat="1" ht="12.75">
      <c r="B251" s="1268"/>
      <c r="D251" s="1284"/>
      <c r="E251" s="1284"/>
      <c r="F251" s="1284"/>
      <c r="G251" s="1284"/>
      <c r="H251" s="1284"/>
      <c r="I251" s="3089"/>
      <c r="J251" s="3089"/>
      <c r="K251" s="3089"/>
      <c r="L251" s="3089"/>
      <c r="M251" s="3089"/>
      <c r="N251" s="3089"/>
      <c r="O251" s="3089"/>
    </row>
    <row r="252" spans="1:15" s="1267" customFormat="1" ht="12.75">
      <c r="B252" s="1268"/>
      <c r="D252" s="1284"/>
      <c r="E252" s="1284"/>
      <c r="F252" s="1284"/>
      <c r="G252" s="1284"/>
      <c r="H252" s="1284"/>
      <c r="I252" s="3089"/>
      <c r="J252" s="3089"/>
      <c r="K252" s="3089"/>
      <c r="L252" s="3089"/>
      <c r="M252" s="3089"/>
      <c r="N252" s="3089"/>
      <c r="O252" s="3089"/>
    </row>
    <row r="253" spans="1:15" s="1267" customFormat="1" ht="12.75">
      <c r="B253" s="1268"/>
      <c r="D253" s="1284"/>
      <c r="E253" s="1284"/>
      <c r="F253" s="1284"/>
      <c r="G253" s="1284"/>
      <c r="H253" s="1284"/>
      <c r="I253" s="3089"/>
      <c r="J253" s="3089"/>
      <c r="K253" s="3089"/>
      <c r="L253" s="3089"/>
      <c r="M253" s="3089"/>
      <c r="N253" s="3089"/>
      <c r="O253" s="3089"/>
    </row>
    <row r="254" spans="1:15" s="1267" customFormat="1" ht="12.75">
      <c r="B254" s="1268"/>
      <c r="D254" s="1284"/>
      <c r="E254" s="1284"/>
      <c r="F254" s="1284"/>
      <c r="G254" s="1284"/>
      <c r="H254" s="1284"/>
      <c r="I254" s="3089"/>
      <c r="J254" s="3089"/>
      <c r="K254" s="3089"/>
      <c r="L254" s="3089"/>
      <c r="M254" s="3089"/>
      <c r="N254" s="3089"/>
      <c r="O254" s="3089"/>
    </row>
    <row r="255" spans="1:15" s="1267" customFormat="1" ht="12.75">
      <c r="B255" s="1268"/>
      <c r="D255" s="1284"/>
      <c r="E255" s="1284"/>
      <c r="F255" s="1284"/>
      <c r="G255" s="1284"/>
      <c r="H255" s="1284"/>
      <c r="I255" s="3089"/>
      <c r="J255" s="3089"/>
      <c r="K255" s="3089"/>
      <c r="L255" s="3089"/>
      <c r="M255" s="3089"/>
      <c r="N255" s="3089"/>
      <c r="O255" s="3089"/>
    </row>
    <row r="256" spans="1:15" s="1267" customFormat="1" ht="12.75">
      <c r="B256" s="1268"/>
      <c r="D256" s="1284"/>
      <c r="E256" s="1284"/>
      <c r="F256" s="1284"/>
      <c r="G256" s="1284"/>
      <c r="H256" s="1284"/>
      <c r="I256" s="3089"/>
      <c r="J256" s="3089"/>
      <c r="K256" s="3089"/>
      <c r="L256" s="3089"/>
      <c r="M256" s="3089"/>
      <c r="N256" s="3089"/>
      <c r="O256" s="3089"/>
    </row>
    <row r="257" spans="2:15" s="1267" customFormat="1" ht="12.75">
      <c r="B257" s="1268"/>
      <c r="D257" s="1284"/>
      <c r="E257" s="1284"/>
      <c r="F257" s="1284"/>
      <c r="G257" s="1284"/>
      <c r="H257" s="1284"/>
      <c r="I257" s="3089"/>
      <c r="J257" s="3089"/>
      <c r="K257" s="3089"/>
      <c r="L257" s="3089"/>
      <c r="M257" s="3089"/>
      <c r="N257" s="3089"/>
      <c r="O257" s="3089"/>
    </row>
    <row r="258" spans="2:15" s="1267" customFormat="1" ht="12.75">
      <c r="B258" s="1268"/>
      <c r="D258" s="1284"/>
      <c r="E258" s="1284"/>
      <c r="F258" s="1284"/>
      <c r="G258" s="1284"/>
      <c r="H258" s="1284"/>
      <c r="I258" s="3089"/>
      <c r="J258" s="3089"/>
      <c r="K258" s="3089"/>
      <c r="L258" s="3089"/>
      <c r="M258" s="3089"/>
      <c r="N258" s="3089"/>
      <c r="O258" s="3089"/>
    </row>
    <row r="259" spans="2:15" s="1267" customFormat="1" ht="12.75">
      <c r="B259" s="1268"/>
      <c r="D259" s="1284"/>
      <c r="E259" s="1284"/>
      <c r="F259" s="1284"/>
      <c r="G259" s="1284"/>
      <c r="H259" s="1284"/>
      <c r="I259" s="3089"/>
      <c r="J259" s="3089"/>
      <c r="K259" s="3089"/>
      <c r="L259" s="3089"/>
      <c r="M259" s="3089"/>
      <c r="N259" s="3089"/>
      <c r="O259" s="3089"/>
    </row>
    <row r="260" spans="2:15" s="1267" customFormat="1" ht="12.75">
      <c r="B260" s="1268"/>
      <c r="D260" s="1284"/>
      <c r="E260" s="1284"/>
      <c r="F260" s="1284"/>
      <c r="G260" s="1284"/>
      <c r="H260" s="1284"/>
      <c r="I260" s="3089"/>
      <c r="J260" s="3089"/>
      <c r="K260" s="3089"/>
      <c r="L260" s="3089"/>
      <c r="M260" s="3089"/>
      <c r="N260" s="3089"/>
      <c r="O260" s="3089"/>
    </row>
    <row r="261" spans="2:15" s="1267" customFormat="1" ht="12.75">
      <c r="B261" s="1268"/>
      <c r="D261" s="1284"/>
      <c r="E261" s="1284"/>
      <c r="F261" s="1284"/>
      <c r="G261" s="1284"/>
      <c r="H261" s="1284"/>
      <c r="I261" s="3089"/>
      <c r="J261" s="3089"/>
      <c r="K261" s="3089"/>
      <c r="L261" s="3089"/>
      <c r="M261" s="3089"/>
      <c r="N261" s="3089"/>
      <c r="O261" s="3089"/>
    </row>
    <row r="262" spans="2:15" s="1267" customFormat="1" ht="12.75">
      <c r="B262" s="1268"/>
      <c r="D262" s="1284"/>
      <c r="E262" s="1284"/>
      <c r="F262" s="1284"/>
      <c r="G262" s="1284"/>
      <c r="H262" s="1284"/>
      <c r="I262" s="3089"/>
      <c r="J262" s="3089"/>
      <c r="K262" s="3089"/>
      <c r="L262" s="3089"/>
      <c r="M262" s="3089"/>
      <c r="N262" s="3089"/>
      <c r="O262" s="3089"/>
    </row>
    <row r="263" spans="2:15" s="1267" customFormat="1" ht="12.75">
      <c r="B263" s="1268"/>
      <c r="D263" s="1284"/>
      <c r="E263" s="1284"/>
      <c r="F263" s="1284"/>
      <c r="G263" s="1284"/>
      <c r="H263" s="1284"/>
      <c r="I263" s="3089"/>
      <c r="J263" s="3089"/>
      <c r="K263" s="3089"/>
      <c r="L263" s="3089"/>
      <c r="M263" s="3089"/>
      <c r="N263" s="3089"/>
      <c r="O263" s="3089"/>
    </row>
    <row r="264" spans="2:15" s="1267" customFormat="1" ht="12.75">
      <c r="B264" s="1268"/>
      <c r="D264" s="1284"/>
      <c r="E264" s="1284"/>
      <c r="F264" s="1284"/>
      <c r="G264" s="1284"/>
      <c r="H264" s="1284"/>
      <c r="I264" s="3089"/>
      <c r="J264" s="3089"/>
      <c r="K264" s="3089"/>
      <c r="L264" s="3089"/>
      <c r="M264" s="3089"/>
      <c r="N264" s="3089"/>
      <c r="O264" s="3089"/>
    </row>
    <row r="265" spans="2:15" s="1267" customFormat="1" ht="12.75">
      <c r="B265" s="1268"/>
      <c r="D265" s="1284"/>
      <c r="E265" s="1284"/>
      <c r="F265" s="1284"/>
      <c r="G265" s="1284"/>
      <c r="H265" s="1284"/>
      <c r="I265" s="3089"/>
      <c r="J265" s="3089"/>
      <c r="K265" s="3089"/>
      <c r="L265" s="3089"/>
      <c r="M265" s="3089"/>
      <c r="N265" s="3089"/>
      <c r="O265" s="3089"/>
    </row>
    <row r="266" spans="2:15" s="1267" customFormat="1" ht="12.75">
      <c r="B266" s="1268"/>
      <c r="D266" s="1284"/>
      <c r="E266" s="1284"/>
      <c r="F266" s="1284"/>
      <c r="G266" s="1284"/>
      <c r="H266" s="1284"/>
      <c r="I266" s="3089"/>
      <c r="J266" s="3089"/>
      <c r="K266" s="3089"/>
      <c r="L266" s="3089"/>
      <c r="M266" s="3089"/>
      <c r="N266" s="3089"/>
      <c r="O266" s="3089"/>
    </row>
    <row r="267" spans="2:15" s="1267" customFormat="1" ht="12.75">
      <c r="B267" s="1268"/>
      <c r="D267" s="1284"/>
      <c r="E267" s="1284"/>
      <c r="F267" s="1284"/>
      <c r="G267" s="1284"/>
      <c r="H267" s="1284"/>
      <c r="I267" s="3089"/>
      <c r="J267" s="3089"/>
      <c r="K267" s="3089"/>
      <c r="L267" s="3089"/>
      <c r="M267" s="3089"/>
      <c r="N267" s="3089"/>
      <c r="O267" s="3089"/>
    </row>
    <row r="268" spans="2:15" s="1267" customFormat="1" ht="12.75">
      <c r="B268" s="1268"/>
      <c r="D268" s="1284"/>
      <c r="E268" s="1284"/>
      <c r="F268" s="1284"/>
      <c r="G268" s="1284"/>
      <c r="H268" s="1284"/>
      <c r="I268" s="3089"/>
      <c r="J268" s="3089"/>
      <c r="K268" s="3089"/>
      <c r="L268" s="3089"/>
      <c r="M268" s="3089"/>
      <c r="N268" s="3089"/>
      <c r="O268" s="3089"/>
    </row>
    <row r="269" spans="2:15" s="1267" customFormat="1" ht="12.75">
      <c r="B269" s="1268"/>
      <c r="D269" s="1284"/>
      <c r="E269" s="1284"/>
      <c r="F269" s="1284"/>
      <c r="G269" s="1284"/>
      <c r="H269" s="1284"/>
      <c r="I269" s="3089"/>
      <c r="J269" s="3089"/>
      <c r="K269" s="3089"/>
      <c r="L269" s="3089"/>
      <c r="M269" s="3089"/>
      <c r="N269" s="3089"/>
      <c r="O269" s="3089"/>
    </row>
    <row r="270" spans="2:15" s="1267" customFormat="1" ht="12.75">
      <c r="B270" s="1268"/>
      <c r="D270" s="1284"/>
      <c r="E270" s="1284"/>
      <c r="F270" s="1284"/>
      <c r="G270" s="1284"/>
      <c r="H270" s="1284"/>
      <c r="I270" s="3089"/>
      <c r="J270" s="3089"/>
      <c r="K270" s="3089"/>
      <c r="L270" s="3089"/>
      <c r="M270" s="3089"/>
      <c r="N270" s="3089"/>
      <c r="O270" s="3089"/>
    </row>
    <row r="271" spans="2:15" s="1267" customFormat="1" ht="12.75">
      <c r="B271" s="1268"/>
      <c r="D271" s="1284"/>
      <c r="E271" s="1284"/>
      <c r="F271" s="1284"/>
      <c r="G271" s="1284"/>
      <c r="H271" s="1284"/>
      <c r="I271" s="3089"/>
      <c r="J271" s="3089"/>
      <c r="K271" s="3089"/>
      <c r="L271" s="3089"/>
      <c r="M271" s="3089"/>
      <c r="N271" s="3089"/>
      <c r="O271" s="3089"/>
    </row>
    <row r="272" spans="2:15" s="1267" customFormat="1" ht="12.75">
      <c r="B272" s="1268"/>
      <c r="D272" s="1284"/>
      <c r="E272" s="1284"/>
      <c r="F272" s="1284"/>
      <c r="G272" s="1284"/>
      <c r="H272" s="1284"/>
      <c r="I272" s="3089"/>
      <c r="J272" s="3089"/>
      <c r="K272" s="3089"/>
      <c r="L272" s="3089"/>
      <c r="M272" s="3089"/>
      <c r="N272" s="3089"/>
      <c r="O272" s="3089"/>
    </row>
    <row r="273" spans="1:15" s="1267" customFormat="1" ht="12.75">
      <c r="B273" s="1268"/>
      <c r="D273" s="1284"/>
      <c r="E273" s="1284"/>
      <c r="F273" s="1284"/>
      <c r="G273" s="1284"/>
      <c r="H273" s="1284"/>
      <c r="I273" s="3089"/>
      <c r="J273" s="3089"/>
      <c r="K273" s="3089"/>
      <c r="L273" s="3089"/>
      <c r="M273" s="3089"/>
      <c r="N273" s="3089"/>
      <c r="O273" s="3089"/>
    </row>
    <row r="274" spans="1:15" s="1267" customFormat="1" ht="12.75">
      <c r="B274" s="1268"/>
      <c r="D274" s="1284"/>
      <c r="E274" s="1284"/>
      <c r="F274" s="1284"/>
      <c r="G274" s="1284"/>
      <c r="H274" s="1284"/>
      <c r="I274" s="3089"/>
      <c r="J274" s="3089"/>
      <c r="K274" s="3089"/>
      <c r="L274" s="3089"/>
      <c r="M274" s="3089"/>
      <c r="N274" s="3089"/>
      <c r="O274" s="3089"/>
    </row>
    <row r="275" spans="1:15" s="1267" customFormat="1" ht="12.75">
      <c r="B275" s="1268"/>
      <c r="D275" s="1284"/>
      <c r="E275" s="1284"/>
      <c r="F275" s="1284"/>
      <c r="G275" s="1284"/>
      <c r="H275" s="1284"/>
      <c r="I275" s="3089"/>
      <c r="J275" s="3089"/>
      <c r="K275" s="3089"/>
      <c r="L275" s="3089"/>
      <c r="M275" s="3089"/>
      <c r="N275" s="3089"/>
      <c r="O275" s="3089"/>
    </row>
    <row r="276" spans="1:15" s="1267" customFormat="1" ht="12.75">
      <c r="B276" s="1268"/>
      <c r="D276" s="1284"/>
      <c r="E276" s="1284"/>
      <c r="F276" s="1284"/>
      <c r="G276" s="1284"/>
      <c r="H276" s="1284"/>
      <c r="I276" s="3089"/>
      <c r="J276" s="3089"/>
      <c r="K276" s="3089"/>
      <c r="L276" s="3089"/>
      <c r="M276" s="3089"/>
      <c r="N276" s="3089"/>
      <c r="O276" s="3089"/>
    </row>
    <row r="277" spans="1:15" s="1267" customFormat="1" ht="12.75">
      <c r="B277" s="1268"/>
      <c r="D277" s="1284"/>
      <c r="E277" s="1284"/>
      <c r="F277" s="1284"/>
      <c r="G277" s="1284"/>
      <c r="H277" s="1284"/>
      <c r="I277" s="3089"/>
      <c r="J277" s="3089"/>
      <c r="K277" s="3089"/>
      <c r="L277" s="3089"/>
      <c r="M277" s="3089"/>
      <c r="N277" s="3089"/>
      <c r="O277" s="3089"/>
    </row>
    <row r="278" spans="1:15" s="1267" customFormat="1" ht="12.75">
      <c r="A278" s="3055"/>
      <c r="B278" s="3055"/>
      <c r="C278" s="3055"/>
      <c r="D278" s="3055"/>
      <c r="E278" s="3055"/>
      <c r="F278" s="3055"/>
      <c r="G278" s="3055"/>
      <c r="H278" s="3055"/>
      <c r="I278" s="3089"/>
      <c r="J278" s="3089"/>
      <c r="K278" s="3089"/>
      <c r="L278" s="3089"/>
      <c r="M278" s="3089"/>
      <c r="N278" s="3089"/>
      <c r="O278" s="3089"/>
    </row>
    <row r="279" spans="1:15" s="1267" customFormat="1" ht="12.75">
      <c r="A279" s="3059"/>
      <c r="B279" s="3059"/>
      <c r="C279" s="3059"/>
      <c r="D279" s="3059"/>
      <c r="E279" s="3059"/>
      <c r="F279" s="3059"/>
      <c r="G279" s="3059"/>
      <c r="H279" s="3059"/>
      <c r="I279" s="3089"/>
      <c r="J279" s="3089"/>
      <c r="K279" s="3089"/>
      <c r="L279" s="3089"/>
      <c r="M279" s="3089"/>
      <c r="N279" s="3089"/>
      <c r="O279" s="3089"/>
    </row>
    <row r="280" spans="1:15" s="1267" customFormat="1">
      <c r="A280" s="1273"/>
      <c r="B280" s="1273"/>
      <c r="C280" s="1273"/>
      <c r="D280" s="1273"/>
      <c r="E280" s="1273"/>
      <c r="F280" s="1273"/>
      <c r="G280" s="1273"/>
      <c r="H280" s="1273"/>
      <c r="I280" s="3089"/>
      <c r="J280" s="3089"/>
      <c r="K280" s="3089"/>
      <c r="L280" s="3089"/>
      <c r="M280" s="3089"/>
      <c r="N280" s="3089"/>
      <c r="O280" s="3089"/>
    </row>
    <row r="281" spans="1:15" s="1267" customFormat="1">
      <c r="A281" s="3077"/>
      <c r="B281" s="3076"/>
      <c r="C281" s="1273"/>
      <c r="D281" s="3075"/>
      <c r="E281" s="3075"/>
      <c r="F281" s="3075"/>
      <c r="G281" s="3075"/>
      <c r="H281" s="3075"/>
      <c r="I281" s="3089"/>
      <c r="J281" s="3089"/>
      <c r="K281" s="3089"/>
      <c r="L281" s="3089"/>
      <c r="M281" s="3089"/>
      <c r="N281" s="3089"/>
      <c r="O281" s="3089"/>
    </row>
    <row r="282" spans="1:15" s="1267" customFormat="1" ht="12.75">
      <c r="A282" s="1221"/>
      <c r="B282" s="1221"/>
      <c r="C282" s="1303"/>
      <c r="D282" s="1302"/>
      <c r="E282" s="1304"/>
      <c r="F282" s="1301"/>
      <c r="G282" s="3074"/>
      <c r="H282" s="1304"/>
      <c r="I282" s="3089"/>
      <c r="J282" s="3089"/>
      <c r="K282" s="3089"/>
      <c r="L282" s="3089"/>
      <c r="M282" s="3089"/>
      <c r="N282" s="3089"/>
      <c r="O282" s="3089"/>
    </row>
    <row r="283" spans="1:15" s="1267" customFormat="1" ht="23.25">
      <c r="A283" s="3073"/>
      <c r="B283" s="3073"/>
      <c r="C283" s="3072"/>
      <c r="D283" s="1302"/>
      <c r="E283" s="1304"/>
      <c r="F283" s="1301"/>
      <c r="G283" s="3071"/>
      <c r="H283" s="1304"/>
      <c r="I283" s="3089"/>
      <c r="J283" s="3089"/>
      <c r="K283" s="3089"/>
      <c r="L283" s="3089"/>
      <c r="M283" s="3089"/>
      <c r="N283" s="3089"/>
      <c r="O283" s="3089"/>
    </row>
    <row r="284" spans="1:15" s="1267" customFormat="1" ht="12.75">
      <c r="A284" s="1277"/>
      <c r="B284" s="1277"/>
      <c r="C284" s="3068"/>
      <c r="D284" s="3070"/>
      <c r="E284" s="3069"/>
      <c r="F284" s="3069"/>
      <c r="G284" s="3069"/>
      <c r="H284" s="1314"/>
      <c r="I284" s="3089"/>
      <c r="J284" s="3089"/>
      <c r="K284" s="3089"/>
      <c r="L284" s="3089"/>
      <c r="M284" s="3089"/>
      <c r="N284" s="3089"/>
      <c r="O284" s="3089"/>
    </row>
    <row r="285" spans="1:15" s="1267" customFormat="1" ht="12.75">
      <c r="A285" s="1277"/>
      <c r="B285" s="1277"/>
      <c r="C285" s="3068"/>
      <c r="D285" s="1311"/>
      <c r="E285" s="1311"/>
      <c r="F285" s="1311"/>
      <c r="G285" s="1311"/>
      <c r="H285" s="1311"/>
      <c r="I285" s="3089"/>
      <c r="J285" s="3089"/>
      <c r="K285" s="3089"/>
      <c r="L285" s="3089"/>
      <c r="M285" s="3089"/>
      <c r="N285" s="3089"/>
      <c r="O285" s="3089"/>
    </row>
    <row r="286" spans="1:15" s="1267" customFormat="1" ht="12.75">
      <c r="A286" s="1277"/>
      <c r="B286" s="1277"/>
      <c r="C286" s="1314"/>
      <c r="D286" s="3066"/>
      <c r="E286" s="3066"/>
      <c r="F286" s="3066"/>
      <c r="G286" s="3067"/>
      <c r="H286" s="3066"/>
      <c r="I286" s="3089"/>
      <c r="J286" s="3089"/>
      <c r="K286" s="3089"/>
      <c r="L286" s="3089"/>
      <c r="M286" s="3089"/>
      <c r="N286" s="3089"/>
      <c r="O286" s="3089"/>
    </row>
    <row r="287" spans="1:15" s="1267" customFormat="1" ht="12.75">
      <c r="A287" s="1298"/>
      <c r="B287" s="3065"/>
      <c r="C287" s="3064"/>
      <c r="D287" s="3063"/>
      <c r="E287" s="3063"/>
      <c r="F287" s="3063"/>
      <c r="G287" s="3063"/>
      <c r="H287" s="3063"/>
      <c r="I287" s="3089"/>
      <c r="J287" s="3089"/>
      <c r="K287" s="3089"/>
      <c r="L287" s="3089"/>
      <c r="M287" s="3089"/>
      <c r="N287" s="3089"/>
      <c r="O287" s="3089"/>
    </row>
    <row r="288" spans="1:15">
      <c r="A288" s="1292"/>
      <c r="B288" s="1292"/>
      <c r="C288" s="1297"/>
      <c r="D288" s="3062"/>
      <c r="E288" s="3062"/>
      <c r="F288" s="1301"/>
      <c r="G288" s="3062"/>
      <c r="H288" s="3062"/>
    </row>
    <row r="289" spans="1:15">
      <c r="A289" s="1292"/>
      <c r="B289" s="1292"/>
      <c r="C289" s="1294"/>
      <c r="D289" s="3062"/>
      <c r="E289" s="3062"/>
      <c r="F289" s="1301"/>
      <c r="G289" s="3062"/>
      <c r="H289" s="3062"/>
    </row>
    <row r="290" spans="1:15">
      <c r="A290" s="3061"/>
      <c r="B290" s="1296"/>
      <c r="C290" s="1294"/>
      <c r="D290" s="1302"/>
      <c r="E290" s="1300"/>
      <c r="F290" s="1301"/>
      <c r="G290" s="1300"/>
      <c r="H290" s="1300"/>
    </row>
    <row r="291" spans="1:15">
      <c r="A291" s="1295"/>
      <c r="B291" s="1295"/>
      <c r="C291" s="1303"/>
      <c r="D291" s="1302"/>
      <c r="E291" s="3060"/>
      <c r="F291" s="1301"/>
      <c r="G291" s="3060"/>
      <c r="H291" s="3060"/>
    </row>
    <row r="292" spans="1:15" s="1267" customFormat="1" ht="12.75">
      <c r="A292" s="1288"/>
      <c r="B292" s="1288"/>
      <c r="C292" s="1287"/>
      <c r="D292" s="1286"/>
      <c r="E292" s="1286"/>
      <c r="F292" s="1286"/>
      <c r="G292" s="1286"/>
      <c r="H292" s="1286"/>
      <c r="I292" s="3089"/>
      <c r="J292" s="3089"/>
      <c r="K292" s="3089"/>
      <c r="L292" s="3089"/>
      <c r="M292" s="3089"/>
      <c r="N292" s="3089"/>
      <c r="O292" s="3089"/>
    </row>
    <row r="293" spans="1:15" s="1267" customFormat="1" ht="12.75">
      <c r="A293" s="1288"/>
      <c r="B293" s="1288"/>
      <c r="C293" s="1287"/>
      <c r="D293" s="1286"/>
      <c r="E293" s="1286"/>
      <c r="F293" s="1286"/>
      <c r="G293" s="1286"/>
      <c r="H293" s="1286"/>
      <c r="I293" s="3089"/>
      <c r="J293" s="3089"/>
      <c r="K293" s="3089"/>
      <c r="L293" s="3089"/>
      <c r="M293" s="3089"/>
      <c r="N293" s="3089"/>
      <c r="O293" s="3089"/>
    </row>
    <row r="294" spans="1:15" s="1267" customFormat="1">
      <c r="A294" s="1221"/>
      <c r="B294" s="1273"/>
      <c r="C294" s="3058"/>
      <c r="D294" s="1273"/>
      <c r="E294" s="3059"/>
      <c r="F294" s="3059"/>
      <c r="G294" s="1221"/>
      <c r="H294" s="1273"/>
      <c r="I294" s="3089"/>
      <c r="J294" s="3089"/>
      <c r="K294" s="3089"/>
      <c r="L294" s="3089"/>
      <c r="M294" s="3089"/>
      <c r="N294" s="3089"/>
      <c r="O294" s="3089"/>
    </row>
    <row r="295" spans="1:15" s="1267" customFormat="1">
      <c r="A295" s="1273"/>
      <c r="B295" s="1221"/>
      <c r="C295" s="3058"/>
      <c r="D295" s="1221"/>
      <c r="E295" s="1221"/>
      <c r="F295" s="1221"/>
      <c r="G295" s="1221"/>
      <c r="H295" s="1273"/>
      <c r="I295" s="3089"/>
      <c r="J295" s="3089"/>
      <c r="K295" s="3089"/>
      <c r="L295" s="3089"/>
      <c r="M295" s="3089"/>
      <c r="N295" s="3089"/>
      <c r="O295" s="3089"/>
    </row>
    <row r="296" spans="1:15" s="1267" customFormat="1" ht="12.75">
      <c r="A296" s="3057"/>
      <c r="B296" s="1221"/>
      <c r="C296" s="3056"/>
      <c r="D296" s="3056"/>
      <c r="E296" s="3055"/>
      <c r="F296" s="3055"/>
      <c r="G296" s="3055"/>
      <c r="H296" s="3055"/>
      <c r="I296" s="3089"/>
      <c r="J296" s="3089"/>
      <c r="K296" s="3089"/>
      <c r="L296" s="3089"/>
      <c r="M296" s="3089"/>
      <c r="N296" s="3089"/>
      <c r="O296" s="3089"/>
    </row>
    <row r="297" spans="1:15" s="1267" customFormat="1" ht="12.75">
      <c r="A297" s="1283"/>
      <c r="B297" s="3054"/>
      <c r="C297" s="3053"/>
      <c r="D297" s="3053"/>
      <c r="E297" s="3052"/>
      <c r="F297" s="3052"/>
      <c r="G297" s="3052"/>
      <c r="H297" s="3052"/>
      <c r="I297" s="3089"/>
      <c r="J297" s="3089"/>
      <c r="K297" s="3089"/>
      <c r="L297" s="3089"/>
      <c r="M297" s="3089"/>
      <c r="N297" s="3089"/>
      <c r="O297" s="3089"/>
    </row>
    <row r="298" spans="1:15" s="1267" customFormat="1">
      <c r="A298" s="1273"/>
      <c r="B298" s="1273"/>
      <c r="C298" s="1273"/>
      <c r="D298" s="1273"/>
      <c r="E298" s="1273"/>
      <c r="F298" s="1273"/>
      <c r="G298" s="1273"/>
      <c r="H298" s="1273"/>
      <c r="I298" s="3089"/>
      <c r="J298" s="3089"/>
      <c r="K298" s="3089"/>
      <c r="L298" s="3089"/>
      <c r="M298" s="3089"/>
      <c r="N298" s="3089"/>
      <c r="O298" s="3089"/>
    </row>
    <row r="299" spans="1:15" s="1267" customFormat="1">
      <c r="A299" s="1266"/>
      <c r="B299" s="1266"/>
      <c r="C299" s="1266"/>
      <c r="D299" s="1266"/>
      <c r="E299" s="1266"/>
      <c r="F299" s="1266"/>
      <c r="G299" s="1266"/>
      <c r="H299" s="1266"/>
      <c r="I299" s="3089"/>
      <c r="J299" s="3089"/>
      <c r="K299" s="3089"/>
      <c r="L299" s="3089"/>
      <c r="M299" s="3089"/>
      <c r="N299" s="3089"/>
      <c r="O299" s="3089"/>
    </row>
    <row r="300" spans="1:15" s="1267" customFormat="1">
      <c r="A300" s="1266"/>
      <c r="B300" s="1266"/>
      <c r="C300" s="1266"/>
      <c r="D300" s="1266"/>
      <c r="E300" s="1266"/>
      <c r="F300" s="1266"/>
      <c r="G300" s="1266"/>
      <c r="H300" s="1266"/>
      <c r="I300" s="3089"/>
      <c r="J300" s="3089"/>
      <c r="K300" s="3089"/>
      <c r="L300" s="3089"/>
      <c r="M300" s="3089"/>
      <c r="N300" s="3089"/>
      <c r="O300" s="3089"/>
    </row>
    <row r="301" spans="1:15" s="1267" customFormat="1">
      <c r="A301" s="1266"/>
      <c r="B301" s="1266"/>
      <c r="C301" s="1266"/>
      <c r="D301" s="1266"/>
      <c r="E301" s="1266"/>
      <c r="F301" s="1266"/>
      <c r="G301" s="1266"/>
      <c r="H301" s="1266"/>
      <c r="I301" s="3089"/>
      <c r="J301" s="3089"/>
      <c r="K301" s="3089"/>
      <c r="L301" s="3089"/>
      <c r="M301" s="3089"/>
      <c r="N301" s="3089"/>
      <c r="O301" s="3089"/>
    </row>
    <row r="302" spans="1:15" s="1267" customFormat="1">
      <c r="A302" s="1266"/>
      <c r="B302" s="1266"/>
      <c r="C302" s="1266"/>
      <c r="D302" s="1266"/>
      <c r="E302" s="1266"/>
      <c r="F302" s="1266"/>
      <c r="G302" s="1266"/>
      <c r="H302" s="1266"/>
      <c r="I302" s="3089"/>
      <c r="J302" s="3089"/>
      <c r="K302" s="3089"/>
      <c r="L302" s="3089"/>
      <c r="M302" s="3089"/>
      <c r="N302" s="3089"/>
      <c r="O302" s="3089"/>
    </row>
    <row r="303" spans="1:15" s="1267" customFormat="1">
      <c r="A303" s="1266"/>
      <c r="B303" s="1266"/>
      <c r="C303" s="1266"/>
      <c r="D303" s="1266"/>
      <c r="E303" s="1266"/>
      <c r="F303" s="1266"/>
      <c r="G303" s="1266"/>
      <c r="H303" s="1266"/>
      <c r="I303" s="3089"/>
      <c r="J303" s="3089"/>
      <c r="K303" s="3089"/>
      <c r="L303" s="3089"/>
      <c r="M303" s="3089"/>
      <c r="N303" s="3089"/>
      <c r="O303" s="3089"/>
    </row>
    <row r="304" spans="1:15" s="1267" customFormat="1">
      <c r="A304" s="1266"/>
      <c r="B304" s="1266"/>
      <c r="C304" s="1266"/>
      <c r="D304" s="1266"/>
      <c r="E304" s="1266"/>
      <c r="F304" s="1266"/>
      <c r="G304" s="1266"/>
      <c r="H304" s="1266"/>
      <c r="I304" s="3089"/>
      <c r="J304" s="3089"/>
      <c r="K304" s="3089"/>
      <c r="L304" s="3089"/>
      <c r="M304" s="3089"/>
      <c r="N304" s="3089"/>
      <c r="O304" s="3089"/>
    </row>
    <row r="305" spans="1:15" s="1267" customFormat="1">
      <c r="A305" s="1266"/>
      <c r="B305" s="1266"/>
      <c r="C305" s="1266"/>
      <c r="D305" s="1266"/>
      <c r="E305" s="1266"/>
      <c r="F305" s="1266"/>
      <c r="G305" s="1266"/>
      <c r="H305" s="1266"/>
      <c r="I305" s="3089"/>
      <c r="J305" s="3089"/>
      <c r="K305" s="3089"/>
      <c r="L305" s="3089"/>
      <c r="M305" s="3089"/>
      <c r="N305" s="3089"/>
      <c r="O305" s="3089"/>
    </row>
    <row r="306" spans="1:15" s="1267" customFormat="1">
      <c r="A306" s="1266"/>
      <c r="B306" s="1266"/>
      <c r="C306" s="1266"/>
      <c r="D306" s="1266"/>
      <c r="E306" s="1266"/>
      <c r="F306" s="1266"/>
      <c r="G306" s="1266"/>
      <c r="H306" s="1266"/>
      <c r="I306" s="3089"/>
      <c r="J306" s="3089"/>
      <c r="K306" s="3089"/>
      <c r="L306" s="3089"/>
      <c r="M306" s="3089"/>
      <c r="N306" s="3089"/>
      <c r="O306" s="3089"/>
    </row>
    <row r="307" spans="1:15" s="1267" customFormat="1">
      <c r="A307" s="1266"/>
      <c r="B307" s="1266"/>
      <c r="C307" s="1266"/>
      <c r="D307" s="1266"/>
      <c r="E307" s="1266"/>
      <c r="F307" s="1266"/>
      <c r="G307" s="1266"/>
      <c r="H307" s="1266"/>
      <c r="I307" s="3089"/>
      <c r="J307" s="3089"/>
      <c r="K307" s="3089"/>
      <c r="L307" s="3089"/>
      <c r="M307" s="3089"/>
      <c r="N307" s="3089"/>
      <c r="O307" s="3089"/>
    </row>
    <row r="308" spans="1:15" s="1267" customFormat="1">
      <c r="A308" s="1266"/>
      <c r="B308" s="1266"/>
      <c r="C308" s="1266"/>
      <c r="D308" s="1266"/>
      <c r="E308" s="1266"/>
      <c r="F308" s="1266"/>
      <c r="G308" s="1266"/>
      <c r="H308" s="1266"/>
      <c r="I308" s="3089"/>
      <c r="J308" s="3089"/>
      <c r="K308" s="3089"/>
      <c r="L308" s="3089"/>
      <c r="M308" s="3089"/>
      <c r="N308" s="3089"/>
      <c r="O308" s="3089"/>
    </row>
    <row r="309" spans="1:15" s="1267" customFormat="1">
      <c r="A309" s="1266"/>
      <c r="B309" s="1266"/>
      <c r="C309" s="1266"/>
      <c r="D309" s="1266"/>
      <c r="E309" s="1266"/>
      <c r="F309" s="1266"/>
      <c r="G309" s="1266"/>
      <c r="H309" s="1266"/>
      <c r="I309" s="3089"/>
      <c r="J309" s="3089"/>
      <c r="K309" s="3089"/>
      <c r="L309" s="3089"/>
      <c r="M309" s="3089"/>
      <c r="N309" s="3089"/>
      <c r="O309" s="3089"/>
    </row>
    <row r="310" spans="1:15" s="1267" customFormat="1">
      <c r="A310" s="1266"/>
      <c r="B310" s="1266"/>
      <c r="C310" s="1266"/>
      <c r="D310" s="1266"/>
      <c r="E310" s="1266"/>
      <c r="F310" s="1266"/>
      <c r="G310" s="1266"/>
      <c r="H310" s="1266"/>
      <c r="I310" s="3089"/>
      <c r="J310" s="3089"/>
      <c r="K310" s="3089"/>
      <c r="L310" s="3089"/>
      <c r="M310" s="3089"/>
      <c r="N310" s="3089"/>
      <c r="O310" s="3089"/>
    </row>
    <row r="311" spans="1:15" s="1267" customFormat="1">
      <c r="A311" s="1266"/>
      <c r="B311" s="1266"/>
      <c r="C311" s="1266"/>
      <c r="D311" s="1266"/>
      <c r="E311" s="1266"/>
      <c r="F311" s="1266"/>
      <c r="G311" s="1266"/>
      <c r="H311" s="1266"/>
      <c r="I311" s="3089"/>
      <c r="J311" s="3089"/>
      <c r="K311" s="3089"/>
      <c r="L311" s="3089"/>
      <c r="M311" s="3089"/>
      <c r="N311" s="3089"/>
      <c r="O311" s="3089"/>
    </row>
    <row r="312" spans="1:15" s="1267" customFormat="1">
      <c r="A312" s="1266"/>
      <c r="B312" s="1266"/>
      <c r="C312" s="1266"/>
      <c r="D312" s="1266"/>
      <c r="E312" s="1266"/>
      <c r="F312" s="1266"/>
      <c r="G312" s="1266"/>
      <c r="H312" s="1266"/>
      <c r="I312" s="3089"/>
      <c r="J312" s="3089"/>
      <c r="K312" s="3089"/>
      <c r="L312" s="3089"/>
      <c r="M312" s="3089"/>
      <c r="N312" s="3089"/>
      <c r="O312" s="3089"/>
    </row>
    <row r="313" spans="1:15" s="1267" customFormat="1">
      <c r="A313" s="1266"/>
      <c r="B313" s="1266"/>
      <c r="C313" s="1266"/>
      <c r="D313" s="1266"/>
      <c r="E313" s="1266"/>
      <c r="F313" s="1266"/>
      <c r="G313" s="1266"/>
      <c r="H313" s="1266"/>
      <c r="I313" s="3089"/>
      <c r="J313" s="3089"/>
      <c r="K313" s="3089"/>
      <c r="L313" s="3089"/>
      <c r="M313" s="3089"/>
      <c r="N313" s="3089"/>
      <c r="O313" s="3089"/>
    </row>
    <row r="314" spans="1:15" s="1267" customFormat="1">
      <c r="A314" s="1266"/>
      <c r="B314" s="1266"/>
      <c r="C314" s="1266"/>
      <c r="D314" s="1266"/>
      <c r="E314" s="1266"/>
      <c r="F314" s="1266"/>
      <c r="G314" s="1266"/>
      <c r="H314" s="1266"/>
      <c r="I314" s="3089"/>
      <c r="J314" s="3089"/>
      <c r="K314" s="3089"/>
      <c r="L314" s="3089"/>
      <c r="M314" s="3089"/>
      <c r="N314" s="3089"/>
      <c r="O314" s="3089"/>
    </row>
    <row r="315" spans="1:15" s="1267" customFormat="1">
      <c r="A315" s="1266"/>
      <c r="B315" s="1266"/>
      <c r="C315" s="1266"/>
      <c r="D315" s="1266"/>
      <c r="E315" s="1266"/>
      <c r="F315" s="1266"/>
      <c r="G315" s="1266"/>
      <c r="H315" s="1266"/>
      <c r="I315" s="3089"/>
      <c r="J315" s="3089"/>
      <c r="K315" s="3089"/>
      <c r="L315" s="3089"/>
      <c r="M315" s="3089"/>
      <c r="N315" s="3089"/>
      <c r="O315" s="3089"/>
    </row>
    <row r="316" spans="1:15" s="1267" customFormat="1">
      <c r="A316" s="1266"/>
      <c r="B316" s="1266"/>
      <c r="C316" s="1266"/>
      <c r="D316" s="1266"/>
      <c r="E316" s="1266"/>
      <c r="F316" s="1266"/>
      <c r="G316" s="1266"/>
      <c r="H316" s="1266"/>
      <c r="I316" s="3089"/>
      <c r="J316" s="3089"/>
      <c r="K316" s="3089"/>
      <c r="L316" s="3089"/>
      <c r="M316" s="3089"/>
      <c r="N316" s="3089"/>
      <c r="O316" s="3089"/>
    </row>
    <row r="317" spans="1:15" s="1267" customFormat="1">
      <c r="A317" s="1266"/>
      <c r="B317" s="1266"/>
      <c r="C317" s="1266"/>
      <c r="D317" s="1266"/>
      <c r="E317" s="1266"/>
      <c r="F317" s="1266"/>
      <c r="G317" s="1266"/>
      <c r="H317" s="1266"/>
      <c r="I317" s="3089"/>
      <c r="J317" s="3089"/>
      <c r="K317" s="3089"/>
      <c r="L317" s="3089"/>
      <c r="M317" s="3089"/>
      <c r="N317" s="3089"/>
      <c r="O317" s="3089"/>
    </row>
    <row r="318" spans="1:15" s="1267" customFormat="1">
      <c r="A318" s="1266"/>
      <c r="B318" s="1266"/>
      <c r="C318" s="1266"/>
      <c r="D318" s="1266"/>
      <c r="E318" s="1266"/>
      <c r="F318" s="1266"/>
      <c r="G318" s="1266"/>
      <c r="H318" s="1266"/>
      <c r="I318" s="3089"/>
      <c r="J318" s="3089"/>
      <c r="K318" s="3089"/>
      <c r="L318" s="3089"/>
      <c r="M318" s="3089"/>
      <c r="N318" s="3089"/>
      <c r="O318" s="3089"/>
    </row>
    <row r="319" spans="1:15" s="1267" customFormat="1">
      <c r="A319" s="1266"/>
      <c r="B319" s="1266"/>
      <c r="C319" s="1266"/>
      <c r="D319" s="1266"/>
      <c r="E319" s="1266"/>
      <c r="F319" s="1266"/>
      <c r="G319" s="1266"/>
      <c r="H319" s="1266"/>
      <c r="I319" s="3089"/>
      <c r="J319" s="3089"/>
      <c r="K319" s="3089"/>
      <c r="L319" s="3089"/>
      <c r="M319" s="3089"/>
      <c r="N319" s="3089"/>
      <c r="O319" s="3089"/>
    </row>
    <row r="320" spans="1:15" s="1267" customFormat="1">
      <c r="A320" s="1266"/>
      <c r="B320" s="1266"/>
      <c r="C320" s="1266"/>
      <c r="D320" s="1266"/>
      <c r="E320" s="1266"/>
      <c r="F320" s="1266"/>
      <c r="G320" s="1266"/>
      <c r="H320" s="1266"/>
      <c r="I320" s="3089"/>
      <c r="J320" s="3089"/>
      <c r="K320" s="3089"/>
      <c r="L320" s="3089"/>
      <c r="M320" s="3089"/>
      <c r="N320" s="3089"/>
      <c r="O320" s="3089"/>
    </row>
    <row r="321" spans="1:15" s="1267" customFormat="1">
      <c r="A321" s="1266"/>
      <c r="B321" s="1266"/>
      <c r="C321" s="1266"/>
      <c r="D321" s="1266"/>
      <c r="E321" s="1266"/>
      <c r="F321" s="1266"/>
      <c r="G321" s="1266"/>
      <c r="H321" s="1266"/>
      <c r="I321" s="3089"/>
      <c r="J321" s="3089"/>
      <c r="K321" s="3089"/>
      <c r="L321" s="3089"/>
      <c r="M321" s="3089"/>
      <c r="N321" s="3089"/>
      <c r="O321" s="3089"/>
    </row>
    <row r="322" spans="1:15" s="1267" customFormat="1">
      <c r="A322" s="1266"/>
      <c r="B322" s="1266"/>
      <c r="C322" s="1266"/>
      <c r="D322" s="1266"/>
      <c r="E322" s="1266"/>
      <c r="F322" s="1266"/>
      <c r="G322" s="1266"/>
      <c r="H322" s="1266"/>
      <c r="I322" s="3089"/>
      <c r="J322" s="3089"/>
      <c r="K322" s="3089"/>
      <c r="L322" s="3089"/>
      <c r="M322" s="3089"/>
      <c r="N322" s="3089"/>
      <c r="O322" s="3089"/>
    </row>
    <row r="323" spans="1:15" s="1267" customFormat="1">
      <c r="A323" s="1266"/>
      <c r="B323" s="1266"/>
      <c r="C323" s="1266"/>
      <c r="D323" s="1266"/>
      <c r="E323" s="1266"/>
      <c r="F323" s="1266"/>
      <c r="G323" s="1266"/>
      <c r="H323" s="1266"/>
      <c r="I323" s="3089"/>
      <c r="J323" s="3089"/>
      <c r="K323" s="3089"/>
      <c r="L323" s="3089"/>
      <c r="M323" s="3089"/>
      <c r="N323" s="3089"/>
      <c r="O323" s="3089"/>
    </row>
    <row r="324" spans="1:15" s="1267" customFormat="1">
      <c r="A324" s="1266"/>
      <c r="B324" s="1266"/>
      <c r="C324" s="1266"/>
      <c r="D324" s="1266"/>
      <c r="E324" s="1266"/>
      <c r="F324" s="1266"/>
      <c r="G324" s="1266"/>
      <c r="H324" s="1266"/>
      <c r="I324" s="3089"/>
      <c r="J324" s="3089"/>
      <c r="K324" s="3089"/>
      <c r="L324" s="3089"/>
      <c r="M324" s="3089"/>
      <c r="N324" s="3089"/>
      <c r="O324" s="3089"/>
    </row>
    <row r="325" spans="1:15" s="1267" customFormat="1">
      <c r="A325" s="1266"/>
      <c r="B325" s="1266"/>
      <c r="C325" s="1266"/>
      <c r="D325" s="1266"/>
      <c r="E325" s="1266"/>
      <c r="F325" s="1266"/>
      <c r="G325" s="1266"/>
      <c r="H325" s="1266"/>
      <c r="I325" s="3089"/>
      <c r="J325" s="3089"/>
      <c r="K325" s="3089"/>
      <c r="L325" s="3089"/>
      <c r="M325" s="3089"/>
      <c r="N325" s="3089"/>
      <c r="O325" s="3089"/>
    </row>
    <row r="326" spans="1:15" s="1267" customFormat="1">
      <c r="A326" s="1266"/>
      <c r="B326" s="1266"/>
      <c r="C326" s="1266"/>
      <c r="D326" s="1266"/>
      <c r="E326" s="1266"/>
      <c r="F326" s="1266"/>
      <c r="G326" s="1266"/>
      <c r="H326" s="1266"/>
      <c r="I326" s="3089"/>
      <c r="J326" s="3089"/>
      <c r="K326" s="3089"/>
      <c r="L326" s="3089"/>
      <c r="M326" s="3089"/>
      <c r="N326" s="3089"/>
      <c r="O326" s="3089"/>
    </row>
    <row r="327" spans="1:15" s="1267" customFormat="1">
      <c r="A327" s="1266"/>
      <c r="B327" s="1266"/>
      <c r="C327" s="1266"/>
      <c r="D327" s="1266"/>
      <c r="E327" s="1266"/>
      <c r="F327" s="1266"/>
      <c r="G327" s="1266"/>
      <c r="H327" s="1266"/>
      <c r="I327" s="3089"/>
      <c r="J327" s="3089"/>
      <c r="K327" s="3089"/>
      <c r="L327" s="3089"/>
      <c r="M327" s="3089"/>
      <c r="N327" s="3089"/>
      <c r="O327" s="3089"/>
    </row>
    <row r="328" spans="1:15" s="1267" customFormat="1">
      <c r="A328" s="1266"/>
      <c r="B328" s="1266"/>
      <c r="C328" s="1266"/>
      <c r="D328" s="1266"/>
      <c r="E328" s="1266"/>
      <c r="F328" s="1266"/>
      <c r="G328" s="1266"/>
      <c r="H328" s="1266"/>
      <c r="I328" s="3089"/>
      <c r="J328" s="3089"/>
      <c r="K328" s="3089"/>
      <c r="L328" s="3089"/>
      <c r="M328" s="3089"/>
      <c r="N328" s="3089"/>
      <c r="O328" s="3089"/>
    </row>
    <row r="329" spans="1:15" s="1267" customFormat="1">
      <c r="A329" s="1266"/>
      <c r="B329" s="1266"/>
      <c r="C329" s="1266"/>
      <c r="D329" s="1266"/>
      <c r="E329" s="1266"/>
      <c r="F329" s="1266"/>
      <c r="G329" s="1266"/>
      <c r="H329" s="1266"/>
      <c r="I329" s="3089"/>
      <c r="J329" s="3089"/>
      <c r="K329" s="3089"/>
      <c r="L329" s="3089"/>
      <c r="M329" s="3089"/>
      <c r="N329" s="3089"/>
      <c r="O329" s="3089"/>
    </row>
    <row r="330" spans="1:15" s="1267" customFormat="1">
      <c r="A330" s="1266"/>
      <c r="B330" s="1266"/>
      <c r="C330" s="1266"/>
      <c r="D330" s="1266"/>
      <c r="E330" s="1266"/>
      <c r="F330" s="1266"/>
      <c r="G330" s="1266"/>
      <c r="H330" s="1266"/>
      <c r="I330" s="3089"/>
      <c r="J330" s="3089"/>
      <c r="K330" s="3089"/>
      <c r="L330" s="3089"/>
      <c r="M330" s="3089"/>
      <c r="N330" s="3089"/>
      <c r="O330" s="3089"/>
    </row>
    <row r="331" spans="1:15" s="1267" customFormat="1">
      <c r="A331" s="1266"/>
      <c r="B331" s="1266"/>
      <c r="C331" s="1266"/>
      <c r="D331" s="1266"/>
      <c r="E331" s="1266"/>
      <c r="F331" s="1266"/>
      <c r="G331" s="1266"/>
      <c r="H331" s="1266"/>
      <c r="I331" s="3089"/>
      <c r="J331" s="3089"/>
      <c r="K331" s="3089"/>
      <c r="L331" s="3089"/>
      <c r="M331" s="3089"/>
      <c r="N331" s="3089"/>
      <c r="O331" s="3089"/>
    </row>
    <row r="336" spans="1:15" s="1267" customFormat="1">
      <c r="A336" s="1266"/>
      <c r="B336" s="1266"/>
      <c r="C336" s="1266"/>
      <c r="D336" s="1266"/>
      <c r="E336" s="1266"/>
      <c r="F336" s="1266"/>
      <c r="G336" s="1266"/>
      <c r="H336" s="1266"/>
      <c r="I336" s="3089"/>
      <c r="J336" s="3089"/>
      <c r="K336" s="3089"/>
      <c r="L336" s="3089"/>
      <c r="M336" s="3089"/>
      <c r="N336" s="3089"/>
      <c r="O336" s="3089"/>
    </row>
    <row r="337" spans="1:15" s="1267" customFormat="1">
      <c r="A337" s="1266"/>
      <c r="B337" s="1266"/>
      <c r="C337" s="1266"/>
      <c r="D337" s="1266"/>
      <c r="E337" s="1266"/>
      <c r="F337" s="1266"/>
      <c r="G337" s="1266"/>
      <c r="H337" s="1266"/>
      <c r="I337" s="3089"/>
      <c r="J337" s="3089"/>
      <c r="K337" s="3089"/>
      <c r="L337" s="3089"/>
      <c r="M337" s="3089"/>
      <c r="N337" s="3089"/>
      <c r="O337" s="3089"/>
    </row>
    <row r="338" spans="1:15" s="1267" customFormat="1">
      <c r="A338" s="1266"/>
      <c r="B338" s="1266"/>
      <c r="C338" s="1266"/>
      <c r="D338" s="1266"/>
      <c r="E338" s="1266"/>
      <c r="F338" s="1266"/>
      <c r="G338" s="1266"/>
      <c r="H338" s="1266"/>
      <c r="I338" s="3089"/>
      <c r="J338" s="3089"/>
      <c r="K338" s="3089"/>
      <c r="L338" s="3089"/>
      <c r="M338" s="3089"/>
      <c r="N338" s="3089"/>
      <c r="O338" s="3089"/>
    </row>
    <row r="339" spans="1:15" s="1267" customFormat="1">
      <c r="A339" s="1266"/>
      <c r="B339" s="1266"/>
      <c r="C339" s="1266"/>
      <c r="D339" s="1266"/>
      <c r="E339" s="1266"/>
      <c r="F339" s="1266"/>
      <c r="G339" s="1266"/>
      <c r="H339" s="1266"/>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69" spans="1:15" s="1267" customFormat="1">
      <c r="A369" s="1266"/>
      <c r="B369" s="1266"/>
      <c r="C369" s="1266"/>
      <c r="D369" s="1266"/>
      <c r="E369" s="1266"/>
      <c r="F369" s="1266"/>
      <c r="G369" s="1266"/>
      <c r="H369" s="1266"/>
      <c r="I369" s="3089"/>
      <c r="J369" s="3089"/>
      <c r="K369" s="3089"/>
      <c r="L369" s="3089"/>
      <c r="M369" s="3089"/>
      <c r="N369" s="3089"/>
      <c r="O369" s="3089"/>
    </row>
    <row r="370" spans="1:15" s="1267" customFormat="1">
      <c r="A370" s="1266"/>
      <c r="B370" s="1266"/>
      <c r="C370" s="1266"/>
      <c r="D370" s="1266"/>
      <c r="E370" s="1266"/>
      <c r="F370" s="1266"/>
      <c r="G370" s="1266"/>
      <c r="H370" s="1266"/>
      <c r="I370" s="3089"/>
      <c r="J370" s="3089"/>
      <c r="K370" s="3089"/>
      <c r="L370" s="3089"/>
      <c r="M370" s="3089"/>
      <c r="N370" s="3089"/>
      <c r="O370" s="3089"/>
    </row>
    <row r="371" spans="1:15" s="1267" customFormat="1">
      <c r="A371" s="1266"/>
      <c r="B371" s="1266"/>
      <c r="C371" s="1266"/>
      <c r="D371" s="1266"/>
      <c r="E371" s="1266"/>
      <c r="F371" s="1266"/>
      <c r="G371" s="1266"/>
      <c r="H371" s="1266"/>
      <c r="I371" s="3089"/>
      <c r="J371" s="3089"/>
      <c r="K371" s="3089"/>
      <c r="L371" s="3089"/>
      <c r="M371" s="3089"/>
      <c r="N371" s="3089"/>
      <c r="O371" s="3089"/>
    </row>
    <row r="372" spans="1:15" s="1267" customFormat="1">
      <c r="A372" s="1266"/>
      <c r="B372" s="1266"/>
      <c r="C372" s="1266"/>
      <c r="D372" s="1266"/>
      <c r="E372" s="1266"/>
      <c r="F372" s="1266"/>
      <c r="G372" s="1266"/>
      <c r="H372" s="1266"/>
      <c r="I372" s="3089"/>
      <c r="J372" s="3089"/>
      <c r="K372" s="3089"/>
      <c r="L372" s="3089"/>
      <c r="M372" s="3089"/>
      <c r="N372" s="3089"/>
      <c r="O372" s="3089"/>
    </row>
    <row r="377" spans="1:15" s="1267" customFormat="1">
      <c r="A377" s="1266"/>
      <c r="B377" s="1266"/>
      <c r="C377" s="1266"/>
      <c r="D377" s="1266"/>
      <c r="E377" s="1266"/>
      <c r="F377" s="1266"/>
      <c r="G377" s="1266"/>
      <c r="H377" s="1266"/>
      <c r="I377" s="3089"/>
      <c r="J377" s="3089"/>
      <c r="K377" s="3089"/>
      <c r="L377" s="3089"/>
      <c r="M377" s="3089"/>
      <c r="N377" s="3089"/>
      <c r="O377" s="3089"/>
    </row>
    <row r="378" spans="1:15" s="1267" customFormat="1">
      <c r="A378" s="1266"/>
      <c r="B378" s="1266"/>
      <c r="C378" s="1266"/>
      <c r="D378" s="1266"/>
      <c r="E378" s="1266"/>
      <c r="F378" s="1266"/>
      <c r="G378" s="1266"/>
      <c r="H378" s="1266"/>
      <c r="I378" s="3089"/>
      <c r="J378" s="3089"/>
      <c r="K378" s="3089"/>
      <c r="L378" s="3089"/>
      <c r="M378" s="3089"/>
      <c r="N378" s="3089"/>
      <c r="O378"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0" spans="1:15" s="1267" customFormat="1">
      <c r="A410" s="1266"/>
      <c r="B410" s="1266"/>
      <c r="C410" s="1266"/>
      <c r="D410" s="1266"/>
      <c r="E410" s="1266"/>
      <c r="F410" s="1266"/>
      <c r="G410" s="1266"/>
      <c r="H410" s="1266"/>
      <c r="I410" s="3089"/>
      <c r="J410" s="3089"/>
      <c r="K410" s="3089"/>
      <c r="L410" s="3089"/>
      <c r="M410" s="3089"/>
      <c r="N410" s="3089"/>
      <c r="O410" s="3089"/>
    </row>
    <row r="411" spans="1:15" s="1267" customFormat="1">
      <c r="A411" s="1266"/>
      <c r="B411" s="1266"/>
      <c r="C411" s="1266"/>
      <c r="D411" s="1266"/>
      <c r="E411" s="1266"/>
      <c r="F411" s="1266"/>
      <c r="G411" s="1266"/>
      <c r="H411" s="1266"/>
      <c r="I411" s="3089"/>
      <c r="J411" s="3089"/>
      <c r="K411" s="3089"/>
      <c r="L411" s="3089"/>
      <c r="M411" s="3089"/>
      <c r="N411" s="3089"/>
      <c r="O411" s="3089"/>
    </row>
    <row r="412" spans="1:15" s="1267" customFormat="1">
      <c r="A412" s="1266"/>
      <c r="B412" s="1266"/>
      <c r="C412" s="1266"/>
      <c r="D412" s="1266"/>
      <c r="E412" s="1266"/>
      <c r="F412" s="1266"/>
      <c r="G412" s="1266"/>
      <c r="H412" s="1266"/>
      <c r="I412" s="3089"/>
      <c r="J412" s="3089"/>
      <c r="K412" s="3089"/>
      <c r="L412" s="3089"/>
      <c r="M412" s="3089"/>
      <c r="N412" s="3089"/>
      <c r="O412" s="3089"/>
    </row>
    <row r="418" spans="1:15" s="1267" customFormat="1">
      <c r="A418" s="1266"/>
      <c r="B418" s="1266"/>
      <c r="C418" s="1266"/>
      <c r="D418" s="1266"/>
      <c r="E418" s="1266"/>
      <c r="F418" s="1266"/>
      <c r="G418" s="1266"/>
      <c r="H418" s="1266"/>
      <c r="I418" s="3089"/>
      <c r="J418" s="3089"/>
      <c r="K418" s="3089"/>
      <c r="L418" s="3089"/>
      <c r="M418" s="3089"/>
      <c r="N418" s="3089"/>
      <c r="O418" s="3089"/>
    </row>
    <row r="419" spans="1:15" s="1267" customFormat="1">
      <c r="A419" s="1266"/>
      <c r="B419" s="1266"/>
      <c r="C419" s="1266"/>
      <c r="D419" s="1266"/>
      <c r="E419" s="1266"/>
      <c r="F419" s="1266"/>
      <c r="G419" s="1266"/>
      <c r="H419" s="1266"/>
      <c r="I419" s="3089"/>
      <c r="J419" s="3089"/>
      <c r="K419" s="3089"/>
      <c r="L419" s="3089"/>
      <c r="M419" s="3089"/>
      <c r="N419" s="3089"/>
      <c r="O419"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3" spans="1:15" s="1267" customFormat="1">
      <c r="A453" s="1266"/>
      <c r="B453" s="1266"/>
      <c r="C453" s="1266"/>
      <c r="D453" s="1266"/>
      <c r="E453" s="1266"/>
      <c r="F453" s="1266"/>
      <c r="G453" s="1266"/>
      <c r="H453" s="1266"/>
      <c r="I453" s="3089"/>
      <c r="J453" s="3089"/>
      <c r="K453" s="3089"/>
      <c r="L453" s="3089"/>
      <c r="M453" s="3089"/>
      <c r="N453" s="3089"/>
      <c r="O453" s="3089"/>
    </row>
    <row r="454" spans="1:15" s="1267" customFormat="1">
      <c r="A454" s="1266"/>
      <c r="B454" s="1266"/>
      <c r="C454" s="1266"/>
      <c r="D454" s="1266"/>
      <c r="E454" s="1266"/>
      <c r="F454" s="1266"/>
      <c r="G454" s="1266"/>
      <c r="H454" s="1266"/>
      <c r="I454" s="3089"/>
      <c r="J454" s="3089"/>
      <c r="K454" s="3089"/>
      <c r="L454" s="3089"/>
      <c r="M454" s="3089"/>
      <c r="N454" s="3089"/>
      <c r="O454" s="3089"/>
    </row>
    <row r="455" spans="1:15" s="1267" customFormat="1">
      <c r="A455" s="1266"/>
      <c r="B455" s="1266"/>
      <c r="C455" s="1266"/>
      <c r="D455" s="1266"/>
      <c r="E455" s="1266"/>
      <c r="F455" s="1266"/>
      <c r="G455" s="1266"/>
      <c r="H455" s="1266"/>
      <c r="I455" s="3089"/>
      <c r="J455" s="3089"/>
      <c r="K455" s="3089"/>
      <c r="L455" s="3089"/>
      <c r="M455" s="3089"/>
      <c r="N455" s="3089"/>
      <c r="O455" s="3089"/>
    </row>
    <row r="460" spans="1:15" s="1267" customFormat="1">
      <c r="A460" s="1266"/>
      <c r="B460" s="1266"/>
      <c r="C460" s="1266"/>
      <c r="D460" s="1266"/>
      <c r="E460" s="1266"/>
      <c r="F460" s="1266"/>
      <c r="G460" s="1266"/>
      <c r="H460" s="1266"/>
      <c r="I460" s="3089"/>
      <c r="J460" s="3089"/>
      <c r="K460" s="3089"/>
      <c r="L460" s="3089"/>
      <c r="M460" s="3089"/>
      <c r="N460" s="3089"/>
      <c r="O460" s="3089"/>
    </row>
    <row r="461" spans="1:15" s="1267" customFormat="1">
      <c r="A461" s="1266"/>
      <c r="B461" s="1266"/>
      <c r="C461" s="1266"/>
      <c r="D461" s="1266"/>
      <c r="E461" s="1266"/>
      <c r="F461" s="1266"/>
      <c r="G461" s="1266"/>
      <c r="H461" s="1266"/>
      <c r="I461" s="3089"/>
      <c r="J461" s="3089"/>
      <c r="K461" s="3089"/>
      <c r="L461" s="3089"/>
      <c r="M461" s="3089"/>
      <c r="N461" s="3089"/>
      <c r="O461"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4" spans="1:15" s="1267" customFormat="1">
      <c r="A494" s="1266"/>
      <c r="B494" s="1266"/>
      <c r="C494" s="1266"/>
      <c r="D494" s="1266"/>
      <c r="E494" s="1266"/>
      <c r="F494" s="1266"/>
      <c r="G494" s="1266"/>
      <c r="H494" s="1266"/>
      <c r="I494" s="3089"/>
      <c r="J494" s="3089"/>
      <c r="K494" s="3089"/>
      <c r="L494" s="3089"/>
      <c r="M494" s="3089"/>
      <c r="N494" s="3089"/>
      <c r="O494" s="3089"/>
    </row>
    <row r="495" spans="1:15" s="1267" customFormat="1">
      <c r="A495" s="1266"/>
      <c r="B495" s="1266"/>
      <c r="C495" s="1266"/>
      <c r="D495" s="1266"/>
      <c r="E495" s="1266"/>
      <c r="F495" s="1266"/>
      <c r="G495" s="1266"/>
      <c r="H495" s="1266"/>
      <c r="I495" s="3089"/>
      <c r="J495" s="3089"/>
      <c r="K495" s="3089"/>
      <c r="L495" s="3089"/>
      <c r="M495" s="3089"/>
      <c r="N495" s="3089"/>
      <c r="O495" s="3089"/>
    </row>
    <row r="496" spans="1:15" s="1267" customFormat="1">
      <c r="A496" s="1266"/>
      <c r="B496" s="1266"/>
      <c r="C496" s="1266"/>
      <c r="D496" s="1266"/>
      <c r="E496" s="1266"/>
      <c r="F496" s="1266"/>
      <c r="G496" s="1266"/>
      <c r="H496" s="1266"/>
      <c r="I496" s="3089"/>
      <c r="J496" s="3089"/>
      <c r="K496" s="3089"/>
      <c r="L496" s="3089"/>
      <c r="M496" s="3089"/>
      <c r="N496" s="3089"/>
      <c r="O496" s="3089"/>
    </row>
    <row r="502" spans="1:15" s="1267" customFormat="1">
      <c r="A502" s="1266"/>
      <c r="B502" s="1266"/>
      <c r="C502" s="1266"/>
      <c r="D502" s="1266"/>
      <c r="E502" s="1266"/>
      <c r="F502" s="1266"/>
      <c r="G502" s="1266"/>
      <c r="H502" s="1266"/>
      <c r="I502" s="3089"/>
      <c r="J502" s="3089"/>
      <c r="K502" s="3089"/>
      <c r="L502" s="3089"/>
      <c r="M502" s="3089"/>
      <c r="N502" s="3089"/>
      <c r="O502" s="3089"/>
    </row>
    <row r="503" spans="1:15" s="1267" customFormat="1">
      <c r="A503" s="1266"/>
      <c r="B503" s="1266"/>
      <c r="C503" s="1266"/>
      <c r="D503" s="1266"/>
      <c r="E503" s="1266"/>
      <c r="F503" s="1266"/>
      <c r="G503" s="1266"/>
      <c r="H503" s="1266"/>
      <c r="I503" s="3089"/>
      <c r="J503" s="3089"/>
      <c r="K503" s="3089"/>
      <c r="L503" s="3089"/>
      <c r="M503" s="3089"/>
      <c r="N503" s="3089"/>
      <c r="O503"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38" spans="1:15" s="1267" customFormat="1">
      <c r="A538" s="1266"/>
      <c r="B538" s="1266"/>
      <c r="C538" s="1266"/>
      <c r="D538" s="1266"/>
      <c r="E538" s="1266"/>
      <c r="F538" s="1266"/>
      <c r="G538" s="1266"/>
      <c r="H538" s="1266"/>
      <c r="I538" s="3089"/>
      <c r="J538" s="3089"/>
      <c r="K538" s="3089"/>
      <c r="L538" s="3089"/>
      <c r="M538" s="3089"/>
      <c r="N538" s="3089"/>
      <c r="O538" s="3089"/>
    </row>
    <row r="539" spans="1:15" s="1267" customFormat="1">
      <c r="A539" s="1266"/>
      <c r="B539" s="1266"/>
      <c r="C539" s="1266"/>
      <c r="D539" s="1266"/>
      <c r="E539" s="1266"/>
      <c r="F539" s="1266"/>
      <c r="G539" s="1266"/>
      <c r="H539" s="1266"/>
      <c r="I539" s="3089"/>
      <c r="J539" s="3089"/>
      <c r="K539" s="3089"/>
      <c r="L539" s="3089"/>
      <c r="M539" s="3089"/>
      <c r="N539" s="3089"/>
      <c r="O539" s="3089"/>
    </row>
    <row r="540" spans="1:15" s="1267" customFormat="1">
      <c r="A540" s="1266"/>
      <c r="B540" s="1266"/>
      <c r="C540" s="1266"/>
      <c r="D540" s="1266"/>
      <c r="E540" s="1266"/>
      <c r="F540" s="1266"/>
      <c r="G540" s="1266"/>
      <c r="H540" s="1266"/>
      <c r="I540" s="3089"/>
      <c r="J540" s="3089"/>
      <c r="K540" s="3089"/>
      <c r="L540" s="3089"/>
      <c r="M540" s="3089"/>
      <c r="N540" s="3089"/>
      <c r="O540" s="3089"/>
    </row>
    <row r="547" spans="1:15" s="1267" customFormat="1">
      <c r="A547" s="1266"/>
      <c r="B547" s="1266"/>
      <c r="C547" s="1266"/>
      <c r="D547" s="1266"/>
      <c r="E547" s="1266"/>
      <c r="F547" s="1266"/>
      <c r="G547" s="1266"/>
      <c r="H547" s="1266"/>
      <c r="I547" s="3089"/>
      <c r="J547" s="3089"/>
      <c r="K547" s="3089"/>
      <c r="L547" s="3089"/>
      <c r="M547" s="3089"/>
      <c r="N547" s="3089"/>
      <c r="O547" s="3089"/>
    </row>
    <row r="548" spans="1:15" s="1267" customFormat="1">
      <c r="A548" s="1266"/>
      <c r="B548" s="1266"/>
      <c r="C548" s="1266"/>
      <c r="D548" s="1266"/>
      <c r="E548" s="1266"/>
      <c r="F548" s="1266"/>
      <c r="G548" s="1266"/>
      <c r="H548" s="1266"/>
      <c r="I548" s="3089"/>
      <c r="J548" s="3089"/>
      <c r="K548" s="3089"/>
      <c r="L548" s="3089"/>
      <c r="M548" s="3089"/>
      <c r="N548" s="3089"/>
      <c r="O548"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c r="A561" s="1266"/>
      <c r="B561" s="1266"/>
      <c r="C561" s="1266"/>
      <c r="D561" s="1266"/>
      <c r="E561" s="1266"/>
      <c r="F561" s="1266"/>
      <c r="G561" s="1266"/>
      <c r="H561" s="1266"/>
      <c r="I561" s="3089"/>
      <c r="J561" s="3089"/>
      <c r="K561" s="3089"/>
      <c r="L561" s="3089"/>
      <c r="M561" s="3089"/>
      <c r="N561" s="3089"/>
      <c r="O561" s="3089"/>
    </row>
    <row r="562" spans="1:15" s="1267" customFormat="1">
      <c r="A562" s="1266"/>
      <c r="B562" s="1266"/>
      <c r="C562" s="1266"/>
      <c r="D562" s="1266"/>
      <c r="E562" s="1266"/>
      <c r="F562" s="1266"/>
      <c r="G562" s="1266"/>
      <c r="H562" s="1266"/>
      <c r="I562" s="3089"/>
      <c r="J562" s="3089"/>
      <c r="K562" s="3089"/>
      <c r="L562" s="3089"/>
      <c r="M562" s="3089"/>
      <c r="N562" s="3089"/>
      <c r="O562" s="3089"/>
    </row>
    <row r="563" spans="1:15" s="1267" customFormat="1">
      <c r="A563" s="1266"/>
      <c r="B563" s="1266"/>
      <c r="C563" s="1266"/>
      <c r="D563" s="1266"/>
      <c r="E563" s="1266"/>
      <c r="F563" s="1266"/>
      <c r="G563" s="1266"/>
      <c r="H563" s="1266"/>
      <c r="I563" s="3089"/>
      <c r="J563" s="3089"/>
      <c r="K563" s="3089"/>
      <c r="L563" s="3089"/>
      <c r="M563" s="3089"/>
      <c r="N563" s="3089"/>
      <c r="O563" s="3089"/>
    </row>
    <row r="564" spans="1:15" s="1267" customFormat="1" ht="7.5" customHeight="1">
      <c r="A564" s="1266"/>
      <c r="B564" s="1266"/>
      <c r="C564" s="1266"/>
      <c r="D564" s="1266"/>
      <c r="E564" s="1266"/>
      <c r="F564" s="1266"/>
      <c r="G564" s="1266"/>
      <c r="H564" s="1266"/>
      <c r="I564" s="3089"/>
      <c r="J564" s="3089"/>
      <c r="K564" s="3089"/>
      <c r="L564" s="3089"/>
      <c r="M564" s="3089"/>
      <c r="N564" s="3089"/>
      <c r="O564" s="3089"/>
    </row>
    <row r="565" spans="1:15" s="1267" customFormat="1" ht="7.5" customHeigh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597" spans="1:15" s="1267" customFormat="1" ht="7.5" customHeight="1">
      <c r="A597" s="1266"/>
      <c r="B597" s="1266"/>
      <c r="C597" s="1266"/>
      <c r="D597" s="1266"/>
      <c r="E597" s="1266"/>
      <c r="F597" s="1266"/>
      <c r="G597" s="1266"/>
      <c r="H597" s="1266"/>
      <c r="I597" s="3089"/>
      <c r="J597" s="3089"/>
      <c r="K597" s="3089"/>
      <c r="L597" s="3089"/>
      <c r="M597" s="3089"/>
      <c r="N597" s="3089"/>
      <c r="O597" s="3089"/>
    </row>
    <row r="598" spans="1:15" s="1267" customFormat="1" ht="7.5" customHeight="1">
      <c r="A598" s="1266"/>
      <c r="B598" s="1266"/>
      <c r="C598" s="1266"/>
      <c r="D598" s="1266"/>
      <c r="E598" s="1266"/>
      <c r="F598" s="1266"/>
      <c r="G598" s="1266"/>
      <c r="H598" s="1266"/>
      <c r="I598" s="3089"/>
      <c r="J598" s="3089"/>
      <c r="K598" s="3089"/>
      <c r="L598" s="3089"/>
      <c r="M598" s="3089"/>
      <c r="N598" s="3089"/>
      <c r="O598" s="3089"/>
    </row>
    <row r="599" spans="1:15" s="1267" customFormat="1" ht="7.5" customHeight="1">
      <c r="A599" s="1266"/>
      <c r="B599" s="1266"/>
      <c r="C599" s="1266"/>
      <c r="D599" s="1266"/>
      <c r="E599" s="1266"/>
      <c r="F599" s="1266"/>
      <c r="G599" s="1266"/>
      <c r="H599" s="1266"/>
      <c r="I599" s="3089"/>
      <c r="J599" s="3089"/>
      <c r="K599" s="3089"/>
      <c r="L599" s="3089"/>
      <c r="M599" s="3089"/>
      <c r="N599" s="3089"/>
      <c r="O599" s="3089"/>
    </row>
    <row r="603" spans="1:15" s="1267" customFormat="1">
      <c r="A603" s="1266"/>
      <c r="B603" s="1266"/>
      <c r="C603" s="1266"/>
      <c r="D603" s="1266"/>
      <c r="E603" s="1266"/>
      <c r="F603" s="1266"/>
      <c r="G603" s="1266"/>
      <c r="H603" s="1266"/>
      <c r="I603" s="3089"/>
      <c r="J603" s="3089"/>
      <c r="K603" s="3089"/>
      <c r="L603" s="3089"/>
      <c r="M603" s="3089"/>
      <c r="N603" s="3089"/>
      <c r="O603" s="3089"/>
    </row>
    <row r="604" spans="1:15" s="1267" customFormat="1">
      <c r="A604" s="1266"/>
      <c r="B604" s="1266"/>
      <c r="C604" s="1266"/>
      <c r="D604" s="1266"/>
      <c r="E604" s="1266"/>
      <c r="F604" s="1266"/>
      <c r="G604" s="1266"/>
      <c r="H604" s="1266"/>
      <c r="I604" s="3089"/>
      <c r="J604" s="3089"/>
      <c r="K604" s="3089"/>
      <c r="L604" s="3089"/>
      <c r="M604" s="3089"/>
      <c r="N604" s="3089"/>
      <c r="O604"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row r="617" spans="1:15" s="1267" customFormat="1">
      <c r="A617" s="1266"/>
      <c r="B617" s="1266"/>
      <c r="C617" s="1266"/>
      <c r="D617" s="1266"/>
      <c r="E617" s="1266"/>
      <c r="F617" s="1266"/>
      <c r="G617" s="1266"/>
      <c r="H617" s="1266"/>
      <c r="I617" s="3089"/>
      <c r="J617" s="3089"/>
      <c r="K617" s="3089"/>
      <c r="L617" s="3089"/>
      <c r="M617" s="3089"/>
      <c r="N617" s="3089"/>
      <c r="O617" s="3089"/>
    </row>
    <row r="618" spans="1:15" s="1267" customFormat="1">
      <c r="A618" s="1266"/>
      <c r="B618" s="1266"/>
      <c r="C618" s="1266"/>
      <c r="D618" s="1266"/>
      <c r="E618" s="1266"/>
      <c r="F618" s="1266"/>
      <c r="G618" s="1266"/>
      <c r="H618" s="1266"/>
      <c r="I618" s="3089"/>
      <c r="J618" s="3089"/>
      <c r="K618" s="3089"/>
      <c r="L618" s="3089"/>
      <c r="M618" s="3089"/>
      <c r="N618" s="3089"/>
      <c r="O618" s="3089"/>
    </row>
    <row r="619" spans="1:15" s="1267" customFormat="1">
      <c r="A619" s="1266"/>
      <c r="B619" s="1266"/>
      <c r="C619" s="1266"/>
      <c r="D619" s="1266"/>
      <c r="E619" s="1266"/>
      <c r="F619" s="1266"/>
      <c r="G619" s="1266"/>
      <c r="H619" s="1266"/>
      <c r="I619" s="3089"/>
      <c r="J619" s="3089"/>
      <c r="K619" s="3089"/>
      <c r="L619" s="3089"/>
      <c r="M619" s="3089"/>
      <c r="N619" s="3089"/>
      <c r="O619" s="3089"/>
    </row>
  </sheetData>
  <mergeCells count="65">
    <mergeCell ref="C297:D297"/>
    <mergeCell ref="E297:H297"/>
    <mergeCell ref="A5:H5"/>
    <mergeCell ref="A6:H6"/>
    <mergeCell ref="A30:B30"/>
    <mergeCell ref="C30:E30"/>
    <mergeCell ref="F30:H30"/>
    <mergeCell ref="A279:H279"/>
    <mergeCell ref="A284:B286"/>
    <mergeCell ref="E284:G284"/>
    <mergeCell ref="E294:F294"/>
    <mergeCell ref="C296:D296"/>
    <mergeCell ref="E296:H296"/>
    <mergeCell ref="E238:F238"/>
    <mergeCell ref="C240:D240"/>
    <mergeCell ref="E240:H240"/>
    <mergeCell ref="C241:D241"/>
    <mergeCell ref="E241:H241"/>
    <mergeCell ref="A278:H278"/>
    <mergeCell ref="C198:D198"/>
    <mergeCell ref="E198:H198"/>
    <mergeCell ref="C199:D199"/>
    <mergeCell ref="E199:H199"/>
    <mergeCell ref="A223:H223"/>
    <mergeCell ref="A228:B230"/>
    <mergeCell ref="E228:G228"/>
    <mergeCell ref="C157:D157"/>
    <mergeCell ref="E157:H157"/>
    <mergeCell ref="A222:H222"/>
    <mergeCell ref="C158:D158"/>
    <mergeCell ref="E158:H158"/>
    <mergeCell ref="A175:H175"/>
    <mergeCell ref="A176:H176"/>
    <mergeCell ref="A183:B185"/>
    <mergeCell ref="E183:G183"/>
    <mergeCell ref="E196:F196"/>
    <mergeCell ref="C116:D116"/>
    <mergeCell ref="E116:H116"/>
    <mergeCell ref="A135:H135"/>
    <mergeCell ref="A141:B143"/>
    <mergeCell ref="E141:G141"/>
    <mergeCell ref="E155:F155"/>
    <mergeCell ref="A134:H134"/>
    <mergeCell ref="C77:D77"/>
    <mergeCell ref="E77:H77"/>
    <mergeCell ref="A92:H92"/>
    <mergeCell ref="A93:H93"/>
    <mergeCell ref="A99:B101"/>
    <mergeCell ref="E99:G99"/>
    <mergeCell ref="E113:F113"/>
    <mergeCell ref="C115:D115"/>
    <mergeCell ref="E115:H115"/>
    <mergeCell ref="A52:H52"/>
    <mergeCell ref="A58:B60"/>
    <mergeCell ref="E58:G58"/>
    <mergeCell ref="E74:F74"/>
    <mergeCell ref="C76:D76"/>
    <mergeCell ref="E76:H76"/>
    <mergeCell ref="A51:H51"/>
    <mergeCell ref="A11:B13"/>
    <mergeCell ref="E11:G11"/>
    <mergeCell ref="C31:E31"/>
    <mergeCell ref="F31:H31"/>
    <mergeCell ref="A32:B32"/>
    <mergeCell ref="C32:E32"/>
  </mergeCells>
  <pageMargins left="0.5" right="0" top="0.25" bottom="0" header="0.5" footer="0"/>
  <pageSetup paperSize="5" orientation="portrait"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outlinePr summaryBelow="0"/>
  </sheetPr>
  <dimension ref="A1:ER615"/>
  <sheetViews>
    <sheetView showGridLines="0" showOutlineSymbols="0" topLeftCell="A16" workbookViewId="0">
      <pane xSplit="18525" topLeftCell="ET1"/>
      <selection activeCell="F34" sqref="F34:H34"/>
      <selection pane="topRight" activeCell="ET1" sqref="ET1"/>
    </sheetView>
  </sheetViews>
  <sheetFormatPr defaultColWidth="12.5703125" defaultRowHeight="15.75" outlineLevelRow="2" outlineLevelCol="2"/>
  <cols>
    <col min="1" max="1" width="1.85546875" style="1266" customWidth="1"/>
    <col min="2" max="2" width="34.42578125" style="1266" customWidth="1"/>
    <col min="3" max="3" width="11.42578125" style="1266" customWidth="1"/>
    <col min="4" max="4" width="10.42578125" style="1266" customWidth="1"/>
    <col min="5" max="5" width="10.28515625" style="1266" customWidth="1"/>
    <col min="6" max="6" width="11" style="1266" customWidth="1"/>
    <col min="7" max="8" width="10.8554687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6" s="796" customFormat="1" ht="19.5" customHeight="1">
      <c r="A1" s="3120" t="s">
        <v>99</v>
      </c>
      <c r="D1" s="2747"/>
      <c r="E1" s="2747"/>
      <c r="F1" s="2748"/>
      <c r="H1" s="2747"/>
    </row>
    <row r="2" spans="1:16" s="796" customFormat="1" ht="14.25" customHeight="1">
      <c r="A2" s="3119" t="s">
        <v>221</v>
      </c>
      <c r="D2" s="2747"/>
      <c r="E2" s="2747"/>
      <c r="F2" s="2747"/>
      <c r="H2" s="2747"/>
    </row>
    <row r="3" spans="1:16" s="796" customFormat="1" ht="14.25" customHeight="1">
      <c r="A3" s="554"/>
      <c r="B3" s="554"/>
      <c r="C3" s="2865"/>
      <c r="E3" s="2747"/>
      <c r="G3" s="2748"/>
      <c r="H3" s="2747"/>
    </row>
    <row r="4" spans="1:16" s="796" customFormat="1" ht="14.25" customHeight="1">
      <c r="A4" s="554"/>
      <c r="B4" s="554"/>
      <c r="C4" s="2865"/>
      <c r="E4" s="2747"/>
      <c r="G4" s="2748"/>
      <c r="H4" s="2747"/>
    </row>
    <row r="5" spans="1:16" s="796" customFormat="1" ht="14.25" customHeight="1">
      <c r="A5" s="3118" t="s">
        <v>220</v>
      </c>
      <c r="B5" s="3118"/>
      <c r="C5" s="3118"/>
      <c r="D5" s="3118"/>
      <c r="E5" s="3118"/>
      <c r="F5" s="3118"/>
      <c r="G5" s="3118"/>
      <c r="H5" s="3118"/>
    </row>
    <row r="6" spans="1:16" s="796" customFormat="1" ht="14.25" customHeight="1">
      <c r="A6" s="593" t="s">
        <v>365</v>
      </c>
      <c r="B6" s="593"/>
      <c r="C6" s="593"/>
      <c r="D6" s="593"/>
      <c r="E6" s="593"/>
      <c r="F6" s="593"/>
      <c r="G6" s="593"/>
      <c r="H6" s="593"/>
    </row>
    <row r="8" spans="1:16" s="796" customFormat="1" ht="14.25" customHeight="1">
      <c r="A8" s="848" t="s">
        <v>1665</v>
      </c>
      <c r="C8" s="2865"/>
      <c r="D8" s="554"/>
      <c r="E8" s="554"/>
      <c r="F8" s="554"/>
      <c r="G8" s="554"/>
      <c r="H8" s="554"/>
    </row>
    <row r="9" spans="1:16" s="796" customFormat="1" ht="14.25" customHeight="1">
      <c r="B9" s="3116" t="s">
        <v>1691</v>
      </c>
      <c r="C9" s="2865"/>
      <c r="D9" s="554"/>
      <c r="E9" s="554"/>
      <c r="F9" s="554"/>
      <c r="G9" s="554"/>
      <c r="H9" s="554"/>
    </row>
    <row r="10" spans="1:16" ht="16.7" customHeight="1" outlineLevel="1">
      <c r="A10" s="3073"/>
      <c r="B10" s="3073"/>
      <c r="C10" s="3072"/>
      <c r="D10" s="1302"/>
      <c r="E10" s="1304"/>
      <c r="F10" s="1301"/>
      <c r="G10" s="1260"/>
      <c r="H10" s="1304"/>
      <c r="I10" s="3180"/>
      <c r="J10" s="1232"/>
      <c r="K10" s="1306"/>
      <c r="L10" s="3050"/>
    </row>
    <row r="11" spans="1:16" ht="16.7" customHeight="1" outlineLevel="1">
      <c r="A11" s="1280" t="s">
        <v>143</v>
      </c>
      <c r="B11" s="1279"/>
      <c r="C11" s="2738" t="s">
        <v>92</v>
      </c>
      <c r="D11" s="2742" t="s">
        <v>91</v>
      </c>
      <c r="E11" s="2741" t="s">
        <v>93</v>
      </c>
      <c r="F11" s="2740"/>
      <c r="G11" s="2739"/>
      <c r="H11" s="2738" t="s">
        <v>87</v>
      </c>
      <c r="I11" s="3173"/>
      <c r="J11" s="1232"/>
      <c r="K11" s="1306"/>
      <c r="L11" s="3050"/>
    </row>
    <row r="12" spans="1:16" ht="16.7" customHeight="1" outlineLevel="1">
      <c r="A12" s="1278"/>
      <c r="B12" s="1276"/>
      <c r="C12" s="2737" t="s">
        <v>86</v>
      </c>
      <c r="D12" s="2735" t="s">
        <v>228</v>
      </c>
      <c r="E12" s="2735" t="s">
        <v>1663</v>
      </c>
      <c r="F12" s="2735" t="s">
        <v>1662</v>
      </c>
      <c r="G12" s="2735" t="s">
        <v>88</v>
      </c>
      <c r="H12" s="2735" t="s">
        <v>227</v>
      </c>
      <c r="I12" s="3180"/>
      <c r="J12" s="1232"/>
      <c r="K12" s="3050"/>
      <c r="L12" s="3050"/>
    </row>
    <row r="13" spans="1:16" ht="11.25" customHeight="1" outlineLevel="1">
      <c r="A13" s="1275"/>
      <c r="B13" s="1274"/>
      <c r="C13" s="2734"/>
      <c r="D13" s="2733" t="s">
        <v>84</v>
      </c>
      <c r="E13" s="2733" t="s">
        <v>84</v>
      </c>
      <c r="F13" s="2733" t="s">
        <v>142</v>
      </c>
      <c r="G13" s="2790"/>
      <c r="H13" s="2733" t="s">
        <v>83</v>
      </c>
      <c r="I13" s="3176"/>
      <c r="J13" s="1232"/>
      <c r="K13" s="3050"/>
      <c r="L13" s="3050"/>
    </row>
    <row r="14" spans="1:16" s="363" customFormat="1" ht="15.6" customHeight="1">
      <c r="A14" s="3111" t="s">
        <v>1661</v>
      </c>
      <c r="B14" s="3113"/>
      <c r="C14" s="2852"/>
      <c r="D14" s="2850"/>
      <c r="E14" s="2850"/>
      <c r="F14" s="2850"/>
      <c r="G14" s="3112"/>
      <c r="H14" s="2850"/>
      <c r="I14" s="3121"/>
      <c r="J14" s="3121"/>
      <c r="K14" s="3121"/>
      <c r="L14" s="3121"/>
      <c r="M14" s="3121"/>
      <c r="N14" s="3121"/>
      <c r="O14" s="3121"/>
    </row>
    <row r="15" spans="1:16" ht="16.7" customHeight="1" outlineLevel="1">
      <c r="A15" s="3179" t="s">
        <v>46</v>
      </c>
      <c r="B15" s="3186"/>
      <c r="C15" s="3185"/>
      <c r="D15" s="580">
        <f>SUM(D16:D28)</f>
        <v>384441.59999999998</v>
      </c>
      <c r="E15" s="580">
        <f>SUM(E16:E28)</f>
        <v>89205</v>
      </c>
      <c r="F15" s="580">
        <f>SUM(F16:F28)</f>
        <v>312357</v>
      </c>
      <c r="G15" s="580">
        <f>SUM(G16:G28)</f>
        <v>477500</v>
      </c>
      <c r="H15" s="580">
        <f>SUM(H16:H28)</f>
        <v>475000</v>
      </c>
      <c r="I15" s="3176"/>
      <c r="J15" s="1232"/>
      <c r="K15" s="3050"/>
      <c r="L15" s="3050"/>
    </row>
    <row r="16" spans="1:16" s="1220" customFormat="1" ht="20.100000000000001" customHeight="1" outlineLevel="1">
      <c r="A16" s="3102" t="s">
        <v>238</v>
      </c>
      <c r="B16" s="2762"/>
      <c r="C16" s="1614" t="s">
        <v>131</v>
      </c>
      <c r="D16" s="3183">
        <v>145922</v>
      </c>
      <c r="E16" s="3182">
        <v>0</v>
      </c>
      <c r="F16" s="3182">
        <v>109462</v>
      </c>
      <c r="G16" s="3182">
        <v>180000</v>
      </c>
      <c r="H16" s="3182">
        <v>180000</v>
      </c>
      <c r="I16" s="3169"/>
      <c r="J16" s="1233"/>
      <c r="K16" s="1232"/>
      <c r="L16" s="1232"/>
      <c r="M16" s="3168"/>
      <c r="N16" s="3168"/>
      <c r="O16" s="1232"/>
      <c r="P16" s="1221"/>
    </row>
    <row r="17" spans="1:16" s="1220" customFormat="1" ht="20.100000000000001" customHeight="1" outlineLevel="1">
      <c r="A17" s="3102" t="s">
        <v>24</v>
      </c>
      <c r="B17" s="2762"/>
      <c r="C17" s="1614" t="s">
        <v>23</v>
      </c>
      <c r="D17" s="2718">
        <v>193850</v>
      </c>
      <c r="E17" s="941">
        <v>89205</v>
      </c>
      <c r="F17" s="2728">
        <f>G17-E17</f>
        <v>153045</v>
      </c>
      <c r="G17" s="941">
        <v>242250</v>
      </c>
      <c r="H17" s="941">
        <v>242250</v>
      </c>
      <c r="I17" s="1306"/>
      <c r="J17" s="3163"/>
      <c r="K17" s="1232"/>
      <c r="L17" s="1232"/>
      <c r="M17" s="1232"/>
      <c r="N17" s="1232"/>
      <c r="O17" s="1232"/>
      <c r="P17" s="1221"/>
    </row>
    <row r="18" spans="1:16" s="1221" customFormat="1" ht="20.100000000000001" customHeight="1" outlineLevel="1">
      <c r="A18" s="2769" t="s">
        <v>1014</v>
      </c>
      <c r="B18" s="2776"/>
      <c r="C18" s="46" t="s">
        <v>1690</v>
      </c>
      <c r="D18" s="2718">
        <v>21059.599999999999</v>
      </c>
      <c r="E18" s="941">
        <v>0</v>
      </c>
      <c r="F18" s="2728">
        <f>SUM(G18-E18)</f>
        <v>35000</v>
      </c>
      <c r="G18" s="941">
        <v>35000</v>
      </c>
      <c r="H18" s="941">
        <v>35000</v>
      </c>
      <c r="I18" s="1231"/>
      <c r="J18" s="3163"/>
      <c r="K18" s="1232"/>
      <c r="L18" s="1232"/>
      <c r="M18" s="1232"/>
      <c r="N18" s="1232"/>
      <c r="O18" s="1232"/>
    </row>
    <row r="19" spans="1:16" s="1221" customFormat="1" ht="20.100000000000001" customHeight="1" outlineLevel="1">
      <c r="A19" s="2769" t="s">
        <v>1689</v>
      </c>
      <c r="B19" s="2776"/>
      <c r="C19" s="194"/>
      <c r="D19" s="2718"/>
      <c r="E19" s="941"/>
      <c r="F19" s="2728"/>
      <c r="G19" s="941"/>
      <c r="H19" s="941"/>
      <c r="I19" s="1232"/>
      <c r="J19" s="3163"/>
      <c r="K19" s="1232"/>
      <c r="L19" s="1232"/>
      <c r="M19" s="1232"/>
      <c r="N19" s="1306"/>
      <c r="O19" s="1232"/>
    </row>
    <row r="20" spans="1:16" s="1221" customFormat="1" ht="20.100000000000001" customHeight="1" outlineLevel="1">
      <c r="A20" s="3102" t="s">
        <v>10</v>
      </c>
      <c r="B20" s="2762"/>
      <c r="C20" s="1614" t="s">
        <v>9</v>
      </c>
      <c r="D20" s="2718">
        <v>23610</v>
      </c>
      <c r="E20" s="941">
        <v>0</v>
      </c>
      <c r="F20" s="2728">
        <v>14850</v>
      </c>
      <c r="G20" s="941">
        <v>20250</v>
      </c>
      <c r="H20" s="941">
        <v>17750</v>
      </c>
      <c r="I20" s="1232"/>
      <c r="J20" s="3163"/>
      <c r="K20" s="1232"/>
      <c r="L20" s="1232"/>
      <c r="M20" s="1232"/>
      <c r="N20" s="1306"/>
      <c r="O20" s="1232"/>
    </row>
    <row r="21" spans="1:16" s="1221" customFormat="1" ht="20.100000000000001" customHeight="1" outlineLevel="1">
      <c r="A21" s="3102"/>
      <c r="B21" s="2762"/>
      <c r="C21" s="1614"/>
      <c r="D21" s="2718"/>
      <c r="E21" s="941"/>
      <c r="F21" s="2728"/>
      <c r="G21" s="941"/>
      <c r="H21" s="941"/>
      <c r="I21" s="1232"/>
      <c r="J21" s="1233"/>
      <c r="K21" s="1233"/>
      <c r="L21" s="1233"/>
      <c r="M21" s="1233"/>
      <c r="N21" s="1233"/>
      <c r="O21" s="1232"/>
    </row>
    <row r="22" spans="1:16" s="1221" customFormat="1" ht="20.100000000000001" customHeight="1" outlineLevel="1">
      <c r="A22" s="2777"/>
      <c r="B22" s="3139"/>
      <c r="C22" s="1614"/>
      <c r="D22" s="2718"/>
      <c r="E22" s="941"/>
      <c r="F22" s="2728"/>
      <c r="G22" s="941"/>
      <c r="H22" s="941"/>
      <c r="I22" s="1232"/>
      <c r="J22" s="1232"/>
      <c r="K22" s="1232"/>
      <c r="L22" s="1232"/>
      <c r="M22" s="1232"/>
      <c r="N22" s="1232"/>
      <c r="O22" s="1232"/>
    </row>
    <row r="23" spans="1:16" s="1221" customFormat="1" ht="20.100000000000001" customHeight="1" outlineLevel="1">
      <c r="A23" s="2777"/>
      <c r="B23" s="3139"/>
      <c r="C23" s="1614"/>
      <c r="D23" s="2718"/>
      <c r="E23" s="941"/>
      <c r="F23" s="2728"/>
      <c r="G23" s="941"/>
      <c r="H23" s="941"/>
      <c r="I23" s="1232"/>
      <c r="J23" s="1232"/>
      <c r="K23" s="1232"/>
      <c r="L23" s="1232"/>
      <c r="M23" s="1232"/>
      <c r="N23" s="1232"/>
      <c r="O23" s="1232"/>
    </row>
    <row r="24" spans="1:16" s="1221" customFormat="1" ht="20.100000000000001" customHeight="1" outlineLevel="1">
      <c r="A24" s="2777"/>
      <c r="B24" s="3139"/>
      <c r="C24" s="1614"/>
      <c r="D24" s="2718"/>
      <c r="E24" s="941"/>
      <c r="F24" s="2728"/>
      <c r="G24" s="941"/>
      <c r="H24" s="941"/>
      <c r="I24" s="1232"/>
      <c r="J24" s="1232"/>
      <c r="K24" s="1232"/>
      <c r="L24" s="1232"/>
      <c r="M24" s="1232"/>
      <c r="N24" s="1232"/>
      <c r="O24" s="1232"/>
    </row>
    <row r="25" spans="1:16" s="1221" customFormat="1" ht="20.100000000000001" customHeight="1" outlineLevel="1">
      <c r="A25" s="2777"/>
      <c r="B25" s="3139"/>
      <c r="C25" s="1614"/>
      <c r="D25" s="2718"/>
      <c r="E25" s="941"/>
      <c r="F25" s="2728"/>
      <c r="G25" s="941"/>
      <c r="H25" s="941"/>
      <c r="I25" s="1232"/>
      <c r="J25" s="1232"/>
      <c r="K25" s="1232"/>
      <c r="L25" s="1232"/>
      <c r="M25" s="1232"/>
      <c r="N25" s="1232"/>
      <c r="O25" s="1232"/>
    </row>
    <row r="26" spans="1:16" s="1221" customFormat="1" ht="20.100000000000001" customHeight="1" outlineLevel="1">
      <c r="A26" s="2777"/>
      <c r="B26" s="3139"/>
      <c r="C26" s="1614"/>
      <c r="D26" s="2718"/>
      <c r="E26" s="941"/>
      <c r="F26" s="2728"/>
      <c r="G26" s="941"/>
      <c r="H26" s="941"/>
      <c r="I26" s="1232"/>
      <c r="J26" s="1232"/>
      <c r="K26" s="1232"/>
      <c r="L26" s="1232"/>
      <c r="M26" s="1232"/>
      <c r="N26" s="1232"/>
      <c r="O26" s="1232"/>
    </row>
    <row r="27" spans="1:16" s="1221" customFormat="1" ht="20.100000000000001" customHeight="1" outlineLevel="1">
      <c r="A27" s="2777"/>
      <c r="B27" s="3139"/>
      <c r="C27" s="1614"/>
      <c r="D27" s="2718"/>
      <c r="E27" s="941"/>
      <c r="F27" s="2728"/>
      <c r="G27" s="941"/>
      <c r="H27" s="941"/>
      <c r="I27" s="1232"/>
      <c r="J27" s="1232"/>
      <c r="K27" s="1232"/>
      <c r="L27" s="1232"/>
      <c r="M27" s="1232"/>
      <c r="N27" s="1232"/>
      <c r="O27" s="1232"/>
    </row>
    <row r="28" spans="1:16" s="1221" customFormat="1" ht="20.100000000000001" customHeight="1" outlineLevel="1">
      <c r="A28" s="3099"/>
      <c r="B28" s="3098"/>
      <c r="C28" s="3097"/>
      <c r="D28" s="2718"/>
      <c r="E28" s="2715"/>
      <c r="F28" s="2728"/>
      <c r="G28" s="2715"/>
      <c r="H28" s="2715"/>
      <c r="I28" s="1232"/>
      <c r="J28" s="1232"/>
      <c r="K28" s="1232"/>
      <c r="L28" s="1232"/>
      <c r="M28" s="1232"/>
      <c r="N28" s="1232"/>
      <c r="O28" s="1232"/>
    </row>
    <row r="29" spans="1:16" s="1221" customFormat="1" ht="20.100000000000001" customHeight="1" outlineLevel="1" thickBot="1">
      <c r="A29" s="3122" t="s">
        <v>8</v>
      </c>
      <c r="B29" s="3096"/>
      <c r="C29" s="3095"/>
      <c r="D29" s="599">
        <f>SUM(D16:D21)</f>
        <v>384441.59999999998</v>
      </c>
      <c r="E29" s="599">
        <f>SUM(E16:E21)</f>
        <v>89205</v>
      </c>
      <c r="F29" s="599">
        <f>SUM(F16:F21)</f>
        <v>312357</v>
      </c>
      <c r="G29" s="599">
        <f>SUM(G16:G21)</f>
        <v>477500</v>
      </c>
      <c r="H29" s="599">
        <f>SUM(H16:H21)</f>
        <v>475000</v>
      </c>
      <c r="I29" s="1232"/>
      <c r="J29" s="1232"/>
      <c r="K29" s="1232"/>
      <c r="L29" s="1232"/>
      <c r="M29" s="1232"/>
      <c r="N29" s="1232"/>
      <c r="O29" s="1232"/>
    </row>
    <row r="30" spans="1:16" s="819" customFormat="1" ht="19.5" customHeight="1" outlineLevel="1" thickTop="1">
      <c r="A30" s="554" t="s">
        <v>1655</v>
      </c>
      <c r="B30" s="796"/>
      <c r="C30" s="554" t="s">
        <v>1654</v>
      </c>
      <c r="D30" s="796"/>
      <c r="F30" s="658" t="s">
        <v>1653</v>
      </c>
      <c r="G30" s="554"/>
      <c r="H30" s="796"/>
    </row>
    <row r="31" spans="1:16" s="819" customFormat="1" ht="15.95" customHeight="1" outlineLevel="1">
      <c r="A31" s="554"/>
      <c r="B31" s="796"/>
      <c r="C31" s="554"/>
      <c r="D31" s="796"/>
      <c r="E31" s="3094"/>
      <c r="F31" s="3094"/>
      <c r="G31" s="554"/>
      <c r="H31" s="796"/>
    </row>
    <row r="32" spans="1:16" s="819" customFormat="1" ht="10.5" customHeight="1" outlineLevel="1">
      <c r="A32" s="796"/>
      <c r="B32" s="554"/>
      <c r="C32" s="3093"/>
      <c r="D32" s="554"/>
      <c r="E32" s="554"/>
      <c r="F32" s="554"/>
      <c r="G32" s="554"/>
      <c r="H32" s="796"/>
    </row>
    <row r="33" spans="1:16" s="819" customFormat="1" ht="15.95" customHeight="1" outlineLevel="1">
      <c r="A33" s="3741" t="s">
        <v>1958</v>
      </c>
      <c r="B33" s="3092"/>
      <c r="C33" s="3740" t="s">
        <v>1906</v>
      </c>
      <c r="D33" s="2711"/>
      <c r="E33" s="2711"/>
      <c r="F33" s="3742" t="s">
        <v>1876</v>
      </c>
      <c r="G33" s="594"/>
      <c r="H33" s="594"/>
    </row>
    <row r="34" spans="1:16" s="819" customFormat="1" ht="15.75" customHeight="1" outlineLevel="1">
      <c r="A34" s="3091"/>
      <c r="B34" s="1268" t="s">
        <v>1652</v>
      </c>
      <c r="C34" s="2708" t="s">
        <v>100</v>
      </c>
      <c r="D34" s="2708"/>
      <c r="E34" s="2708"/>
      <c r="F34" s="2797" t="s">
        <v>0</v>
      </c>
      <c r="G34" s="2797"/>
      <c r="H34" s="2797"/>
    </row>
    <row r="35" spans="1:16" s="819" customFormat="1" ht="12" customHeight="1" outlineLevel="1">
      <c r="A35" s="3090"/>
      <c r="B35" s="3090"/>
      <c r="C35" s="2708"/>
      <c r="D35" s="2708"/>
      <c r="E35" s="2708"/>
      <c r="F35" s="2705"/>
      <c r="G35" s="2705"/>
      <c r="H35" s="2705"/>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ht="20.100000000000001" customHeight="1" outlineLevel="1">
      <c r="A39" s="1267"/>
      <c r="B39" s="1268"/>
      <c r="C39" s="1267"/>
      <c r="D39" s="1284"/>
      <c r="E39" s="1284"/>
      <c r="F39" s="1284"/>
      <c r="G39" s="1284"/>
      <c r="H39" s="1284"/>
      <c r="J39" s="3050"/>
      <c r="K39" s="3050"/>
      <c r="L39" s="3050"/>
      <c r="M39" s="3050"/>
      <c r="N39" s="3050"/>
      <c r="O39" s="3050"/>
      <c r="P39" s="1273"/>
    </row>
    <row r="40" spans="1:16" ht="20.100000000000001" customHeight="1" outlineLevel="1">
      <c r="A40" s="1267"/>
      <c r="B40" s="1268"/>
      <c r="C40" s="1267"/>
      <c r="D40" s="1284"/>
      <c r="E40" s="1284"/>
      <c r="F40" s="1284"/>
      <c r="G40" s="1284"/>
      <c r="H40" s="1284"/>
      <c r="J40" s="3050"/>
      <c r="K40" s="3050"/>
      <c r="L40" s="3050"/>
      <c r="M40" s="3050"/>
      <c r="N40" s="3050"/>
      <c r="O40" s="3050"/>
      <c r="P40" s="1273"/>
    </row>
    <row r="41" spans="1:16" s="1269" customFormat="1" ht="16.7" customHeight="1" outlineLevel="1">
      <c r="A41" s="1267"/>
      <c r="B41" s="1268"/>
      <c r="C41" s="1267"/>
      <c r="D41" s="1284"/>
      <c r="E41" s="1284"/>
      <c r="F41" s="1284"/>
      <c r="G41" s="1284"/>
      <c r="H41" s="1284"/>
      <c r="I41" s="1271"/>
      <c r="J41" s="1272"/>
      <c r="K41" s="1272"/>
      <c r="L41" s="1272"/>
      <c r="M41" s="1272"/>
      <c r="N41" s="1272"/>
      <c r="O41" s="1272"/>
      <c r="P41" s="1270"/>
    </row>
    <row r="42" spans="1:16" s="1269" customFormat="1" ht="16.7" customHeight="1" outlineLevel="1">
      <c r="A42" s="1267"/>
      <c r="B42" s="1268"/>
      <c r="C42" s="1267"/>
      <c r="D42" s="1284"/>
      <c r="E42" s="1284"/>
      <c r="F42" s="1284"/>
      <c r="G42" s="1284"/>
      <c r="H42" s="1284"/>
      <c r="I42" s="1271"/>
      <c r="J42" s="1272"/>
      <c r="K42" s="1272"/>
      <c r="L42" s="1272"/>
      <c r="M42" s="1272"/>
      <c r="N42" s="1272"/>
      <c r="O42" s="1272"/>
      <c r="P42" s="1270"/>
    </row>
    <row r="43" spans="1:16" s="1269" customFormat="1" ht="16.7" customHeight="1" outlineLevel="1">
      <c r="A43" s="1283"/>
      <c r="B43" s="3054"/>
      <c r="C43" s="1283"/>
      <c r="D43" s="3075"/>
      <c r="E43" s="3075"/>
      <c r="F43" s="3075"/>
      <c r="G43" s="3075"/>
      <c r="H43" s="3075"/>
      <c r="I43" s="1271"/>
      <c r="J43" s="1272"/>
      <c r="K43" s="1272"/>
      <c r="L43" s="1272"/>
      <c r="M43" s="1272"/>
      <c r="N43" s="1272"/>
      <c r="O43" s="1272"/>
      <c r="P43" s="1270"/>
    </row>
    <row r="44" spans="1:16" s="1269" customFormat="1" ht="16.7" customHeight="1" outlineLevel="1">
      <c r="A44" s="1283"/>
      <c r="B44" s="3054"/>
      <c r="C44" s="1283"/>
      <c r="D44" s="3075"/>
      <c r="E44" s="3075"/>
      <c r="F44" s="3075"/>
      <c r="G44" s="3075"/>
      <c r="H44" s="3075"/>
      <c r="I44" s="1271"/>
      <c r="J44" s="1272"/>
      <c r="K44" s="1272"/>
      <c r="L44" s="1272"/>
      <c r="M44" s="1272"/>
      <c r="N44" s="1272"/>
      <c r="O44" s="1272"/>
      <c r="P44" s="1270"/>
    </row>
    <row r="45" spans="1:16" s="1269" customFormat="1" ht="16.7" customHeight="1" outlineLevel="1">
      <c r="A45" s="1283"/>
      <c r="B45" s="3054"/>
      <c r="C45" s="1283"/>
      <c r="D45" s="3075"/>
      <c r="E45" s="3075"/>
      <c r="F45" s="3075"/>
      <c r="G45" s="3075"/>
      <c r="H45" s="3075"/>
      <c r="I45" s="1271"/>
      <c r="J45" s="1272"/>
      <c r="K45" s="1272"/>
      <c r="L45" s="1272"/>
      <c r="M45" s="1272"/>
      <c r="N45" s="1272"/>
      <c r="O45" s="1272"/>
      <c r="P45" s="1270"/>
    </row>
    <row r="46" spans="1:16" s="1269" customFormat="1" ht="16.7" customHeight="1" outlineLevel="1">
      <c r="A46" s="1283"/>
      <c r="B46" s="3054"/>
      <c r="C46" s="1283"/>
      <c r="D46" s="3075"/>
      <c r="E46" s="3075"/>
      <c r="F46" s="3075"/>
      <c r="G46" s="3075"/>
      <c r="H46" s="3075"/>
      <c r="I46" s="1271"/>
      <c r="J46" s="1272"/>
      <c r="K46" s="1272"/>
      <c r="L46" s="1272"/>
      <c r="M46" s="1272"/>
      <c r="N46" s="1272"/>
      <c r="O46" s="1272"/>
      <c r="P46" s="1270"/>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73"/>
      <c r="B48" s="1273"/>
      <c r="C48" s="1273"/>
      <c r="D48" s="1273"/>
      <c r="E48" s="1273"/>
      <c r="F48" s="1273"/>
      <c r="G48" s="1273"/>
      <c r="H48" s="1273"/>
      <c r="I48" s="1271"/>
      <c r="J48" s="1272"/>
      <c r="K48" s="1272"/>
      <c r="L48" s="1272"/>
      <c r="M48" s="1272"/>
      <c r="N48" s="1272"/>
      <c r="O48" s="1272"/>
      <c r="P48" s="1270"/>
    </row>
    <row r="49" spans="1:16" s="1269" customFormat="1" ht="16.7" customHeight="1" outlineLevel="1">
      <c r="A49" s="3055"/>
      <c r="B49" s="3055"/>
      <c r="C49" s="3055"/>
      <c r="D49" s="3055"/>
      <c r="E49" s="3055"/>
      <c r="F49" s="3055"/>
      <c r="G49" s="3055"/>
      <c r="H49" s="3055"/>
      <c r="I49" s="1271"/>
      <c r="J49" s="1272"/>
      <c r="K49" s="1272"/>
      <c r="L49" s="1272"/>
      <c r="M49" s="1272"/>
      <c r="N49" s="1272"/>
      <c r="O49" s="1272"/>
      <c r="P49" s="1270"/>
    </row>
    <row r="50" spans="1:16" s="1269" customFormat="1" ht="16.7" customHeight="1" outlineLevel="1">
      <c r="A50" s="3059"/>
      <c r="B50" s="3059"/>
      <c r="C50" s="3059"/>
      <c r="D50" s="3059"/>
      <c r="E50" s="3059"/>
      <c r="F50" s="3059"/>
      <c r="G50" s="3059"/>
      <c r="H50" s="3059"/>
      <c r="I50" s="1271"/>
      <c r="J50" s="1272"/>
      <c r="K50" s="1272"/>
      <c r="L50" s="1272"/>
      <c r="M50" s="1272"/>
      <c r="N50" s="1272"/>
      <c r="O50" s="1272"/>
      <c r="P50" s="1270"/>
    </row>
    <row r="51" spans="1:16" s="1269" customFormat="1" ht="16.7" customHeight="1" outlineLevel="1">
      <c r="A51" s="1273"/>
      <c r="B51" s="1273"/>
      <c r="C51" s="1273"/>
      <c r="D51" s="1273"/>
      <c r="E51" s="1273"/>
      <c r="F51" s="1273"/>
      <c r="G51" s="1273"/>
      <c r="H51" s="1273"/>
      <c r="I51" s="1271"/>
      <c r="J51" s="1272"/>
      <c r="K51" s="1272"/>
      <c r="L51" s="1272"/>
      <c r="M51" s="1272"/>
      <c r="N51" s="1272"/>
      <c r="O51" s="1272"/>
      <c r="P51" s="1270"/>
    </row>
    <row r="52" spans="1:16" s="1269" customFormat="1" ht="16.7" customHeight="1" outlineLevel="1">
      <c r="A52" s="1273"/>
      <c r="B52" s="1273"/>
      <c r="C52" s="1273"/>
      <c r="D52" s="1273"/>
      <c r="E52" s="1273"/>
      <c r="F52" s="1273"/>
      <c r="G52" s="1273"/>
      <c r="H52" s="1273"/>
      <c r="I52" s="1271"/>
      <c r="J52" s="1272"/>
      <c r="K52" s="1272"/>
      <c r="L52" s="1272"/>
      <c r="M52" s="1272"/>
      <c r="N52" s="1272"/>
      <c r="O52" s="1272"/>
      <c r="P52" s="1270"/>
    </row>
    <row r="53" spans="1:16" s="1269" customFormat="1" ht="16.7" customHeight="1" outlineLevel="1">
      <c r="A53" s="3077"/>
      <c r="B53" s="3076"/>
      <c r="C53" s="1273"/>
      <c r="D53" s="3075"/>
      <c r="E53" s="3075"/>
      <c r="F53" s="3075"/>
      <c r="G53" s="3075"/>
      <c r="H53" s="3075"/>
      <c r="I53" s="1271"/>
      <c r="J53" s="1272"/>
      <c r="K53" s="1272"/>
      <c r="L53" s="1272"/>
      <c r="M53" s="1272"/>
      <c r="N53" s="1272"/>
      <c r="O53" s="1272"/>
      <c r="P53" s="1270"/>
    </row>
    <row r="54" spans="1:16" s="1269" customFormat="1" ht="16.7" customHeight="1" outlineLevel="1">
      <c r="A54" s="1221"/>
      <c r="B54" s="1221"/>
      <c r="C54" s="1303"/>
      <c r="D54" s="1302"/>
      <c r="E54" s="1304"/>
      <c r="F54" s="1301"/>
      <c r="G54" s="3074"/>
      <c r="H54" s="1304"/>
      <c r="I54" s="1271"/>
      <c r="J54" s="1272"/>
      <c r="K54" s="1272"/>
      <c r="L54" s="1272"/>
      <c r="M54" s="1272"/>
      <c r="N54" s="1272"/>
      <c r="O54" s="1272"/>
      <c r="P54" s="1270"/>
    </row>
    <row r="55" spans="1:16" s="1269" customFormat="1" ht="16.7" customHeight="1" outlineLevel="1">
      <c r="A55" s="3073"/>
      <c r="B55" s="3073"/>
      <c r="C55" s="3072"/>
      <c r="D55" s="1302"/>
      <c r="E55" s="1304"/>
      <c r="F55" s="1301"/>
      <c r="G55" s="3071"/>
      <c r="H55" s="1304"/>
      <c r="I55" s="1271"/>
      <c r="J55" s="1271"/>
      <c r="K55" s="1271"/>
      <c r="L55" s="1271"/>
      <c r="M55" s="1271"/>
      <c r="N55" s="1271"/>
      <c r="O55" s="1271"/>
    </row>
    <row r="56" spans="1:16" s="1269" customFormat="1" ht="16.7" customHeight="1" outlineLevel="1">
      <c r="A56" s="1277"/>
      <c r="B56" s="1277"/>
      <c r="C56" s="3068"/>
      <c r="D56" s="3070"/>
      <c r="E56" s="3069"/>
      <c r="F56" s="3069"/>
      <c r="G56" s="3069"/>
      <c r="H56" s="1314"/>
      <c r="I56" s="1271"/>
      <c r="J56" s="1271"/>
      <c r="K56" s="1271"/>
      <c r="L56" s="1271"/>
      <c r="M56" s="1271"/>
      <c r="N56" s="1271"/>
      <c r="O56" s="1271"/>
    </row>
    <row r="57" spans="1:16" s="1269" customFormat="1" ht="16.7" customHeight="1" outlineLevel="1">
      <c r="A57" s="1277"/>
      <c r="B57" s="1277"/>
      <c r="C57" s="3068"/>
      <c r="D57" s="1311"/>
      <c r="E57" s="1311"/>
      <c r="F57" s="1311"/>
      <c r="G57" s="1311"/>
      <c r="H57" s="1311"/>
      <c r="I57" s="1271"/>
      <c r="J57" s="1271"/>
      <c r="K57" s="1271"/>
      <c r="L57" s="1271"/>
      <c r="M57" s="1271"/>
      <c r="N57" s="1271"/>
      <c r="O57" s="1271"/>
    </row>
    <row r="58" spans="1:16" s="1269" customFormat="1" ht="16.7" customHeight="1" outlineLevel="1">
      <c r="A58" s="1277"/>
      <c r="B58" s="1277"/>
      <c r="C58" s="1314"/>
      <c r="D58" s="3066"/>
      <c r="E58" s="3066"/>
      <c r="F58" s="3066"/>
      <c r="G58" s="3067"/>
      <c r="H58" s="3066"/>
      <c r="I58" s="1271"/>
      <c r="J58" s="1271"/>
      <c r="K58" s="1271"/>
      <c r="L58" s="1271"/>
      <c r="M58" s="1271"/>
      <c r="N58" s="1271"/>
      <c r="O58" s="1271"/>
    </row>
    <row r="59" spans="1:16" ht="16.7" customHeight="1" outlineLevel="1">
      <c r="A59" s="1298"/>
      <c r="B59" s="3065"/>
      <c r="C59" s="3064"/>
      <c r="D59" s="3063"/>
      <c r="E59" s="3063"/>
      <c r="F59" s="3063"/>
      <c r="G59" s="3063"/>
      <c r="H59" s="3063"/>
    </row>
    <row r="60" spans="1:16" ht="20.100000000000001" customHeight="1" outlineLevel="2">
      <c r="A60" s="1292"/>
      <c r="B60" s="1292"/>
      <c r="C60" s="1294"/>
      <c r="D60" s="3062"/>
      <c r="E60" s="3062"/>
      <c r="F60" s="1301"/>
      <c r="G60" s="3062"/>
      <c r="H60" s="3062"/>
    </row>
    <row r="61" spans="1:16" ht="8.4499999999999993" customHeight="1" outlineLevel="2">
      <c r="A61" s="1292"/>
      <c r="B61" s="1292"/>
      <c r="C61" s="1294"/>
      <c r="D61" s="3062"/>
      <c r="E61" s="3062"/>
      <c r="F61" s="1301"/>
      <c r="G61" s="3062"/>
      <c r="H61" s="3062"/>
    </row>
    <row r="62" spans="1:16" ht="14.45" customHeight="1">
      <c r="A62" s="1296"/>
      <c r="B62" s="1221"/>
      <c r="C62" s="1294"/>
      <c r="D62" s="1302"/>
      <c r="E62" s="1300"/>
      <c r="F62" s="1301"/>
      <c r="G62" s="1300"/>
      <c r="H62" s="1300"/>
    </row>
    <row r="63" spans="1:16" ht="13.9" customHeight="1">
      <c r="A63" s="1292"/>
      <c r="B63" s="1292"/>
      <c r="C63" s="1294"/>
      <c r="D63" s="1302"/>
      <c r="E63" s="1300"/>
      <c r="F63" s="1301"/>
      <c r="G63" s="1300"/>
      <c r="H63" s="1300"/>
    </row>
    <row r="64" spans="1:16" s="1220" customFormat="1" ht="18" customHeight="1">
      <c r="A64" s="1296"/>
      <c r="B64" s="1221"/>
      <c r="C64" s="1303"/>
      <c r="D64" s="1302"/>
      <c r="E64" s="1300"/>
      <c r="F64" s="1301"/>
      <c r="G64" s="1300"/>
      <c r="H64" s="1300"/>
      <c r="I64" s="1231"/>
      <c r="J64" s="1231"/>
      <c r="K64" s="1231"/>
      <c r="L64" s="1231"/>
      <c r="M64" s="1231"/>
      <c r="N64" s="1231"/>
      <c r="O64" s="1231"/>
    </row>
    <row r="65" spans="1:15" s="1267" customFormat="1" ht="12.75">
      <c r="A65" s="1292"/>
      <c r="B65" s="1292"/>
      <c r="C65" s="1303"/>
      <c r="D65" s="1302"/>
      <c r="E65" s="1300"/>
      <c r="F65" s="1301"/>
      <c r="G65" s="1300"/>
      <c r="H65" s="1300"/>
      <c r="I65" s="3089"/>
      <c r="J65" s="3089"/>
      <c r="K65" s="3089"/>
      <c r="L65" s="3089"/>
      <c r="M65" s="3089"/>
      <c r="N65" s="3089"/>
      <c r="O65" s="3089"/>
    </row>
    <row r="66" spans="1:15" s="1267" customFormat="1" ht="12.75">
      <c r="A66" s="3061"/>
      <c r="B66" s="1296"/>
      <c r="C66" s="1294"/>
      <c r="D66" s="1302"/>
      <c r="E66" s="1300"/>
      <c r="F66" s="1301"/>
      <c r="G66" s="1300"/>
      <c r="H66" s="1300"/>
      <c r="I66" s="3089"/>
      <c r="J66" s="3089"/>
      <c r="K66" s="3089"/>
      <c r="L66" s="3089"/>
      <c r="M66" s="3089"/>
      <c r="N66" s="3089"/>
      <c r="O66" s="3089"/>
    </row>
    <row r="67" spans="1:15" s="1267" customFormat="1" ht="12.75">
      <c r="A67" s="1295"/>
      <c r="B67" s="1295"/>
      <c r="C67" s="1303"/>
      <c r="D67" s="1302"/>
      <c r="E67" s="3060"/>
      <c r="F67" s="1301"/>
      <c r="G67" s="3060"/>
      <c r="H67" s="3060"/>
      <c r="I67" s="3089"/>
      <c r="J67" s="3089"/>
      <c r="K67" s="3089"/>
      <c r="L67" s="3089"/>
      <c r="M67" s="3089"/>
      <c r="N67" s="3089"/>
      <c r="O67" s="3089"/>
    </row>
    <row r="68" spans="1:15" s="1267" customFormat="1" ht="12.75">
      <c r="A68" s="1288"/>
      <c r="B68" s="1288"/>
      <c r="C68" s="1287"/>
      <c r="D68" s="1286"/>
      <c r="E68" s="1286"/>
      <c r="F68" s="1286"/>
      <c r="G68" s="1286"/>
      <c r="H68" s="1286"/>
      <c r="I68" s="3089"/>
      <c r="J68" s="3089"/>
      <c r="K68" s="3089"/>
      <c r="L68" s="3089"/>
      <c r="M68" s="3089"/>
      <c r="N68" s="3089"/>
      <c r="O68" s="3089"/>
    </row>
    <row r="69" spans="1:15" s="1267" customFormat="1" ht="12.75">
      <c r="A69" s="1288"/>
      <c r="B69" s="1288"/>
      <c r="C69" s="1287"/>
      <c r="D69" s="1286"/>
      <c r="E69" s="1286"/>
      <c r="F69" s="1286"/>
      <c r="G69" s="1286"/>
      <c r="H69" s="1286"/>
      <c r="I69" s="3089"/>
      <c r="J69" s="3089"/>
      <c r="K69" s="3089"/>
      <c r="L69" s="3089"/>
      <c r="M69" s="3089"/>
      <c r="N69" s="3089"/>
      <c r="O69" s="3089"/>
    </row>
    <row r="70" spans="1:15" s="1267" customFormat="1">
      <c r="A70" s="1221"/>
      <c r="B70" s="1273"/>
      <c r="C70" s="3058"/>
      <c r="D70" s="1273"/>
      <c r="E70" s="3059"/>
      <c r="F70" s="3059"/>
      <c r="G70" s="1221"/>
      <c r="H70" s="1273"/>
      <c r="I70" s="3089"/>
      <c r="J70" s="3089"/>
      <c r="K70" s="3089"/>
      <c r="L70" s="3089"/>
      <c r="M70" s="3089"/>
      <c r="N70" s="3089"/>
      <c r="O70" s="3089"/>
    </row>
    <row r="71" spans="1:15" s="1267" customFormat="1">
      <c r="A71" s="1273"/>
      <c r="B71" s="1221"/>
      <c r="C71" s="3058"/>
      <c r="D71" s="1221"/>
      <c r="E71" s="1221"/>
      <c r="F71" s="1221"/>
      <c r="G71" s="1221"/>
      <c r="H71" s="1273"/>
      <c r="I71" s="3089"/>
      <c r="J71" s="3089"/>
      <c r="K71" s="3089"/>
      <c r="L71" s="3089"/>
      <c r="M71" s="3089"/>
      <c r="N71" s="3089"/>
      <c r="O71" s="3089"/>
    </row>
    <row r="72" spans="1:15" s="1267" customFormat="1" ht="12.75">
      <c r="A72" s="3057"/>
      <c r="B72" s="1221"/>
      <c r="C72" s="3056"/>
      <c r="D72" s="3056"/>
      <c r="E72" s="3055"/>
      <c r="F72" s="3055"/>
      <c r="G72" s="3055"/>
      <c r="H72" s="3055"/>
      <c r="I72" s="3089"/>
      <c r="J72" s="3089"/>
      <c r="K72" s="3089"/>
      <c r="L72" s="3089"/>
      <c r="M72" s="3089"/>
      <c r="N72" s="3089"/>
      <c r="O72" s="3089"/>
    </row>
    <row r="73" spans="1:15" s="1267" customFormat="1" ht="12.75">
      <c r="A73" s="1283"/>
      <c r="B73" s="3054"/>
      <c r="C73" s="3053"/>
      <c r="D73" s="3053"/>
      <c r="E73" s="3052"/>
      <c r="F73" s="3052"/>
      <c r="G73" s="3052"/>
      <c r="H73" s="3052"/>
      <c r="I73" s="3089"/>
      <c r="J73" s="3089"/>
      <c r="K73" s="3089"/>
      <c r="L73" s="3089"/>
      <c r="M73" s="3089"/>
      <c r="N73" s="3089"/>
      <c r="O73" s="3089"/>
    </row>
    <row r="74" spans="1:15" s="1267" customFormat="1" ht="12.75">
      <c r="A74" s="1283"/>
      <c r="B74" s="3054"/>
      <c r="C74" s="1283"/>
      <c r="D74" s="3075"/>
      <c r="E74" s="3075"/>
      <c r="F74" s="3075"/>
      <c r="G74" s="3075"/>
      <c r="H74" s="3075"/>
      <c r="I74" s="3089"/>
      <c r="J74" s="3089"/>
      <c r="K74" s="3089"/>
      <c r="L74" s="3089"/>
      <c r="M74" s="3089"/>
      <c r="N74" s="3089"/>
      <c r="O74" s="3089"/>
    </row>
    <row r="75" spans="1:15" s="1267" customFormat="1" ht="12.75">
      <c r="A75" s="1283"/>
      <c r="B75" s="3054"/>
      <c r="C75" s="1283"/>
      <c r="D75" s="3075"/>
      <c r="E75" s="3075"/>
      <c r="F75" s="3075"/>
      <c r="G75" s="3075"/>
      <c r="H75" s="3075"/>
      <c r="I75" s="3089"/>
      <c r="J75" s="3089"/>
      <c r="K75" s="3089"/>
      <c r="L75" s="3089"/>
      <c r="M75" s="3089"/>
      <c r="N75" s="3089"/>
      <c r="O75" s="3089"/>
    </row>
    <row r="76" spans="1:15" s="1267" customFormat="1" ht="12.75">
      <c r="A76" s="1283"/>
      <c r="B76" s="3054"/>
      <c r="C76" s="1283"/>
      <c r="D76" s="3075"/>
      <c r="E76" s="3075"/>
      <c r="F76" s="3075"/>
      <c r="G76" s="3075"/>
      <c r="H76" s="3075"/>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3055"/>
      <c r="B91" s="3055"/>
      <c r="C91" s="3055"/>
      <c r="D91" s="3055"/>
      <c r="E91" s="3055"/>
      <c r="F91" s="3055"/>
      <c r="G91" s="3055"/>
      <c r="H91" s="3055"/>
      <c r="I91" s="3089"/>
      <c r="J91" s="3089"/>
      <c r="K91" s="3089"/>
      <c r="L91" s="3089"/>
      <c r="M91" s="3089"/>
      <c r="N91" s="3089"/>
      <c r="O91" s="3089"/>
    </row>
    <row r="92" spans="1:15" s="1267" customFormat="1" ht="12.75">
      <c r="A92" s="3059"/>
      <c r="B92" s="3059"/>
      <c r="C92" s="3059"/>
      <c r="D92" s="3059"/>
      <c r="E92" s="3059"/>
      <c r="F92" s="3059"/>
      <c r="G92" s="3059"/>
      <c r="H92" s="3059"/>
      <c r="I92" s="3089"/>
      <c r="J92" s="3089"/>
      <c r="K92" s="3089"/>
      <c r="L92" s="3089"/>
      <c r="M92" s="3089"/>
      <c r="N92" s="3089"/>
      <c r="O92" s="3089"/>
    </row>
    <row r="93" spans="1:15" s="1267" customFormat="1">
      <c r="A93" s="1273"/>
      <c r="B93" s="1273"/>
      <c r="C93" s="1273"/>
      <c r="D93" s="1273"/>
      <c r="E93" s="1273"/>
      <c r="F93" s="1273"/>
      <c r="G93" s="1273"/>
      <c r="H93" s="1273"/>
      <c r="I93" s="3089"/>
      <c r="J93" s="3089"/>
      <c r="K93" s="3089"/>
      <c r="L93" s="3089"/>
      <c r="M93" s="3089"/>
      <c r="N93" s="3089"/>
      <c r="O93" s="3089"/>
    </row>
    <row r="94" spans="1:15" s="1267" customFormat="1">
      <c r="A94" s="1273"/>
      <c r="B94" s="1273"/>
      <c r="C94" s="1273"/>
      <c r="D94" s="1273"/>
      <c r="E94" s="1273"/>
      <c r="F94" s="1273"/>
      <c r="G94" s="1273"/>
      <c r="H94" s="1273"/>
      <c r="I94" s="3089"/>
      <c r="J94" s="3089"/>
      <c r="K94" s="3089"/>
      <c r="L94" s="3089"/>
      <c r="M94" s="3089"/>
      <c r="N94" s="3089"/>
      <c r="O94" s="3089"/>
    </row>
    <row r="95" spans="1:15" s="1267" customFormat="1">
      <c r="A95" s="3077"/>
      <c r="B95" s="3076"/>
      <c r="C95" s="1273"/>
      <c r="D95" s="3075"/>
      <c r="E95" s="3075"/>
      <c r="F95" s="3075"/>
      <c r="G95" s="3075"/>
      <c r="H95" s="3075"/>
      <c r="I95" s="3089"/>
      <c r="J95" s="3089"/>
      <c r="K95" s="3089"/>
      <c r="L95" s="3089"/>
      <c r="M95" s="3089"/>
      <c r="N95" s="3089"/>
      <c r="O95" s="3089"/>
    </row>
    <row r="96" spans="1:15" s="1267" customFormat="1" ht="12.75">
      <c r="A96" s="1221"/>
      <c r="B96" s="1221"/>
      <c r="C96" s="1303"/>
      <c r="D96" s="1302"/>
      <c r="E96" s="1304"/>
      <c r="F96" s="1301"/>
      <c r="G96" s="3074"/>
      <c r="H96" s="1304"/>
      <c r="I96" s="3089"/>
      <c r="J96" s="3089"/>
      <c r="K96" s="3089"/>
      <c r="L96" s="3089"/>
      <c r="M96" s="3089"/>
      <c r="N96" s="3089"/>
      <c r="O96" s="3089"/>
    </row>
    <row r="97" spans="1:15" s="1267" customFormat="1" ht="23.25">
      <c r="A97" s="3073"/>
      <c r="B97" s="3073"/>
      <c r="C97" s="3072"/>
      <c r="D97" s="1302"/>
      <c r="E97" s="1304"/>
      <c r="F97" s="1301"/>
      <c r="G97" s="3071"/>
      <c r="H97" s="1304"/>
      <c r="I97" s="3089"/>
      <c r="J97" s="3089"/>
      <c r="K97" s="3089"/>
      <c r="L97" s="3089"/>
      <c r="M97" s="3089"/>
      <c r="N97" s="3089"/>
      <c r="O97" s="3089"/>
    </row>
    <row r="98" spans="1:15" s="1267" customFormat="1" ht="12.75">
      <c r="A98" s="1277"/>
      <c r="B98" s="1277"/>
      <c r="C98" s="3068"/>
      <c r="D98" s="3070"/>
      <c r="E98" s="3069"/>
      <c r="F98" s="3069"/>
      <c r="G98" s="3069"/>
      <c r="H98" s="1314"/>
      <c r="I98" s="3089"/>
      <c r="J98" s="3089"/>
      <c r="K98" s="3089"/>
      <c r="L98" s="3089"/>
      <c r="M98" s="3089"/>
      <c r="N98" s="3089"/>
      <c r="O98" s="3089"/>
    </row>
    <row r="99" spans="1:15" s="1267" customFormat="1" ht="12.75">
      <c r="A99" s="1277"/>
      <c r="B99" s="1277"/>
      <c r="C99" s="3068"/>
      <c r="D99" s="1311"/>
      <c r="E99" s="1311"/>
      <c r="F99" s="1311"/>
      <c r="G99" s="1311"/>
      <c r="H99" s="1311"/>
      <c r="I99" s="3089"/>
      <c r="J99" s="3089"/>
      <c r="K99" s="3089"/>
      <c r="L99" s="3089"/>
      <c r="M99" s="3089"/>
      <c r="N99" s="3089"/>
      <c r="O99" s="3089"/>
    </row>
    <row r="100" spans="1:15" s="1267" customFormat="1" ht="12.75">
      <c r="A100" s="1277"/>
      <c r="B100" s="1277"/>
      <c r="C100" s="1314"/>
      <c r="D100" s="3066"/>
      <c r="E100" s="3066"/>
      <c r="F100" s="3066"/>
      <c r="G100" s="3067"/>
      <c r="H100" s="3066"/>
      <c r="I100" s="3089"/>
      <c r="J100" s="3089"/>
      <c r="K100" s="3089"/>
      <c r="L100" s="3089"/>
      <c r="M100" s="3089"/>
      <c r="N100" s="3089"/>
      <c r="O100" s="3089"/>
    </row>
    <row r="101" spans="1:15" s="1267" customFormat="1" ht="12.75">
      <c r="A101" s="1298"/>
      <c r="B101" s="3065"/>
      <c r="C101" s="3064"/>
      <c r="D101" s="3063"/>
      <c r="E101" s="3063"/>
      <c r="F101" s="3063"/>
      <c r="G101" s="3063"/>
      <c r="H101" s="3063"/>
      <c r="I101" s="3089"/>
      <c r="J101" s="3089"/>
      <c r="K101" s="3089"/>
      <c r="L101" s="3089"/>
      <c r="M101" s="3089"/>
      <c r="N101" s="3089"/>
      <c r="O101" s="3089"/>
    </row>
    <row r="102" spans="1:15" s="1267" customFormat="1" ht="12.75">
      <c r="A102" s="1292"/>
      <c r="B102" s="1292"/>
      <c r="C102" s="1294"/>
      <c r="D102" s="3062"/>
      <c r="E102" s="3062"/>
      <c r="F102" s="1301"/>
      <c r="G102" s="3062"/>
      <c r="H102" s="3062"/>
      <c r="I102" s="3089"/>
      <c r="J102" s="3089"/>
      <c r="K102" s="3089"/>
      <c r="L102" s="3089"/>
      <c r="M102" s="3089"/>
      <c r="N102" s="3089"/>
      <c r="O102" s="3089"/>
    </row>
    <row r="103" spans="1:15" s="1267" customFormat="1" ht="12.75">
      <c r="A103" s="1292"/>
      <c r="B103" s="1292"/>
      <c r="C103" s="1294"/>
      <c r="D103" s="3062"/>
      <c r="E103" s="3062"/>
      <c r="F103" s="1301"/>
      <c r="G103" s="3062"/>
      <c r="H103" s="3062"/>
      <c r="I103" s="3089"/>
      <c r="J103" s="3089"/>
      <c r="K103" s="3089"/>
      <c r="L103" s="3089"/>
      <c r="M103" s="3089"/>
      <c r="N103" s="3089"/>
      <c r="O103" s="3089"/>
    </row>
    <row r="104" spans="1:15" s="1267" customFormat="1" ht="12.75">
      <c r="A104" s="1296"/>
      <c r="B104" s="1221"/>
      <c r="C104" s="1294"/>
      <c r="D104" s="1302"/>
      <c r="E104" s="1300"/>
      <c r="F104" s="1301"/>
      <c r="G104" s="1300"/>
      <c r="H104" s="1300"/>
      <c r="I104" s="3089"/>
      <c r="J104" s="3089"/>
      <c r="K104" s="3089"/>
      <c r="L104" s="3089"/>
      <c r="M104" s="3089"/>
      <c r="N104" s="3089"/>
      <c r="O104" s="3089"/>
    </row>
    <row r="105" spans="1:15" s="1267" customFormat="1" ht="12.75">
      <c r="A105" s="1292"/>
      <c r="B105" s="1292"/>
      <c r="C105" s="1294"/>
      <c r="D105" s="1302"/>
      <c r="E105" s="1300"/>
      <c r="F105" s="1301"/>
      <c r="G105" s="1300"/>
      <c r="H105" s="1300"/>
      <c r="I105" s="3089"/>
      <c r="J105" s="3089"/>
      <c r="K105" s="3089"/>
      <c r="L105" s="3089"/>
      <c r="M105" s="3089"/>
      <c r="N105" s="3089"/>
      <c r="O105" s="3089"/>
    </row>
    <row r="106" spans="1:15" s="1267" customFormat="1" ht="12.75">
      <c r="A106" s="1296"/>
      <c r="B106" s="1221"/>
      <c r="C106" s="1303"/>
      <c r="D106" s="1302"/>
      <c r="E106" s="1300"/>
      <c r="F106" s="1301"/>
      <c r="G106" s="1300"/>
      <c r="H106" s="1300"/>
      <c r="I106" s="3089"/>
      <c r="J106" s="3089"/>
      <c r="K106" s="3089"/>
      <c r="L106" s="3089"/>
      <c r="M106" s="3089"/>
      <c r="N106" s="3089"/>
      <c r="O106" s="3089"/>
    </row>
    <row r="107" spans="1:15" s="1267" customFormat="1" ht="12.75">
      <c r="A107" s="1292"/>
      <c r="B107" s="1292"/>
      <c r="C107" s="1303"/>
      <c r="D107" s="1302"/>
      <c r="E107" s="1300"/>
      <c r="F107" s="1301"/>
      <c r="G107" s="1300"/>
      <c r="H107" s="1300"/>
      <c r="I107" s="3089"/>
      <c r="J107" s="3089"/>
      <c r="K107" s="3089"/>
      <c r="L107" s="3089"/>
      <c r="M107" s="3089"/>
      <c r="N107" s="3089"/>
      <c r="O107" s="3089"/>
    </row>
    <row r="108" spans="1:15" s="1267" customFormat="1" ht="12.75">
      <c r="A108" s="3061"/>
      <c r="B108" s="1296"/>
      <c r="C108" s="1294"/>
      <c r="D108" s="1302"/>
      <c r="E108" s="1300"/>
      <c r="F108" s="1301"/>
      <c r="G108" s="1300"/>
      <c r="H108" s="1300"/>
      <c r="I108" s="3089"/>
      <c r="J108" s="3089"/>
      <c r="K108" s="3089"/>
      <c r="L108" s="3089"/>
      <c r="M108" s="3089"/>
      <c r="N108" s="3089"/>
      <c r="O108" s="3089"/>
    </row>
    <row r="109" spans="1:15" s="1267" customFormat="1" ht="12.75">
      <c r="A109" s="1295"/>
      <c r="B109" s="1295"/>
      <c r="C109" s="1303"/>
      <c r="D109" s="1302"/>
      <c r="E109" s="3060"/>
      <c r="F109" s="1301"/>
      <c r="G109" s="3060"/>
      <c r="H109" s="3060"/>
      <c r="I109" s="3089"/>
      <c r="J109" s="3089"/>
      <c r="K109" s="3089"/>
      <c r="L109" s="3089"/>
      <c r="M109" s="3089"/>
      <c r="N109" s="3089"/>
      <c r="O109" s="3089"/>
    </row>
    <row r="110" spans="1:15" s="1267" customFormat="1" ht="12.75">
      <c r="A110" s="1288"/>
      <c r="B110" s="1288"/>
      <c r="C110" s="1287"/>
      <c r="D110" s="1286"/>
      <c r="E110" s="1286"/>
      <c r="F110" s="1286"/>
      <c r="G110" s="1286"/>
      <c r="H110" s="1286"/>
      <c r="I110" s="3089"/>
      <c r="J110" s="3089"/>
      <c r="K110" s="3089"/>
      <c r="L110" s="3089"/>
      <c r="M110" s="3089"/>
      <c r="N110" s="3089"/>
      <c r="O110" s="3089"/>
    </row>
    <row r="111" spans="1:15" s="1267" customFormat="1" ht="12.75">
      <c r="A111" s="1288"/>
      <c r="B111" s="1288"/>
      <c r="C111" s="1287"/>
      <c r="D111" s="1286"/>
      <c r="E111" s="1286"/>
      <c r="F111" s="1286"/>
      <c r="G111" s="1286"/>
      <c r="H111" s="1286"/>
      <c r="I111" s="3089"/>
      <c r="J111" s="3089"/>
      <c r="K111" s="3089"/>
      <c r="L111" s="3089"/>
      <c r="M111" s="3089"/>
      <c r="N111" s="3089"/>
      <c r="O111" s="3089"/>
    </row>
    <row r="112" spans="1:15" s="1267" customFormat="1">
      <c r="A112" s="1221"/>
      <c r="B112" s="1273"/>
      <c r="C112" s="3058"/>
      <c r="D112" s="1273"/>
      <c r="E112" s="3059"/>
      <c r="F112" s="3059"/>
      <c r="G112" s="1221"/>
      <c r="H112" s="1273"/>
      <c r="I112" s="3089"/>
      <c r="J112" s="3089"/>
      <c r="K112" s="3089"/>
      <c r="L112" s="3089"/>
      <c r="M112" s="3089"/>
      <c r="N112" s="3089"/>
      <c r="O112" s="3089"/>
    </row>
    <row r="113" spans="1:15" s="1267" customFormat="1">
      <c r="A113" s="1273"/>
      <c r="B113" s="1221"/>
      <c r="C113" s="3058"/>
      <c r="D113" s="1221"/>
      <c r="E113" s="1221"/>
      <c r="F113" s="1221"/>
      <c r="G113" s="1221"/>
      <c r="H113" s="1273"/>
      <c r="I113" s="3089"/>
      <c r="J113" s="3089"/>
      <c r="K113" s="3089"/>
      <c r="L113" s="3089"/>
      <c r="M113" s="3089"/>
      <c r="N113" s="3089"/>
      <c r="O113" s="3089"/>
    </row>
    <row r="114" spans="1:15" s="1267" customFormat="1" ht="12.75">
      <c r="A114" s="3057"/>
      <c r="B114" s="1221"/>
      <c r="C114" s="3056"/>
      <c r="D114" s="3056"/>
      <c r="E114" s="3055"/>
      <c r="F114" s="3055"/>
      <c r="G114" s="3055"/>
      <c r="H114" s="3055"/>
      <c r="I114" s="3089"/>
      <c r="J114" s="3089"/>
      <c r="K114" s="3089"/>
      <c r="L114" s="3089"/>
      <c r="M114" s="3089"/>
      <c r="N114" s="3089"/>
      <c r="O114" s="3089"/>
    </row>
    <row r="115" spans="1:15" s="1267" customFormat="1" ht="12.75">
      <c r="A115" s="1283"/>
      <c r="B115" s="3054"/>
      <c r="C115" s="3053"/>
      <c r="D115" s="3053"/>
      <c r="E115" s="3052"/>
      <c r="F115" s="3052"/>
      <c r="G115" s="3052"/>
      <c r="H115" s="3052"/>
      <c r="I115" s="3089"/>
      <c r="J115" s="3089"/>
      <c r="K115" s="3089"/>
      <c r="L115" s="3089"/>
      <c r="M115" s="3089"/>
      <c r="N115" s="3089"/>
      <c r="O115" s="3089"/>
    </row>
    <row r="116" spans="1:15" s="1267" customFormat="1" ht="12.75">
      <c r="A116" s="1283"/>
      <c r="B116" s="3054"/>
      <c r="C116" s="1283"/>
      <c r="D116" s="3075"/>
      <c r="E116" s="3075"/>
      <c r="F116" s="3075"/>
      <c r="G116" s="3075"/>
      <c r="H116" s="3075"/>
      <c r="I116" s="3089"/>
      <c r="J116" s="3089"/>
      <c r="K116" s="3089"/>
      <c r="L116" s="3089"/>
      <c r="M116" s="3089"/>
      <c r="N116" s="3089"/>
      <c r="O116" s="3089"/>
    </row>
    <row r="117" spans="1:15" s="1267" customFormat="1" ht="12.75">
      <c r="A117" s="1283"/>
      <c r="B117" s="3054"/>
      <c r="C117" s="1283"/>
      <c r="D117" s="3075"/>
      <c r="E117" s="3075"/>
      <c r="F117" s="3075"/>
      <c r="G117" s="3075"/>
      <c r="H117" s="3075"/>
      <c r="I117" s="3089"/>
      <c r="J117" s="3089"/>
      <c r="K117" s="3089"/>
      <c r="L117" s="3089"/>
      <c r="M117" s="3089"/>
      <c r="N117" s="3089"/>
      <c r="O117" s="3089"/>
    </row>
    <row r="118" spans="1:15" s="1267" customFormat="1" ht="12.75">
      <c r="A118" s="1283"/>
      <c r="B118" s="3054"/>
      <c r="C118" s="1283"/>
      <c r="D118" s="3075"/>
      <c r="E118" s="3075"/>
      <c r="F118" s="3075"/>
      <c r="G118" s="3075"/>
      <c r="H118" s="3075"/>
      <c r="I118" s="3089"/>
      <c r="J118" s="3089"/>
      <c r="K118" s="3089"/>
      <c r="L118" s="3089"/>
      <c r="M118" s="3089"/>
      <c r="N118" s="3089"/>
      <c r="O118" s="3089"/>
    </row>
    <row r="119" spans="1:15" s="1267" customFormat="1" ht="12.75">
      <c r="A119" s="1283"/>
      <c r="B119" s="3054"/>
      <c r="C119" s="1283"/>
      <c r="D119" s="3075"/>
      <c r="E119" s="3075"/>
      <c r="F119" s="3075"/>
      <c r="G119" s="3075"/>
      <c r="H119" s="3075"/>
      <c r="I119" s="3089"/>
      <c r="J119" s="3089"/>
      <c r="K119" s="3089"/>
      <c r="L119" s="3089"/>
      <c r="M119" s="3089"/>
      <c r="N119" s="3089"/>
      <c r="O119" s="3089"/>
    </row>
    <row r="120" spans="1:15" s="1267" customFormat="1" ht="12.75">
      <c r="A120" s="1283"/>
      <c r="B120" s="3054"/>
      <c r="C120" s="1283"/>
      <c r="D120" s="3075"/>
      <c r="E120" s="3075"/>
      <c r="F120" s="3075"/>
      <c r="G120" s="3075"/>
      <c r="H120" s="3075"/>
      <c r="I120" s="3089"/>
      <c r="J120" s="3089"/>
      <c r="K120" s="3089"/>
      <c r="L120" s="3089"/>
      <c r="M120" s="3089"/>
      <c r="N120" s="3089"/>
      <c r="O120" s="3089"/>
    </row>
    <row r="121" spans="1:15" s="1267" customFormat="1" ht="12.75">
      <c r="A121" s="1283"/>
      <c r="B121" s="3054"/>
      <c r="C121" s="1283"/>
      <c r="D121" s="3075"/>
      <c r="E121" s="3075"/>
      <c r="F121" s="3075"/>
      <c r="G121" s="3075"/>
      <c r="H121" s="3075"/>
      <c r="I121" s="3089"/>
      <c r="J121" s="3089"/>
      <c r="K121" s="3089"/>
      <c r="L121" s="3089"/>
      <c r="M121" s="3089"/>
      <c r="N121" s="3089"/>
      <c r="O121" s="3089"/>
    </row>
    <row r="122" spans="1:15" s="1267" customFormat="1" ht="12.75">
      <c r="A122" s="1283"/>
      <c r="B122" s="3054"/>
      <c r="C122" s="1283"/>
      <c r="D122" s="3075"/>
      <c r="E122" s="3075"/>
      <c r="F122" s="3075"/>
      <c r="G122" s="3075"/>
      <c r="H122" s="3075"/>
      <c r="I122" s="3089"/>
      <c r="J122" s="3089"/>
      <c r="K122" s="3089"/>
      <c r="L122" s="3089"/>
      <c r="M122" s="3089"/>
      <c r="N122" s="3089"/>
      <c r="O122" s="3089"/>
    </row>
    <row r="123" spans="1:15" s="1267" customFormat="1" ht="12.75">
      <c r="A123" s="1283"/>
      <c r="B123" s="3054"/>
      <c r="C123" s="1283"/>
      <c r="D123" s="3075"/>
      <c r="E123" s="3075"/>
      <c r="F123" s="3075"/>
      <c r="G123" s="3075"/>
      <c r="H123" s="3075"/>
      <c r="I123" s="3089"/>
      <c r="J123" s="3089"/>
      <c r="K123" s="3089"/>
      <c r="L123" s="3089"/>
      <c r="M123" s="3089"/>
      <c r="N123" s="3089"/>
      <c r="O123" s="3089"/>
    </row>
    <row r="124" spans="1:15" s="1267" customFormat="1" ht="12.75">
      <c r="A124" s="1283"/>
      <c r="B124" s="3054"/>
      <c r="C124" s="1283"/>
      <c r="D124" s="3075"/>
      <c r="E124" s="3075"/>
      <c r="F124" s="3075"/>
      <c r="G124" s="3075"/>
      <c r="H124" s="3075"/>
      <c r="I124" s="3089"/>
      <c r="J124" s="3089"/>
      <c r="K124" s="3089"/>
      <c r="L124" s="3089"/>
      <c r="M124" s="3089"/>
      <c r="N124" s="3089"/>
      <c r="O124" s="3089"/>
    </row>
    <row r="125" spans="1:15" s="1267" customFormat="1" ht="12.75">
      <c r="A125" s="1283"/>
      <c r="B125" s="3054"/>
      <c r="C125" s="1283"/>
      <c r="D125" s="3075"/>
      <c r="E125" s="3075"/>
      <c r="F125" s="3075"/>
      <c r="G125" s="3075"/>
      <c r="H125" s="3075"/>
      <c r="I125" s="3089"/>
      <c r="J125" s="3089"/>
      <c r="K125" s="3089"/>
      <c r="L125" s="3089"/>
      <c r="M125" s="3089"/>
      <c r="N125" s="3089"/>
      <c r="O125" s="3089"/>
    </row>
    <row r="126" spans="1:15" s="1267" customFormat="1" ht="12.75">
      <c r="A126" s="1283"/>
      <c r="B126" s="3054"/>
      <c r="C126" s="1283"/>
      <c r="D126" s="3075"/>
      <c r="E126" s="3075"/>
      <c r="F126" s="3075"/>
      <c r="G126" s="3075"/>
      <c r="H126" s="3075"/>
      <c r="I126" s="3089"/>
      <c r="J126" s="3089"/>
      <c r="K126" s="3089"/>
      <c r="L126" s="3089"/>
      <c r="M126" s="3089"/>
      <c r="N126" s="3089"/>
      <c r="O126" s="3089"/>
    </row>
    <row r="127" spans="1:15" s="1267" customFormat="1" ht="12.75">
      <c r="A127" s="1283"/>
      <c r="B127" s="3054"/>
      <c r="C127" s="1283"/>
      <c r="D127" s="3075"/>
      <c r="E127" s="3075"/>
      <c r="F127" s="3075"/>
      <c r="G127" s="3075"/>
      <c r="H127" s="3075"/>
      <c r="I127" s="3089"/>
      <c r="J127" s="3089"/>
      <c r="K127" s="3089"/>
      <c r="L127" s="3089"/>
      <c r="M127" s="3089"/>
      <c r="N127" s="3089"/>
      <c r="O127" s="3089"/>
    </row>
    <row r="128" spans="1:15" s="1267" customFormat="1" ht="12.75">
      <c r="A128" s="1283"/>
      <c r="B128" s="3054"/>
      <c r="C128" s="1283"/>
      <c r="D128" s="3075"/>
      <c r="E128" s="3075"/>
      <c r="F128" s="3075"/>
      <c r="G128" s="3075"/>
      <c r="H128" s="3075"/>
      <c r="I128" s="3089"/>
      <c r="J128" s="3089"/>
      <c r="K128" s="3089"/>
      <c r="L128" s="3089"/>
      <c r="M128" s="3089"/>
      <c r="N128" s="3089"/>
      <c r="O128" s="3089"/>
    </row>
    <row r="129" spans="1:15" s="1267" customFormat="1" ht="12.75">
      <c r="A129" s="1283"/>
      <c r="B129" s="3054"/>
      <c r="C129" s="1283"/>
      <c r="D129" s="3075"/>
      <c r="E129" s="3075"/>
      <c r="F129" s="3075"/>
      <c r="G129" s="3075"/>
      <c r="H129" s="3075"/>
      <c r="I129" s="3089"/>
      <c r="J129" s="3089"/>
      <c r="K129" s="3089"/>
      <c r="L129" s="3089"/>
      <c r="M129" s="3089"/>
      <c r="N129" s="3089"/>
      <c r="O129" s="3089"/>
    </row>
    <row r="130" spans="1:15" s="1267" customFormat="1" ht="12.75">
      <c r="A130" s="1283"/>
      <c r="B130" s="3054"/>
      <c r="C130" s="1283"/>
      <c r="D130" s="3075"/>
      <c r="E130" s="3075"/>
      <c r="F130" s="3075"/>
      <c r="G130" s="3075"/>
      <c r="H130" s="3075"/>
      <c r="I130" s="3089"/>
      <c r="J130" s="3089"/>
      <c r="K130" s="3089"/>
      <c r="L130" s="3089"/>
      <c r="M130" s="3089"/>
      <c r="N130" s="3089"/>
      <c r="O130" s="3089"/>
    </row>
    <row r="131" spans="1:15" s="1267" customFormat="1" ht="12.75">
      <c r="A131" s="1283"/>
      <c r="B131" s="3054"/>
      <c r="C131" s="1283"/>
      <c r="D131" s="3075"/>
      <c r="E131" s="3075"/>
      <c r="F131" s="3075"/>
      <c r="G131" s="3075"/>
      <c r="H131" s="3075"/>
      <c r="I131" s="3089"/>
      <c r="J131" s="3089"/>
      <c r="K131" s="3089"/>
      <c r="L131" s="3089"/>
      <c r="M131" s="3089"/>
      <c r="N131" s="3089"/>
      <c r="O131" s="3089"/>
    </row>
    <row r="132" spans="1:15" s="1267" customFormat="1" ht="12.75">
      <c r="A132" s="3055"/>
      <c r="B132" s="3055"/>
      <c r="C132" s="3055"/>
      <c r="D132" s="3055"/>
      <c r="E132" s="3055"/>
      <c r="F132" s="3055"/>
      <c r="G132" s="3055"/>
      <c r="H132" s="3055"/>
      <c r="I132" s="3089"/>
      <c r="J132" s="3089"/>
      <c r="K132" s="3089"/>
      <c r="L132" s="3089"/>
      <c r="M132" s="3089"/>
      <c r="N132" s="3089"/>
      <c r="O132" s="3089"/>
    </row>
    <row r="133" spans="1:15" s="1267" customFormat="1" ht="12.75">
      <c r="A133" s="3059"/>
      <c r="B133" s="3059"/>
      <c r="C133" s="3059"/>
      <c r="D133" s="3059"/>
      <c r="E133" s="3059"/>
      <c r="F133" s="3059"/>
      <c r="G133" s="3059"/>
      <c r="H133" s="3059"/>
      <c r="I133" s="3089"/>
      <c r="J133" s="3089"/>
      <c r="K133" s="3089"/>
      <c r="L133" s="3089"/>
      <c r="M133" s="3089"/>
      <c r="N133" s="3089"/>
      <c r="O133" s="3089"/>
    </row>
    <row r="134" spans="1:15" s="1267" customFormat="1">
      <c r="A134" s="1273"/>
      <c r="B134" s="1273"/>
      <c r="C134" s="1273"/>
      <c r="D134" s="1273"/>
      <c r="E134" s="1273"/>
      <c r="F134" s="1273"/>
      <c r="G134" s="1273"/>
      <c r="H134" s="1273"/>
      <c r="I134" s="3089"/>
      <c r="J134" s="3089"/>
      <c r="K134" s="3089"/>
      <c r="L134" s="3089"/>
      <c r="M134" s="3089"/>
      <c r="N134" s="3089"/>
      <c r="O134" s="3089"/>
    </row>
    <row r="135" spans="1:15" s="1267" customFormat="1">
      <c r="A135" s="1273"/>
      <c r="B135" s="1273"/>
      <c r="C135" s="1273"/>
      <c r="D135" s="1273"/>
      <c r="E135" s="1273"/>
      <c r="F135" s="1273"/>
      <c r="G135" s="1273"/>
      <c r="H135" s="1273"/>
      <c r="I135" s="3089"/>
      <c r="J135" s="3089"/>
      <c r="K135" s="3089"/>
      <c r="L135" s="3089"/>
      <c r="M135" s="3089"/>
      <c r="N135" s="3089"/>
      <c r="O135" s="3089"/>
    </row>
    <row r="136" spans="1:15" s="1267" customFormat="1">
      <c r="A136" s="1273"/>
      <c r="B136" s="1273"/>
      <c r="C136" s="1273"/>
      <c r="D136" s="1273"/>
      <c r="E136" s="1273"/>
      <c r="F136" s="1273"/>
      <c r="G136" s="1273"/>
      <c r="H136" s="1273"/>
      <c r="I136" s="3089"/>
      <c r="J136" s="3089"/>
      <c r="K136" s="3089"/>
      <c r="L136" s="3089"/>
      <c r="M136" s="3089"/>
      <c r="N136" s="3089"/>
      <c r="O136" s="3089"/>
    </row>
    <row r="137" spans="1:15" s="1267" customFormat="1">
      <c r="A137" s="3077"/>
      <c r="B137" s="3076"/>
      <c r="C137" s="1273"/>
      <c r="D137" s="3075"/>
      <c r="E137" s="3075"/>
      <c r="F137" s="3075"/>
      <c r="G137" s="3075"/>
      <c r="H137" s="3075"/>
      <c r="I137" s="3089"/>
      <c r="J137" s="3089"/>
      <c r="K137" s="3089"/>
      <c r="L137" s="3089"/>
      <c r="M137" s="3089"/>
      <c r="N137" s="3089"/>
      <c r="O137" s="3089"/>
    </row>
    <row r="138" spans="1:15" s="1267" customFormat="1" ht="12.75">
      <c r="A138" s="1221"/>
      <c r="B138" s="1221"/>
      <c r="C138" s="1303"/>
      <c r="D138" s="1302"/>
      <c r="E138" s="1304"/>
      <c r="F138" s="1301"/>
      <c r="G138" s="3074"/>
      <c r="H138" s="1304"/>
      <c r="I138" s="3089"/>
      <c r="J138" s="3089"/>
      <c r="K138" s="3089"/>
      <c r="L138" s="3089"/>
      <c r="M138" s="3089"/>
      <c r="N138" s="3089"/>
      <c r="O138" s="3089"/>
    </row>
    <row r="139" spans="1:15" s="1267" customFormat="1" ht="23.25">
      <c r="A139" s="3073"/>
      <c r="B139" s="3073"/>
      <c r="C139" s="3072"/>
      <c r="D139" s="3079"/>
      <c r="E139" s="3078"/>
      <c r="F139" s="1301"/>
      <c r="G139" s="3071"/>
      <c r="H139" s="1304"/>
      <c r="I139" s="3089"/>
      <c r="J139" s="3089"/>
      <c r="K139" s="3089"/>
      <c r="L139" s="3089"/>
      <c r="M139" s="3089"/>
      <c r="N139" s="3089"/>
      <c r="O139" s="3089"/>
    </row>
    <row r="140" spans="1:15" s="1267" customFormat="1" ht="12.75">
      <c r="A140" s="1277"/>
      <c r="B140" s="1277"/>
      <c r="C140" s="3068"/>
      <c r="D140" s="3070"/>
      <c r="E140" s="3069"/>
      <c r="F140" s="3069"/>
      <c r="G140" s="3069"/>
      <c r="H140" s="1314"/>
      <c r="I140" s="3089"/>
      <c r="J140" s="3089"/>
      <c r="K140" s="3089"/>
      <c r="L140" s="3089"/>
      <c r="M140" s="3089"/>
      <c r="N140" s="3089"/>
      <c r="O140" s="3089"/>
    </row>
    <row r="141" spans="1:15" s="1267" customFormat="1" ht="12.75">
      <c r="A141" s="1277"/>
      <c r="B141" s="1277"/>
      <c r="C141" s="3068"/>
      <c r="D141" s="1311"/>
      <c r="E141" s="1311"/>
      <c r="F141" s="1311"/>
      <c r="G141" s="1311"/>
      <c r="H141" s="1311"/>
      <c r="I141" s="3089"/>
      <c r="J141" s="3089"/>
      <c r="K141" s="3089"/>
      <c r="L141" s="3089"/>
      <c r="M141" s="3089"/>
      <c r="N141" s="3089"/>
      <c r="O141" s="3089"/>
    </row>
    <row r="142" spans="1:15" s="1267" customFormat="1" ht="12.75">
      <c r="A142" s="1277"/>
      <c r="B142" s="1277"/>
      <c r="C142" s="1314"/>
      <c r="D142" s="3066"/>
      <c r="E142" s="3066"/>
      <c r="F142" s="3066"/>
      <c r="G142" s="3067"/>
      <c r="H142" s="3066"/>
      <c r="I142" s="3089"/>
      <c r="J142" s="3089"/>
      <c r="K142" s="3089"/>
      <c r="L142" s="3089"/>
      <c r="M142" s="3089"/>
      <c r="N142" s="3089"/>
      <c r="O142" s="3089"/>
    </row>
    <row r="143" spans="1:15" s="1267" customFormat="1" ht="12.75">
      <c r="A143" s="1298"/>
      <c r="B143" s="3065"/>
      <c r="C143" s="3064"/>
      <c r="D143" s="3063"/>
      <c r="E143" s="3063"/>
      <c r="F143" s="3063"/>
      <c r="G143" s="3063"/>
      <c r="H143" s="3063"/>
      <c r="I143" s="3089"/>
      <c r="J143" s="3089"/>
      <c r="K143" s="3089"/>
      <c r="L143" s="3089"/>
      <c r="M143" s="3089"/>
      <c r="N143" s="3089"/>
      <c r="O143" s="3089"/>
    </row>
    <row r="144" spans="1:15" s="1267" customFormat="1" ht="12.75">
      <c r="A144" s="1292"/>
      <c r="B144" s="1292"/>
      <c r="C144" s="1294"/>
      <c r="D144" s="3062"/>
      <c r="E144" s="3062"/>
      <c r="F144" s="1301"/>
      <c r="G144" s="3062"/>
      <c r="H144" s="3062"/>
      <c r="I144" s="3089"/>
      <c r="J144" s="3089"/>
      <c r="K144" s="3089"/>
      <c r="L144" s="3089"/>
      <c r="M144" s="3089"/>
      <c r="N144" s="3089"/>
      <c r="O144" s="3089"/>
    </row>
    <row r="145" spans="1:15" s="1267" customFormat="1" ht="12.75">
      <c r="A145" s="1292"/>
      <c r="B145" s="1292"/>
      <c r="C145" s="1294"/>
      <c r="D145" s="3062"/>
      <c r="E145" s="3062"/>
      <c r="F145" s="1301"/>
      <c r="G145" s="3062"/>
      <c r="H145" s="3062"/>
      <c r="I145" s="3089"/>
      <c r="J145" s="3089"/>
      <c r="K145" s="3089"/>
      <c r="L145" s="3089"/>
      <c r="M145" s="3089"/>
      <c r="N145" s="3089"/>
      <c r="O145" s="3089"/>
    </row>
    <row r="146" spans="1:15" s="1267" customFormat="1" ht="12.75">
      <c r="A146" s="1296"/>
      <c r="B146" s="1221"/>
      <c r="C146" s="1294"/>
      <c r="D146" s="1302"/>
      <c r="E146" s="1300"/>
      <c r="F146" s="1301"/>
      <c r="G146" s="1300"/>
      <c r="H146" s="1300"/>
      <c r="I146" s="3089"/>
      <c r="J146" s="3089"/>
      <c r="K146" s="3089"/>
      <c r="L146" s="3089"/>
      <c r="M146" s="3089"/>
      <c r="N146" s="3089"/>
      <c r="O146" s="3089"/>
    </row>
    <row r="147" spans="1:15" s="1267" customFormat="1" ht="12.75">
      <c r="A147" s="1292"/>
      <c r="B147" s="1292"/>
      <c r="C147" s="1294"/>
      <c r="D147" s="1302"/>
      <c r="E147" s="1300"/>
      <c r="F147" s="1301"/>
      <c r="G147" s="1300"/>
      <c r="H147" s="1300"/>
      <c r="I147" s="3089"/>
      <c r="J147" s="3089"/>
      <c r="K147" s="3089"/>
      <c r="L147" s="3089"/>
      <c r="M147" s="3089"/>
      <c r="N147" s="3089"/>
      <c r="O147" s="3089"/>
    </row>
    <row r="148" spans="1:15" s="1267" customFormat="1" ht="12.75">
      <c r="A148" s="1296"/>
      <c r="B148" s="1221"/>
      <c r="C148" s="1294"/>
      <c r="D148" s="1302"/>
      <c r="E148" s="1300"/>
      <c r="F148" s="1301"/>
      <c r="G148" s="1300"/>
      <c r="H148" s="1300"/>
      <c r="I148" s="3089"/>
      <c r="J148" s="3089"/>
      <c r="K148" s="3089"/>
      <c r="L148" s="3089"/>
      <c r="M148" s="3089"/>
      <c r="N148" s="3089"/>
      <c r="O148" s="3089"/>
    </row>
    <row r="149" spans="1:15" s="1267" customFormat="1" ht="12.75">
      <c r="A149" s="3061"/>
      <c r="B149" s="1296"/>
      <c r="C149" s="1294"/>
      <c r="D149" s="1302"/>
      <c r="E149" s="1300"/>
      <c r="F149" s="1301"/>
      <c r="G149" s="1300"/>
      <c r="H149" s="1300"/>
      <c r="I149" s="3089"/>
      <c r="J149" s="3089"/>
      <c r="K149" s="3089"/>
      <c r="L149" s="3089"/>
      <c r="M149" s="3089"/>
      <c r="N149" s="3089"/>
      <c r="O149" s="3089"/>
    </row>
    <row r="150" spans="1:15" s="3051" customFormat="1" ht="12.75">
      <c r="A150" s="1295"/>
      <c r="B150" s="1295"/>
      <c r="C150" s="1303"/>
      <c r="D150" s="1302"/>
      <c r="E150" s="3060"/>
      <c r="F150" s="1301"/>
      <c r="G150" s="3060"/>
      <c r="H150" s="3060"/>
    </row>
    <row r="151" spans="1:15" s="3051" customFormat="1" ht="12.75">
      <c r="A151" s="1288"/>
      <c r="B151" s="1288"/>
      <c r="C151" s="1287"/>
      <c r="D151" s="1286"/>
      <c r="E151" s="1286"/>
      <c r="F151" s="1286"/>
      <c r="G151" s="1286"/>
      <c r="H151" s="1286"/>
    </row>
    <row r="152" spans="1:15" s="3051" customFormat="1" ht="12.75">
      <c r="A152" s="1288"/>
      <c r="B152" s="1288"/>
      <c r="C152" s="1287"/>
      <c r="D152" s="1286"/>
      <c r="E152" s="1286"/>
      <c r="F152" s="1286"/>
      <c r="G152" s="1286"/>
      <c r="H152" s="1286"/>
    </row>
    <row r="153" spans="1:15" s="3051" customFormat="1">
      <c r="A153" s="1221"/>
      <c r="B153" s="1273"/>
      <c r="C153" s="3058"/>
      <c r="D153" s="1273"/>
      <c r="E153" s="3059"/>
      <c r="F153" s="3059"/>
      <c r="G153" s="1221"/>
      <c r="H153" s="1273"/>
    </row>
    <row r="154" spans="1:15" s="3051" customFormat="1">
      <c r="A154" s="1273"/>
      <c r="B154" s="1221"/>
      <c r="C154" s="3058"/>
      <c r="D154" s="1221"/>
      <c r="E154" s="1221"/>
      <c r="F154" s="1221"/>
      <c r="G154" s="1221"/>
      <c r="H154" s="1273"/>
    </row>
    <row r="155" spans="1:15" s="3051" customFormat="1" ht="12.75">
      <c r="A155" s="3057"/>
      <c r="B155" s="1221"/>
      <c r="C155" s="3056"/>
      <c r="D155" s="3056"/>
      <c r="E155" s="3055"/>
      <c r="F155" s="3055"/>
      <c r="G155" s="3055"/>
      <c r="H155" s="3055"/>
    </row>
    <row r="156" spans="1:15" s="3051" customFormat="1" ht="12.75">
      <c r="A156" s="1283"/>
      <c r="B156" s="3054"/>
      <c r="C156" s="3053"/>
      <c r="D156" s="3053"/>
      <c r="E156" s="3052"/>
      <c r="F156" s="3052"/>
      <c r="G156" s="3052"/>
      <c r="H156" s="3052"/>
    </row>
    <row r="157" spans="1:15" s="3051" customFormat="1" ht="12.75">
      <c r="A157" s="1283"/>
      <c r="B157" s="3054"/>
      <c r="C157" s="1283"/>
      <c r="D157" s="3075"/>
      <c r="E157" s="3075"/>
      <c r="F157" s="3075"/>
      <c r="G157" s="3075"/>
      <c r="H157" s="3075"/>
    </row>
    <row r="158" spans="1:15" s="1267" customFormat="1" ht="12.75">
      <c r="A158" s="1283"/>
      <c r="B158" s="3054"/>
      <c r="C158" s="1283"/>
      <c r="D158" s="3075"/>
      <c r="E158" s="3075"/>
      <c r="F158" s="3075"/>
      <c r="G158" s="3075"/>
      <c r="H158" s="3075"/>
      <c r="I158" s="3089"/>
      <c r="J158" s="3089"/>
      <c r="K158" s="3089"/>
      <c r="L158" s="3089"/>
      <c r="M158" s="3089"/>
      <c r="N158" s="3089"/>
      <c r="O158" s="3089"/>
    </row>
    <row r="159" spans="1:15" s="1267" customFormat="1" ht="12.75">
      <c r="A159" s="1283"/>
      <c r="B159" s="3054"/>
      <c r="C159" s="1283"/>
      <c r="D159" s="3075"/>
      <c r="E159" s="3075"/>
      <c r="F159" s="3075"/>
      <c r="G159" s="3075"/>
      <c r="H159" s="3075"/>
      <c r="I159" s="3089"/>
      <c r="J159" s="3089"/>
      <c r="K159" s="3089"/>
      <c r="L159" s="3089"/>
      <c r="M159" s="3089"/>
      <c r="N159" s="3089"/>
      <c r="O159" s="3089"/>
    </row>
    <row r="160" spans="1:15" s="1267" customFormat="1" ht="12.75">
      <c r="A160" s="1283"/>
      <c r="B160" s="3054"/>
      <c r="C160" s="1283"/>
      <c r="D160" s="3075"/>
      <c r="E160" s="3075"/>
      <c r="F160" s="3075"/>
      <c r="G160" s="3075"/>
      <c r="H160" s="3075"/>
      <c r="I160" s="3089"/>
      <c r="J160" s="3089"/>
      <c r="K160" s="3089"/>
      <c r="L160" s="3089"/>
      <c r="M160" s="3089"/>
      <c r="N160" s="3089"/>
      <c r="O160" s="3089"/>
    </row>
    <row r="161" spans="1:15" s="1267" customFormat="1" ht="12.75">
      <c r="A161" s="1283"/>
      <c r="B161" s="3054"/>
      <c r="C161" s="1283"/>
      <c r="D161" s="3075"/>
      <c r="E161" s="3075"/>
      <c r="F161" s="3075"/>
      <c r="G161" s="3075"/>
      <c r="H161" s="3075"/>
      <c r="I161" s="3089"/>
      <c r="J161" s="3089"/>
      <c r="K161" s="3089"/>
      <c r="L161" s="3089"/>
      <c r="M161" s="3089"/>
      <c r="N161" s="3089"/>
      <c r="O161" s="3089"/>
    </row>
    <row r="162" spans="1:15" s="1267" customFormat="1" ht="12.75">
      <c r="A162" s="1283"/>
      <c r="B162" s="3054"/>
      <c r="C162" s="1283"/>
      <c r="D162" s="3075"/>
      <c r="E162" s="3075"/>
      <c r="F162" s="3075"/>
      <c r="G162" s="3075"/>
      <c r="H162" s="3075"/>
      <c r="I162" s="3089"/>
      <c r="J162" s="3089"/>
      <c r="K162" s="3089"/>
      <c r="L162" s="3089"/>
      <c r="M162" s="3089"/>
      <c r="N162" s="3089"/>
      <c r="O162" s="3089"/>
    </row>
    <row r="163" spans="1:15" s="1267" customFormat="1" ht="12.75">
      <c r="A163" s="1283"/>
      <c r="B163" s="3054"/>
      <c r="C163" s="1283"/>
      <c r="D163" s="3075"/>
      <c r="E163" s="3075"/>
      <c r="F163" s="3075"/>
      <c r="G163" s="3075"/>
      <c r="H163" s="3075"/>
      <c r="I163" s="3089"/>
      <c r="J163" s="3089"/>
      <c r="K163" s="3089"/>
      <c r="L163" s="3089"/>
      <c r="M163" s="3089"/>
      <c r="N163" s="3089"/>
      <c r="O163" s="3089"/>
    </row>
    <row r="164" spans="1:15" s="1267" customFormat="1" ht="12.75">
      <c r="A164" s="1283"/>
      <c r="B164" s="3054"/>
      <c r="C164" s="1283"/>
      <c r="D164" s="3075"/>
      <c r="E164" s="3075"/>
      <c r="F164" s="3075"/>
      <c r="G164" s="3075"/>
      <c r="H164" s="3075"/>
      <c r="I164" s="3089"/>
      <c r="J164" s="3089"/>
      <c r="K164" s="3089"/>
      <c r="L164" s="3089"/>
      <c r="M164" s="3089"/>
      <c r="N164" s="3089"/>
      <c r="O164" s="3089"/>
    </row>
    <row r="165" spans="1:15" s="1267" customFormat="1" ht="12.75">
      <c r="A165" s="1283"/>
      <c r="B165" s="3054"/>
      <c r="C165" s="1283"/>
      <c r="D165" s="3075"/>
      <c r="E165" s="3075"/>
      <c r="F165" s="3075"/>
      <c r="G165" s="3075"/>
      <c r="H165" s="3075"/>
      <c r="I165" s="3089"/>
      <c r="J165" s="3089"/>
      <c r="K165" s="3089"/>
      <c r="L165" s="3089"/>
      <c r="M165" s="3089"/>
      <c r="N165" s="3089"/>
      <c r="O165" s="3089"/>
    </row>
    <row r="166" spans="1:15" s="1267" customFormat="1" ht="12.75">
      <c r="A166" s="1283"/>
      <c r="B166" s="3054"/>
      <c r="C166" s="1283"/>
      <c r="D166" s="3075"/>
      <c r="E166" s="3075"/>
      <c r="F166" s="3075"/>
      <c r="G166" s="3075"/>
      <c r="H166" s="3075"/>
      <c r="I166" s="3089"/>
      <c r="J166" s="3089"/>
      <c r="K166" s="3089"/>
      <c r="L166" s="3089"/>
      <c r="M166" s="3089"/>
      <c r="N166" s="3089"/>
      <c r="O166" s="3089"/>
    </row>
    <row r="167" spans="1:15" s="1267" customFormat="1" ht="12.75">
      <c r="A167" s="1283"/>
      <c r="B167" s="3054"/>
      <c r="C167" s="1283"/>
      <c r="D167" s="3075"/>
      <c r="E167" s="3075"/>
      <c r="F167" s="3075"/>
      <c r="G167" s="3075"/>
      <c r="H167" s="3075"/>
      <c r="I167" s="3089"/>
      <c r="J167" s="3089"/>
      <c r="K167" s="3089"/>
      <c r="L167" s="3089"/>
      <c r="M167" s="3089"/>
      <c r="N167" s="3089"/>
      <c r="O167" s="3089"/>
    </row>
    <row r="168" spans="1:15" s="1267" customFormat="1" ht="12.75">
      <c r="A168" s="1283"/>
      <c r="B168" s="3054"/>
      <c r="C168" s="1283"/>
      <c r="D168" s="3075"/>
      <c r="E168" s="3075"/>
      <c r="F168" s="3075"/>
      <c r="G168" s="3075"/>
      <c r="H168" s="3075"/>
      <c r="I168" s="3089"/>
      <c r="J168" s="3089"/>
      <c r="K168" s="3089"/>
      <c r="L168" s="3089"/>
      <c r="M168" s="3089"/>
      <c r="N168" s="3089"/>
      <c r="O168" s="3089"/>
    </row>
    <row r="169" spans="1:15" s="1267" customFormat="1" ht="12.75">
      <c r="A169" s="1283"/>
      <c r="B169" s="3054"/>
      <c r="C169" s="1283"/>
      <c r="D169" s="3075"/>
      <c r="E169" s="3075"/>
      <c r="F169" s="3075"/>
      <c r="G169" s="3075"/>
      <c r="H169" s="3075"/>
      <c r="I169" s="3089"/>
      <c r="J169" s="3089"/>
      <c r="K169" s="3089"/>
      <c r="L169" s="3089"/>
      <c r="M169" s="3089"/>
      <c r="N169" s="3089"/>
      <c r="O169" s="3089"/>
    </row>
    <row r="170" spans="1:15" s="1267" customFormat="1" ht="12.75">
      <c r="A170" s="1283"/>
      <c r="B170" s="3054"/>
      <c r="C170" s="1283"/>
      <c r="D170" s="3075"/>
      <c r="E170" s="3075"/>
      <c r="F170" s="3075"/>
      <c r="G170" s="3075"/>
      <c r="H170" s="3075"/>
      <c r="I170" s="3089"/>
      <c r="J170" s="3089"/>
      <c r="K170" s="3089"/>
      <c r="L170" s="3089"/>
      <c r="M170" s="3089"/>
      <c r="N170" s="3089"/>
      <c r="O170" s="3089"/>
    </row>
    <row r="171" spans="1:15" s="1267" customFormat="1" ht="12.75">
      <c r="A171" s="1283"/>
      <c r="B171" s="3054"/>
      <c r="C171" s="1283"/>
      <c r="D171" s="3075"/>
      <c r="E171" s="3075"/>
      <c r="F171" s="3075"/>
      <c r="G171" s="3075"/>
      <c r="H171" s="3075"/>
      <c r="I171" s="3089"/>
      <c r="J171" s="3089"/>
      <c r="K171" s="3089"/>
      <c r="L171" s="3089"/>
      <c r="M171" s="3089"/>
      <c r="N171" s="3089"/>
      <c r="O171" s="3089"/>
    </row>
    <row r="172" spans="1:15" s="1267" customFormat="1" ht="12.75">
      <c r="A172" s="1283"/>
      <c r="B172" s="3054"/>
      <c r="C172" s="1283"/>
      <c r="D172" s="3075"/>
      <c r="E172" s="3075"/>
      <c r="F172" s="3075"/>
      <c r="G172" s="3075"/>
      <c r="H172" s="3075"/>
      <c r="I172" s="3089"/>
      <c r="J172" s="3089"/>
      <c r="K172" s="3089"/>
      <c r="L172" s="3089"/>
      <c r="M172" s="3089"/>
      <c r="N172" s="3089"/>
      <c r="O172" s="3089"/>
    </row>
    <row r="173" spans="1:15" s="1267" customFormat="1" ht="12.75">
      <c r="A173" s="1283"/>
      <c r="B173" s="3054"/>
      <c r="C173" s="1283"/>
      <c r="D173" s="3075"/>
      <c r="E173" s="3075"/>
      <c r="F173" s="3075"/>
      <c r="G173" s="3075"/>
      <c r="H173" s="3075"/>
      <c r="I173" s="3089"/>
      <c r="J173" s="3089"/>
      <c r="K173" s="3089"/>
      <c r="L173" s="3089"/>
      <c r="M173" s="3089"/>
      <c r="N173" s="3089"/>
      <c r="O173" s="3089"/>
    </row>
    <row r="174" spans="1:15" s="1267" customFormat="1" ht="12.75">
      <c r="A174" s="1283"/>
      <c r="B174" s="3054"/>
      <c r="C174" s="1283"/>
      <c r="D174" s="3075"/>
      <c r="E174" s="3075"/>
      <c r="F174" s="3075"/>
      <c r="G174" s="3075"/>
      <c r="H174" s="3075"/>
      <c r="I174" s="3089"/>
      <c r="J174" s="3089"/>
      <c r="K174" s="3089"/>
      <c r="L174" s="3089"/>
      <c r="M174" s="3089"/>
      <c r="N174" s="3089"/>
      <c r="O174" s="3089"/>
    </row>
    <row r="175" spans="1:15" s="1267" customFormat="1" ht="12.75">
      <c r="A175" s="1283"/>
      <c r="B175" s="3054"/>
      <c r="C175" s="1283"/>
      <c r="D175" s="3075"/>
      <c r="E175" s="3075"/>
      <c r="F175" s="3075"/>
      <c r="G175" s="3075"/>
      <c r="H175" s="3075"/>
      <c r="I175" s="3089"/>
      <c r="J175" s="3089"/>
      <c r="K175" s="3089"/>
      <c r="L175" s="3089"/>
      <c r="M175" s="3089"/>
      <c r="N175" s="3089"/>
      <c r="O175" s="3089"/>
    </row>
    <row r="176" spans="1:15" s="1267" customFormat="1">
      <c r="A176" s="1273"/>
      <c r="B176" s="1273"/>
      <c r="C176" s="1273"/>
      <c r="D176" s="1273"/>
      <c r="E176" s="1273"/>
      <c r="F176" s="1273"/>
      <c r="G176" s="1273"/>
      <c r="H176" s="1273"/>
      <c r="I176" s="3089"/>
      <c r="J176" s="3089"/>
      <c r="K176" s="3089"/>
      <c r="L176" s="3089"/>
      <c r="M176" s="3089"/>
      <c r="N176" s="3089"/>
      <c r="O176" s="3089"/>
    </row>
    <row r="177" spans="1:15" s="1267" customFormat="1">
      <c r="A177" s="1273"/>
      <c r="B177" s="1273"/>
      <c r="C177" s="1273"/>
      <c r="D177" s="1273"/>
      <c r="E177" s="1273"/>
      <c r="F177" s="1273"/>
      <c r="G177" s="1273"/>
      <c r="H177" s="1273"/>
      <c r="I177" s="3089"/>
      <c r="J177" s="3089"/>
      <c r="K177" s="3089"/>
      <c r="L177" s="3089"/>
      <c r="M177" s="3089"/>
      <c r="N177" s="3089"/>
      <c r="O177" s="3089"/>
    </row>
    <row r="178" spans="1:15" s="1267" customFormat="1">
      <c r="A178" s="1273"/>
      <c r="B178" s="1273"/>
      <c r="C178" s="1273"/>
      <c r="D178" s="1273"/>
      <c r="E178" s="1273"/>
      <c r="F178" s="1273"/>
      <c r="G178" s="1273"/>
      <c r="H178" s="1273"/>
      <c r="I178" s="3089"/>
      <c r="J178" s="3089"/>
      <c r="K178" s="3089"/>
      <c r="L178" s="3089"/>
      <c r="M178" s="3089"/>
      <c r="N178" s="3089"/>
      <c r="O178" s="3089"/>
    </row>
    <row r="179" spans="1:15" s="1267" customFormat="1" ht="12.75">
      <c r="A179" s="3055"/>
      <c r="B179" s="3055"/>
      <c r="C179" s="3055"/>
      <c r="D179" s="3055"/>
      <c r="E179" s="3055"/>
      <c r="F179" s="3055"/>
      <c r="G179" s="3055"/>
      <c r="H179" s="3055"/>
      <c r="I179" s="3089"/>
      <c r="J179" s="3089"/>
      <c r="K179" s="3089"/>
      <c r="L179" s="3089"/>
      <c r="M179" s="3089"/>
      <c r="N179" s="3089"/>
      <c r="O179" s="3089"/>
    </row>
    <row r="180" spans="1:15" s="1267" customFormat="1" ht="12.75">
      <c r="A180" s="3059"/>
      <c r="B180" s="3059"/>
      <c r="C180" s="3059"/>
      <c r="D180" s="3059"/>
      <c r="E180" s="3059"/>
      <c r="F180" s="3059"/>
      <c r="G180" s="3059"/>
      <c r="H180" s="3059"/>
      <c r="I180" s="3089"/>
      <c r="J180" s="3089"/>
      <c r="K180" s="3089"/>
      <c r="L180" s="3089"/>
      <c r="M180" s="3089"/>
      <c r="N180" s="3089"/>
      <c r="O180" s="3089"/>
    </row>
    <row r="181" spans="1:15" s="1267" customFormat="1">
      <c r="A181" s="1273"/>
      <c r="B181" s="1273"/>
      <c r="C181" s="1273"/>
      <c r="D181" s="1273"/>
      <c r="E181" s="1273"/>
      <c r="F181" s="1273"/>
      <c r="G181" s="1273"/>
      <c r="H181" s="1273"/>
      <c r="I181" s="3089"/>
      <c r="J181" s="3089"/>
      <c r="K181" s="3089"/>
      <c r="L181" s="3089"/>
      <c r="M181" s="3089"/>
      <c r="N181" s="3089"/>
      <c r="O181" s="3089"/>
    </row>
    <row r="182" spans="1:15" s="1267" customFormat="1">
      <c r="A182" s="3077"/>
      <c r="B182" s="3076"/>
      <c r="C182" s="1273"/>
      <c r="D182" s="3075"/>
      <c r="E182" s="3075"/>
      <c r="F182" s="3075"/>
      <c r="G182" s="3075"/>
      <c r="H182" s="3075"/>
      <c r="I182" s="3089"/>
      <c r="J182" s="3089"/>
      <c r="K182" s="3089"/>
      <c r="L182" s="3089"/>
      <c r="M182" s="3089"/>
      <c r="N182" s="3089"/>
      <c r="O182" s="3089"/>
    </row>
    <row r="183" spans="1:15" s="1267" customFormat="1" ht="12.75">
      <c r="A183" s="1221"/>
      <c r="B183" s="1221"/>
      <c r="C183" s="1303"/>
      <c r="D183" s="1302"/>
      <c r="E183" s="1304"/>
      <c r="F183" s="1301"/>
      <c r="G183" s="3074"/>
      <c r="H183" s="1304"/>
      <c r="I183" s="3089"/>
      <c r="J183" s="3089"/>
      <c r="K183" s="3089"/>
      <c r="L183" s="3089"/>
      <c r="M183" s="3089"/>
      <c r="N183" s="3089"/>
      <c r="O183" s="3089"/>
    </row>
    <row r="184" spans="1:15" s="1267" customFormat="1" ht="23.25">
      <c r="A184" s="3073"/>
      <c r="B184" s="3073"/>
      <c r="C184" s="3072"/>
      <c r="D184" s="1302"/>
      <c r="E184" s="1304"/>
      <c r="F184" s="1301"/>
      <c r="G184" s="3071"/>
      <c r="H184" s="1304"/>
      <c r="I184" s="3089"/>
      <c r="J184" s="3089"/>
      <c r="K184" s="3089"/>
      <c r="L184" s="3089"/>
      <c r="M184" s="3089"/>
      <c r="N184" s="3089"/>
      <c r="O184" s="3089"/>
    </row>
    <row r="185" spans="1:15" s="1267" customFormat="1" ht="12.75">
      <c r="A185" s="1277"/>
      <c r="B185" s="1277"/>
      <c r="C185" s="3068"/>
      <c r="D185" s="3070"/>
      <c r="E185" s="3069"/>
      <c r="F185" s="3069"/>
      <c r="G185" s="3069"/>
      <c r="H185" s="1314"/>
      <c r="I185" s="3089"/>
      <c r="J185" s="3089"/>
      <c r="K185" s="3089"/>
      <c r="L185" s="3089"/>
      <c r="M185" s="3089"/>
      <c r="N185" s="3089"/>
      <c r="O185" s="3089"/>
    </row>
    <row r="186" spans="1:15" s="1267" customFormat="1" ht="12.75">
      <c r="A186" s="1277"/>
      <c r="B186" s="1277"/>
      <c r="C186" s="3068"/>
      <c r="D186" s="1311"/>
      <c r="E186" s="1311"/>
      <c r="F186" s="1311"/>
      <c r="G186" s="1311"/>
      <c r="H186" s="1311"/>
      <c r="I186" s="3089"/>
      <c r="J186" s="3089"/>
      <c r="K186" s="3089"/>
      <c r="L186" s="3089"/>
      <c r="M186" s="3089"/>
      <c r="N186" s="3089"/>
      <c r="O186" s="3089"/>
    </row>
    <row r="187" spans="1:15" s="1267" customFormat="1" ht="12.75">
      <c r="A187" s="1277"/>
      <c r="B187" s="1277"/>
      <c r="C187" s="1314"/>
      <c r="D187" s="3066"/>
      <c r="E187" s="3066"/>
      <c r="F187" s="3066"/>
      <c r="G187" s="3067"/>
      <c r="H187" s="3066"/>
      <c r="I187" s="3089"/>
      <c r="J187" s="3089"/>
      <c r="K187" s="3089"/>
      <c r="L187" s="3089"/>
      <c r="M187" s="3089"/>
      <c r="N187" s="3089"/>
      <c r="O187" s="3089"/>
    </row>
    <row r="188" spans="1:15" s="1267" customFormat="1" ht="12.75">
      <c r="A188" s="1298"/>
      <c r="B188" s="3065"/>
      <c r="C188" s="3064"/>
      <c r="D188" s="3063"/>
      <c r="E188" s="3063"/>
      <c r="F188" s="3063"/>
      <c r="G188" s="3063"/>
      <c r="H188" s="3063"/>
      <c r="I188" s="3089"/>
      <c r="J188" s="3089"/>
      <c r="K188" s="3089"/>
      <c r="L188" s="3089"/>
      <c r="M188" s="3089"/>
      <c r="N188" s="3089"/>
      <c r="O188" s="3089"/>
    </row>
    <row r="189" spans="1:15" s="1267" customFormat="1" ht="12.75">
      <c r="A189" s="1292"/>
      <c r="B189" s="1292"/>
      <c r="C189" s="1303"/>
      <c r="D189" s="3062"/>
      <c r="E189" s="3062"/>
      <c r="F189" s="1301"/>
      <c r="G189" s="3062"/>
      <c r="H189" s="3062"/>
      <c r="I189" s="3089"/>
      <c r="J189" s="3089"/>
      <c r="K189" s="3089"/>
      <c r="L189" s="3089"/>
      <c r="M189" s="3089"/>
      <c r="N189" s="3089"/>
      <c r="O189" s="3089"/>
    </row>
    <row r="190" spans="1:15" s="1267" customFormat="1" ht="12.75">
      <c r="A190" s="1292"/>
      <c r="B190" s="1292"/>
      <c r="C190" s="1294"/>
      <c r="D190" s="3062"/>
      <c r="E190" s="3062"/>
      <c r="F190" s="1301"/>
      <c r="G190" s="3062"/>
      <c r="H190" s="3062"/>
      <c r="I190" s="3089"/>
      <c r="J190" s="3089"/>
      <c r="K190" s="3089"/>
      <c r="L190" s="3089"/>
      <c r="M190" s="3089"/>
      <c r="N190" s="3089"/>
      <c r="O190" s="3089"/>
    </row>
    <row r="191" spans="1:15" s="1267" customFormat="1" ht="12.75">
      <c r="A191" s="3061"/>
      <c r="B191" s="1296"/>
      <c r="C191" s="1294"/>
      <c r="D191" s="1302"/>
      <c r="E191" s="1300"/>
      <c r="F191" s="1301"/>
      <c r="G191" s="1300"/>
      <c r="H191" s="1300"/>
      <c r="I191" s="3089"/>
      <c r="J191" s="3089"/>
      <c r="K191" s="3089"/>
      <c r="L191" s="3089"/>
      <c r="M191" s="3089"/>
      <c r="N191" s="3089"/>
      <c r="O191" s="3089"/>
    </row>
    <row r="192" spans="1:15" s="1267" customFormat="1" ht="12.75">
      <c r="A192" s="1295"/>
      <c r="B192" s="1295"/>
      <c r="C192" s="1303"/>
      <c r="D192" s="1302"/>
      <c r="E192" s="3060"/>
      <c r="F192" s="1301"/>
      <c r="G192" s="3060"/>
      <c r="H192" s="3060"/>
      <c r="I192" s="3089"/>
      <c r="J192" s="3089"/>
      <c r="K192" s="3089"/>
      <c r="L192" s="3089"/>
      <c r="M192" s="3089"/>
      <c r="N192" s="3089"/>
      <c r="O192" s="3089"/>
    </row>
    <row r="193" spans="1:15" s="1267" customFormat="1" ht="12.75">
      <c r="A193" s="1288"/>
      <c r="B193" s="1288"/>
      <c r="C193" s="1287"/>
      <c r="D193" s="1286"/>
      <c r="E193" s="1286"/>
      <c r="F193" s="1286"/>
      <c r="G193" s="1286"/>
      <c r="H193" s="1286"/>
      <c r="I193" s="3089"/>
      <c r="J193" s="3089"/>
      <c r="K193" s="3089"/>
      <c r="L193" s="3089"/>
      <c r="M193" s="3089"/>
      <c r="N193" s="3089"/>
      <c r="O193" s="3089"/>
    </row>
    <row r="194" spans="1:15" s="1267" customFormat="1" ht="12.75">
      <c r="A194" s="1288"/>
      <c r="B194" s="1288"/>
      <c r="C194" s="1287"/>
      <c r="D194" s="1286"/>
      <c r="E194" s="1286"/>
      <c r="F194" s="1286"/>
      <c r="G194" s="1286"/>
      <c r="H194" s="1286"/>
      <c r="I194" s="3089"/>
      <c r="J194" s="3089"/>
      <c r="K194" s="3089"/>
      <c r="L194" s="3089"/>
      <c r="M194" s="3089"/>
      <c r="N194" s="3089"/>
      <c r="O194" s="3089"/>
    </row>
    <row r="195" spans="1:15" s="1267" customFormat="1">
      <c r="A195" s="1221"/>
      <c r="B195" s="1273"/>
      <c r="C195" s="3058"/>
      <c r="D195" s="1273"/>
      <c r="E195" s="3059"/>
      <c r="F195" s="3059"/>
      <c r="G195" s="1221"/>
      <c r="H195" s="1273"/>
      <c r="I195" s="3089"/>
      <c r="J195" s="3089"/>
      <c r="K195" s="3089"/>
      <c r="L195" s="3089"/>
      <c r="M195" s="3089"/>
      <c r="N195" s="3089"/>
      <c r="O195" s="3089"/>
    </row>
    <row r="196" spans="1:15" s="1267" customFormat="1">
      <c r="A196" s="1273"/>
      <c r="B196" s="1221"/>
      <c r="C196" s="3058"/>
      <c r="D196" s="1221"/>
      <c r="E196" s="1221"/>
      <c r="F196" s="1221"/>
      <c r="G196" s="1221"/>
      <c r="H196" s="1273"/>
      <c r="I196" s="3089"/>
      <c r="J196" s="3089"/>
      <c r="K196" s="3089"/>
      <c r="L196" s="3089"/>
      <c r="M196" s="3089"/>
      <c r="N196" s="3089"/>
      <c r="O196" s="3089"/>
    </row>
    <row r="197" spans="1:15" s="1267" customFormat="1" ht="12.75">
      <c r="A197" s="3057"/>
      <c r="B197" s="1221"/>
      <c r="C197" s="3056"/>
      <c r="D197" s="3056"/>
      <c r="E197" s="3055"/>
      <c r="F197" s="3055"/>
      <c r="G197" s="3055"/>
      <c r="H197" s="3055"/>
      <c r="I197" s="3089"/>
      <c r="J197" s="3089"/>
      <c r="K197" s="3089"/>
      <c r="L197" s="3089"/>
      <c r="M197" s="3089"/>
      <c r="N197" s="3089"/>
      <c r="O197" s="3089"/>
    </row>
    <row r="198" spans="1:15" s="1267" customFormat="1" ht="12.75">
      <c r="A198" s="1283"/>
      <c r="B198" s="3054"/>
      <c r="C198" s="3053"/>
      <c r="D198" s="3053"/>
      <c r="E198" s="3052"/>
      <c r="F198" s="3052"/>
      <c r="G198" s="3052"/>
      <c r="H198" s="3052"/>
      <c r="I198" s="3089"/>
      <c r="J198" s="3089"/>
      <c r="K198" s="3089"/>
      <c r="L198" s="3089"/>
      <c r="M198" s="3089"/>
      <c r="N198" s="3089"/>
      <c r="O198" s="3089"/>
    </row>
    <row r="199" spans="1:15">
      <c r="A199" s="1267"/>
      <c r="B199" s="1268"/>
      <c r="C199" s="1267"/>
      <c r="D199" s="1284"/>
      <c r="E199" s="1284"/>
      <c r="F199" s="1284"/>
      <c r="G199" s="1284"/>
      <c r="H199" s="1284"/>
    </row>
    <row r="200" spans="1:15">
      <c r="A200" s="1267"/>
      <c r="B200" s="1268"/>
      <c r="C200" s="1267"/>
      <c r="D200" s="1284"/>
      <c r="E200" s="1284"/>
      <c r="F200" s="1284"/>
      <c r="G200" s="1284"/>
      <c r="H200" s="1284"/>
    </row>
    <row r="201" spans="1:15">
      <c r="A201" s="1267"/>
      <c r="B201" s="1268"/>
      <c r="C201" s="1267"/>
      <c r="D201" s="1284"/>
      <c r="E201" s="1284"/>
      <c r="F201" s="1284"/>
      <c r="G201" s="1284"/>
      <c r="H201" s="1284"/>
    </row>
    <row r="202" spans="1:15" s="1267" customFormat="1" ht="12.75">
      <c r="B202" s="1268"/>
      <c r="D202" s="1284"/>
      <c r="E202" s="1284"/>
      <c r="F202" s="1284"/>
      <c r="G202" s="1284"/>
      <c r="H202" s="1284"/>
      <c r="I202" s="3089"/>
      <c r="J202" s="3089"/>
      <c r="K202" s="3089"/>
      <c r="L202" s="3089"/>
      <c r="M202" s="3089"/>
      <c r="N202" s="3089"/>
      <c r="O202" s="3089"/>
    </row>
    <row r="203" spans="1:15" s="1267" customFormat="1" ht="12.75">
      <c r="B203" s="1268"/>
      <c r="D203" s="1284"/>
      <c r="E203" s="1284"/>
      <c r="F203" s="1284"/>
      <c r="G203" s="1284"/>
      <c r="H203" s="1284"/>
      <c r="I203" s="3089"/>
      <c r="J203" s="3089"/>
      <c r="K203" s="3089"/>
      <c r="L203" s="3089"/>
      <c r="M203" s="3089"/>
      <c r="N203" s="3089"/>
      <c r="O203" s="3089"/>
    </row>
    <row r="204" spans="1:15" s="1267" customFormat="1" ht="12.75">
      <c r="B204" s="1268"/>
      <c r="D204" s="1284"/>
      <c r="E204" s="1284"/>
      <c r="F204" s="1284"/>
      <c r="G204" s="1284"/>
      <c r="H204" s="1284"/>
      <c r="I204" s="3089"/>
      <c r="J204" s="3089"/>
      <c r="K204" s="3089"/>
      <c r="L204" s="3089"/>
      <c r="M204" s="3089"/>
      <c r="N204" s="3089"/>
      <c r="O204" s="3089"/>
    </row>
    <row r="205" spans="1:15" s="1267" customFormat="1" ht="12.75">
      <c r="B205" s="1268"/>
      <c r="D205" s="1284"/>
      <c r="E205" s="1284"/>
      <c r="F205" s="1284"/>
      <c r="G205" s="1284"/>
      <c r="H205" s="1284"/>
      <c r="I205" s="3089"/>
      <c r="J205" s="3089"/>
      <c r="K205" s="3089"/>
      <c r="L205" s="3089"/>
      <c r="M205" s="3089"/>
      <c r="N205" s="3089"/>
      <c r="O205" s="3089"/>
    </row>
    <row r="206" spans="1:15" s="1267" customFormat="1" ht="12.75">
      <c r="B206" s="1268"/>
      <c r="D206" s="1284"/>
      <c r="E206" s="1284"/>
      <c r="F206" s="1284"/>
      <c r="G206" s="1284"/>
      <c r="H206" s="1284"/>
      <c r="I206" s="3089"/>
      <c r="J206" s="3089"/>
      <c r="K206" s="3089"/>
      <c r="L206" s="3089"/>
      <c r="M206" s="3089"/>
      <c r="N206" s="3089"/>
      <c r="O206" s="3089"/>
    </row>
    <row r="207" spans="1:15" s="1267" customFormat="1" ht="12.75">
      <c r="B207" s="1268"/>
      <c r="D207" s="1284"/>
      <c r="E207" s="1284"/>
      <c r="F207" s="1284"/>
      <c r="G207" s="1284"/>
      <c r="H207" s="1284"/>
      <c r="I207" s="3089"/>
      <c r="J207" s="3089"/>
      <c r="K207" s="3089"/>
      <c r="L207" s="3089"/>
      <c r="M207" s="3089"/>
      <c r="N207" s="3089"/>
      <c r="O207" s="3089"/>
    </row>
    <row r="208" spans="1:15" s="1267" customFormat="1" ht="12.75">
      <c r="B208" s="1268"/>
      <c r="D208" s="1284"/>
      <c r="E208" s="1284"/>
      <c r="F208" s="1284"/>
      <c r="G208" s="1284"/>
      <c r="H208" s="1284"/>
      <c r="I208" s="3089"/>
      <c r="J208" s="3089"/>
      <c r="K208" s="3089"/>
      <c r="L208" s="3089"/>
      <c r="M208" s="3089"/>
      <c r="N208" s="3089"/>
      <c r="O208" s="3089"/>
    </row>
    <row r="209" spans="2:15" s="1267" customFormat="1" ht="12.75">
      <c r="B209" s="1268"/>
      <c r="D209" s="1284"/>
      <c r="E209" s="1284"/>
      <c r="F209" s="1284"/>
      <c r="G209" s="1284"/>
      <c r="H209" s="1284"/>
      <c r="I209" s="3089"/>
      <c r="J209" s="3089"/>
      <c r="K209" s="3089"/>
      <c r="L209" s="3089"/>
      <c r="M209" s="3089"/>
      <c r="N209" s="3089"/>
      <c r="O209" s="3089"/>
    </row>
    <row r="210" spans="2:15" s="1267" customFormat="1" ht="12.75">
      <c r="B210" s="1268"/>
      <c r="D210" s="1284"/>
      <c r="E210" s="1284"/>
      <c r="F210" s="1284"/>
      <c r="G210" s="1284"/>
      <c r="H210" s="1284"/>
      <c r="I210" s="3089"/>
      <c r="J210" s="3089"/>
      <c r="K210" s="3089"/>
      <c r="L210" s="3089"/>
      <c r="M210" s="3089"/>
      <c r="N210" s="3089"/>
      <c r="O210" s="3089"/>
    </row>
    <row r="211" spans="2:15" s="1267" customFormat="1" ht="12.75">
      <c r="B211" s="1268"/>
      <c r="D211" s="1284"/>
      <c r="E211" s="1284"/>
      <c r="F211" s="1284"/>
      <c r="G211" s="1284"/>
      <c r="H211" s="1284"/>
      <c r="I211" s="3089"/>
      <c r="J211" s="3089"/>
      <c r="K211" s="3089"/>
      <c r="L211" s="3089"/>
      <c r="M211" s="3089"/>
      <c r="N211" s="3089"/>
      <c r="O211" s="3089"/>
    </row>
    <row r="212" spans="2:15" s="1267" customFormat="1" ht="12.75">
      <c r="B212" s="1268"/>
      <c r="D212" s="1284"/>
      <c r="E212" s="1284"/>
      <c r="F212" s="1284"/>
      <c r="G212" s="1284"/>
      <c r="H212" s="1284"/>
      <c r="I212" s="3089"/>
      <c r="J212" s="3089"/>
      <c r="K212" s="3089"/>
      <c r="L212" s="3089"/>
      <c r="M212" s="3089"/>
      <c r="N212" s="3089"/>
      <c r="O212" s="3089"/>
    </row>
    <row r="213" spans="2:15" s="1267" customFormat="1" ht="12.75">
      <c r="B213" s="1268"/>
      <c r="D213" s="1284"/>
      <c r="E213" s="1284"/>
      <c r="F213" s="1284"/>
      <c r="G213" s="1284"/>
      <c r="H213" s="1284"/>
      <c r="I213" s="3089"/>
      <c r="J213" s="3089"/>
      <c r="K213" s="3089"/>
      <c r="L213" s="3089"/>
      <c r="M213" s="3089"/>
      <c r="N213" s="3089"/>
      <c r="O213" s="3089"/>
    </row>
    <row r="214" spans="2:15" s="1267" customFormat="1" ht="12.75">
      <c r="B214" s="1268"/>
      <c r="D214" s="1284"/>
      <c r="E214" s="1284"/>
      <c r="F214" s="1284"/>
      <c r="G214" s="1284"/>
      <c r="H214" s="1284"/>
      <c r="I214" s="3089"/>
      <c r="J214" s="3089"/>
      <c r="K214" s="3089"/>
      <c r="L214" s="3089"/>
      <c r="M214" s="3089"/>
      <c r="N214" s="3089"/>
      <c r="O214" s="3089"/>
    </row>
    <row r="215" spans="2:15" s="1267" customFormat="1" ht="12.75">
      <c r="B215" s="1268"/>
      <c r="D215" s="1284"/>
      <c r="E215" s="1284"/>
      <c r="F215" s="1284"/>
      <c r="G215" s="1284"/>
      <c r="H215" s="1284"/>
      <c r="I215" s="3089"/>
      <c r="J215" s="3089"/>
      <c r="K215" s="3089"/>
      <c r="L215" s="3089"/>
      <c r="M215" s="3089"/>
      <c r="N215" s="3089"/>
      <c r="O215" s="3089"/>
    </row>
    <row r="216" spans="2:15" s="1267" customFormat="1" ht="12.75">
      <c r="B216" s="1268"/>
      <c r="D216" s="1284"/>
      <c r="E216" s="1284"/>
      <c r="F216" s="1284"/>
      <c r="G216" s="1284"/>
      <c r="H216" s="1284"/>
      <c r="I216" s="3089"/>
      <c r="J216" s="3089"/>
      <c r="K216" s="3089"/>
      <c r="L216" s="3089"/>
      <c r="M216" s="3089"/>
      <c r="N216" s="3089"/>
      <c r="O216" s="3089"/>
    </row>
    <row r="217" spans="2:15" s="1267" customFormat="1" ht="12.75">
      <c r="B217" s="1268"/>
      <c r="D217" s="1284"/>
      <c r="E217" s="1284"/>
      <c r="F217" s="1284"/>
      <c r="G217" s="1284"/>
      <c r="H217" s="1284"/>
      <c r="I217" s="3089"/>
      <c r="J217" s="3089"/>
      <c r="K217" s="3089"/>
      <c r="L217" s="3089"/>
      <c r="M217" s="3089"/>
      <c r="N217" s="3089"/>
      <c r="O217" s="3089"/>
    </row>
    <row r="218" spans="2:15" s="1267" customFormat="1" ht="12.75">
      <c r="B218" s="1268"/>
      <c r="D218" s="1284"/>
      <c r="E218" s="1284"/>
      <c r="F218" s="1284"/>
      <c r="G218" s="1284"/>
      <c r="H218" s="1284"/>
      <c r="I218" s="3089"/>
      <c r="J218" s="3089"/>
      <c r="K218" s="3089"/>
      <c r="L218" s="3089"/>
      <c r="M218" s="3089"/>
      <c r="N218" s="3089"/>
      <c r="O218" s="3089"/>
    </row>
    <row r="219" spans="2:15" s="1267" customFormat="1" ht="12.75">
      <c r="B219" s="1268"/>
      <c r="D219" s="1284"/>
      <c r="E219" s="1284"/>
      <c r="F219" s="1284"/>
      <c r="G219" s="1284"/>
      <c r="H219" s="1284"/>
      <c r="I219" s="3089"/>
      <c r="J219" s="3089"/>
      <c r="K219" s="3089"/>
      <c r="L219" s="3089"/>
      <c r="M219" s="3089"/>
      <c r="N219" s="3089"/>
      <c r="O219" s="3089"/>
    </row>
    <row r="220" spans="2:15" s="1267" customFormat="1" ht="12.75">
      <c r="B220" s="1268"/>
      <c r="D220" s="1284"/>
      <c r="E220" s="1284"/>
      <c r="F220" s="1284"/>
      <c r="G220" s="1284"/>
      <c r="H220" s="1284"/>
      <c r="I220" s="3089"/>
      <c r="J220" s="3089"/>
      <c r="K220" s="3089"/>
      <c r="L220" s="3089"/>
      <c r="M220" s="3089"/>
      <c r="N220" s="3089"/>
      <c r="O220" s="3089"/>
    </row>
    <row r="221" spans="2:15" s="1267" customFormat="1" ht="12.75">
      <c r="B221" s="1268"/>
      <c r="D221" s="1284"/>
      <c r="E221" s="1284"/>
      <c r="F221" s="1284"/>
      <c r="G221" s="1284"/>
      <c r="H221" s="1284"/>
      <c r="I221" s="3089"/>
      <c r="J221" s="3089"/>
      <c r="K221" s="3089"/>
      <c r="L221" s="3089"/>
      <c r="M221" s="3089"/>
      <c r="N221" s="3089"/>
      <c r="O221" s="3089"/>
    </row>
    <row r="222" spans="2:15" s="1267" customFormat="1" ht="12.75">
      <c r="B222" s="1268"/>
      <c r="D222" s="1284"/>
      <c r="E222" s="1284"/>
      <c r="F222" s="1284"/>
      <c r="G222" s="1284"/>
      <c r="H222" s="1284"/>
      <c r="I222" s="3089"/>
      <c r="J222" s="3089"/>
      <c r="K222" s="3089"/>
      <c r="L222" s="3089"/>
      <c r="M222" s="3089"/>
      <c r="N222" s="3089"/>
      <c r="O222" s="3089"/>
    </row>
    <row r="223" spans="2:15" s="1267" customFormat="1" ht="12.75">
      <c r="B223" s="1268"/>
      <c r="D223" s="1284"/>
      <c r="E223" s="1284"/>
      <c r="F223" s="1284"/>
      <c r="G223" s="1284"/>
      <c r="H223" s="1284"/>
      <c r="I223" s="3089"/>
      <c r="J223" s="3089"/>
      <c r="K223" s="3089"/>
      <c r="L223" s="3089"/>
      <c r="M223" s="3089"/>
      <c r="N223" s="3089"/>
      <c r="O223" s="3089"/>
    </row>
    <row r="224" spans="2:15" s="1267" customFormat="1" ht="12.75">
      <c r="B224" s="1268"/>
      <c r="D224" s="1284"/>
      <c r="E224" s="1284"/>
      <c r="F224" s="1284"/>
      <c r="G224" s="1284"/>
      <c r="H224" s="1284"/>
      <c r="I224" s="3089"/>
      <c r="J224" s="3089"/>
      <c r="K224" s="3089"/>
      <c r="L224" s="3089"/>
      <c r="M224" s="3089"/>
      <c r="N224" s="3089"/>
      <c r="O224" s="3089"/>
    </row>
    <row r="225" spans="1:15" s="1267" customFormat="1" ht="12.75">
      <c r="B225" s="1268"/>
      <c r="D225" s="1284"/>
      <c r="E225" s="1284"/>
      <c r="F225" s="1284"/>
      <c r="G225" s="1284"/>
      <c r="H225" s="1284"/>
      <c r="I225" s="3089"/>
      <c r="J225" s="3089"/>
      <c r="K225" s="3089"/>
      <c r="L225" s="3089"/>
      <c r="M225" s="3089"/>
      <c r="N225" s="3089"/>
      <c r="O225" s="3089"/>
    </row>
    <row r="226" spans="1:15" s="1267" customFormat="1" ht="12.75">
      <c r="B226" s="1268"/>
      <c r="D226" s="1284"/>
      <c r="E226" s="1284"/>
      <c r="F226" s="1284"/>
      <c r="G226" s="1284"/>
      <c r="H226" s="1284"/>
      <c r="I226" s="3089"/>
      <c r="J226" s="3089"/>
      <c r="K226" s="3089"/>
      <c r="L226" s="3089"/>
      <c r="M226" s="3089"/>
      <c r="N226" s="3089"/>
      <c r="O226" s="3089"/>
    </row>
    <row r="227" spans="1:15" s="1267" customFormat="1" ht="12.75">
      <c r="B227" s="1268"/>
      <c r="D227" s="1284"/>
      <c r="E227" s="1284"/>
      <c r="F227" s="1284"/>
      <c r="G227" s="1284"/>
      <c r="H227" s="1284"/>
      <c r="I227" s="3089"/>
      <c r="J227" s="3089"/>
      <c r="K227" s="3089"/>
      <c r="L227" s="3089"/>
      <c r="M227" s="3089"/>
      <c r="N227" s="3089"/>
      <c r="O227" s="3089"/>
    </row>
    <row r="228" spans="1:15" s="1267" customFormat="1" ht="12.75">
      <c r="B228" s="1268"/>
      <c r="D228" s="1284"/>
      <c r="E228" s="1284"/>
      <c r="F228" s="1284"/>
      <c r="G228" s="1284"/>
      <c r="H228" s="1284"/>
      <c r="I228" s="3089"/>
      <c r="J228" s="3089"/>
      <c r="K228" s="3089"/>
      <c r="L228" s="3089"/>
      <c r="M228" s="3089"/>
      <c r="N228" s="3089"/>
      <c r="O228" s="3089"/>
    </row>
    <row r="229" spans="1:15" s="1267" customFormat="1" ht="12.75">
      <c r="B229" s="1268"/>
      <c r="D229" s="1284"/>
      <c r="E229" s="1284"/>
      <c r="F229" s="1284"/>
      <c r="G229" s="1284"/>
      <c r="H229" s="1284"/>
      <c r="I229" s="3089"/>
      <c r="J229" s="3089"/>
      <c r="K229" s="3089"/>
      <c r="L229" s="3089"/>
      <c r="M229" s="3089"/>
      <c r="N229" s="3089"/>
      <c r="O229" s="3089"/>
    </row>
    <row r="230" spans="1:15" s="1267" customFormat="1" ht="12.75">
      <c r="B230" s="1268"/>
      <c r="D230" s="1284"/>
      <c r="E230" s="1284"/>
      <c r="F230" s="1284"/>
      <c r="G230" s="1284"/>
      <c r="H230" s="1284"/>
      <c r="I230" s="3089"/>
      <c r="J230" s="3089"/>
      <c r="K230" s="3089"/>
      <c r="L230" s="3089"/>
      <c r="M230" s="3089"/>
      <c r="N230" s="3089"/>
      <c r="O230" s="3089"/>
    </row>
    <row r="231" spans="1:15" s="1267" customFormat="1" ht="12.75">
      <c r="B231" s="1268"/>
      <c r="D231" s="1284"/>
      <c r="E231" s="1284"/>
      <c r="F231" s="1284"/>
      <c r="G231" s="1284"/>
      <c r="H231" s="1284"/>
      <c r="I231" s="3089"/>
      <c r="J231" s="3089"/>
      <c r="K231" s="3089"/>
      <c r="L231" s="3089"/>
      <c r="M231" s="3089"/>
      <c r="N231" s="3089"/>
      <c r="O231" s="3089"/>
    </row>
    <row r="232" spans="1:15" s="1267" customFormat="1" ht="12.75">
      <c r="B232" s="1268"/>
      <c r="D232" s="1284"/>
      <c r="E232" s="1284"/>
      <c r="F232" s="1284"/>
      <c r="G232" s="1284"/>
      <c r="H232" s="1284"/>
      <c r="I232" s="3089"/>
      <c r="J232" s="3089"/>
      <c r="K232" s="3089"/>
      <c r="L232" s="3089"/>
      <c r="M232" s="3089"/>
      <c r="N232" s="3089"/>
      <c r="O232" s="3089"/>
    </row>
    <row r="233" spans="1:15" s="1267" customFormat="1" ht="12.75">
      <c r="B233" s="1268"/>
      <c r="D233" s="1284"/>
      <c r="E233" s="1284"/>
      <c r="F233" s="1284"/>
      <c r="G233" s="1284"/>
      <c r="H233" s="1284"/>
      <c r="I233" s="3089"/>
      <c r="J233" s="3089"/>
      <c r="K233" s="3089"/>
      <c r="L233" s="3089"/>
      <c r="M233" s="3089"/>
      <c r="N233" s="3089"/>
      <c r="O233" s="3089"/>
    </row>
    <row r="234" spans="1:15" s="1267" customFormat="1" ht="12.75">
      <c r="B234" s="1268"/>
      <c r="D234" s="1284"/>
      <c r="E234" s="1284"/>
      <c r="F234" s="1284"/>
      <c r="G234" s="1284"/>
      <c r="H234" s="1284"/>
      <c r="I234" s="3089"/>
      <c r="J234" s="3089"/>
      <c r="K234" s="3089"/>
      <c r="L234" s="3089"/>
      <c r="M234" s="3089"/>
      <c r="N234" s="3089"/>
      <c r="O234" s="3089"/>
    </row>
    <row r="235" spans="1:15" s="1267" customFormat="1" ht="12.75">
      <c r="A235" s="3055"/>
      <c r="B235" s="3055"/>
      <c r="C235" s="3055"/>
      <c r="D235" s="3055"/>
      <c r="E235" s="3055"/>
      <c r="F235" s="3055"/>
      <c r="G235" s="3055"/>
      <c r="H235" s="3055"/>
      <c r="I235" s="3089"/>
      <c r="J235" s="3089"/>
      <c r="K235" s="3089"/>
      <c r="L235" s="3089"/>
      <c r="M235" s="3089"/>
      <c r="N235" s="3089"/>
      <c r="O235" s="3089"/>
    </row>
    <row r="236" spans="1:15" s="1267" customFormat="1" ht="12.75">
      <c r="A236" s="3059"/>
      <c r="B236" s="3059"/>
      <c r="C236" s="3059"/>
      <c r="D236" s="3059"/>
      <c r="E236" s="3059"/>
      <c r="F236" s="3059"/>
      <c r="G236" s="3059"/>
      <c r="H236" s="3059"/>
      <c r="I236" s="3089"/>
      <c r="J236" s="3089"/>
      <c r="K236" s="3089"/>
      <c r="L236" s="3089"/>
      <c r="M236" s="3089"/>
      <c r="N236" s="3089"/>
      <c r="O236" s="3089"/>
    </row>
    <row r="237" spans="1:15" s="1267" customFormat="1">
      <c r="A237" s="1273"/>
      <c r="B237" s="1273"/>
      <c r="C237" s="1273"/>
      <c r="D237" s="1273"/>
      <c r="E237" s="1273"/>
      <c r="F237" s="1273"/>
      <c r="G237" s="1273"/>
      <c r="H237" s="1273"/>
      <c r="I237" s="3089"/>
      <c r="J237" s="3089"/>
      <c r="K237" s="3089"/>
      <c r="L237" s="3089"/>
      <c r="M237" s="3089"/>
      <c r="N237" s="3089"/>
      <c r="O237" s="3089"/>
    </row>
    <row r="238" spans="1:15" s="1267" customFormat="1">
      <c r="A238" s="3077"/>
      <c r="B238" s="3076"/>
      <c r="C238" s="1273"/>
      <c r="D238" s="3075"/>
      <c r="E238" s="3075"/>
      <c r="F238" s="3075"/>
      <c r="G238" s="3075"/>
      <c r="H238" s="3075"/>
      <c r="I238" s="3089"/>
      <c r="J238" s="3089"/>
      <c r="K238" s="3089"/>
      <c r="L238" s="3089"/>
      <c r="M238" s="3089"/>
      <c r="N238" s="3089"/>
      <c r="O238" s="3089"/>
    </row>
    <row r="239" spans="1:15" s="1267" customFormat="1" ht="12.75">
      <c r="A239" s="1221"/>
      <c r="B239" s="1221"/>
      <c r="C239" s="1303"/>
      <c r="D239" s="1302"/>
      <c r="E239" s="1304"/>
      <c r="F239" s="1301"/>
      <c r="G239" s="3074"/>
      <c r="H239" s="1304"/>
      <c r="I239" s="3089"/>
      <c r="J239" s="3089"/>
      <c r="K239" s="3089"/>
      <c r="L239" s="3089"/>
      <c r="M239" s="3089"/>
      <c r="N239" s="3089"/>
      <c r="O239" s="3089"/>
    </row>
    <row r="240" spans="1:15" ht="23.25">
      <c r="A240" s="3073"/>
      <c r="B240" s="3073"/>
      <c r="C240" s="3072"/>
      <c r="D240" s="1302"/>
      <c r="E240" s="1304"/>
      <c r="F240" s="1301"/>
      <c r="G240" s="3071"/>
      <c r="H240" s="1304"/>
    </row>
    <row r="241" spans="1:15">
      <c r="A241" s="1277"/>
      <c r="B241" s="1277"/>
      <c r="C241" s="3068"/>
      <c r="D241" s="3070"/>
      <c r="E241" s="3069"/>
      <c r="F241" s="3069"/>
      <c r="G241" s="3069"/>
      <c r="H241" s="1314"/>
    </row>
    <row r="242" spans="1:15">
      <c r="A242" s="1277"/>
      <c r="B242" s="1277"/>
      <c r="C242" s="3068"/>
      <c r="D242" s="1311"/>
      <c r="E242" s="1311"/>
      <c r="F242" s="1311"/>
      <c r="G242" s="1311"/>
      <c r="H242" s="1311"/>
    </row>
    <row r="243" spans="1:15">
      <c r="A243" s="1277"/>
      <c r="B243" s="1277"/>
      <c r="C243" s="1314"/>
      <c r="D243" s="3066"/>
      <c r="E243" s="3066"/>
      <c r="F243" s="3066"/>
      <c r="G243" s="3067"/>
      <c r="H243" s="3066"/>
    </row>
    <row r="244" spans="1:15">
      <c r="A244" s="1298"/>
      <c r="B244" s="3065"/>
      <c r="C244" s="3064"/>
      <c r="D244" s="3063"/>
      <c r="E244" s="3063"/>
      <c r="F244" s="3063"/>
      <c r="G244" s="3063"/>
      <c r="H244" s="3063"/>
    </row>
    <row r="245" spans="1:15" s="1267" customFormat="1" ht="12.75">
      <c r="A245" s="1292"/>
      <c r="B245" s="1292"/>
      <c r="C245" s="1297"/>
      <c r="D245" s="3062"/>
      <c r="E245" s="3062"/>
      <c r="F245" s="1301"/>
      <c r="G245" s="3062"/>
      <c r="H245" s="3062"/>
      <c r="I245" s="3089"/>
      <c r="J245" s="3089"/>
      <c r="K245" s="3089"/>
      <c r="L245" s="3089"/>
      <c r="M245" s="3089"/>
      <c r="N245" s="3089"/>
      <c r="O245" s="3089"/>
    </row>
    <row r="246" spans="1:15" s="1267" customFormat="1" ht="12.75">
      <c r="A246" s="1292"/>
      <c r="B246" s="1292"/>
      <c r="C246" s="1294"/>
      <c r="D246" s="3062"/>
      <c r="E246" s="3062"/>
      <c r="F246" s="1301"/>
      <c r="G246" s="3062"/>
      <c r="H246" s="3062"/>
      <c r="I246" s="3089"/>
      <c r="J246" s="3089"/>
      <c r="K246" s="3089"/>
      <c r="L246" s="3089"/>
      <c r="M246" s="3089"/>
      <c r="N246" s="3089"/>
      <c r="O246" s="3089"/>
    </row>
    <row r="247" spans="1:15" s="1267" customFormat="1" ht="12.75">
      <c r="A247" s="3061"/>
      <c r="B247" s="1296"/>
      <c r="C247" s="1294"/>
      <c r="D247" s="1302"/>
      <c r="E247" s="1300"/>
      <c r="F247" s="1301"/>
      <c r="G247" s="1300"/>
      <c r="H247" s="1300"/>
      <c r="I247" s="3089"/>
      <c r="J247" s="3089"/>
      <c r="K247" s="3089"/>
      <c r="L247" s="3089"/>
      <c r="M247" s="3089"/>
      <c r="N247" s="3089"/>
      <c r="O247" s="3089"/>
    </row>
    <row r="248" spans="1:15" s="1267" customFormat="1" ht="12.75">
      <c r="A248" s="1295"/>
      <c r="B248" s="1295"/>
      <c r="C248" s="1303"/>
      <c r="D248" s="1302"/>
      <c r="E248" s="3060"/>
      <c r="F248" s="1301"/>
      <c r="G248" s="3060"/>
      <c r="H248" s="3060"/>
      <c r="I248" s="3089"/>
      <c r="J248" s="3089"/>
      <c r="K248" s="3089"/>
      <c r="L248" s="3089"/>
      <c r="M248" s="3089"/>
      <c r="N248" s="3089"/>
      <c r="O248" s="3089"/>
    </row>
    <row r="249" spans="1:15" s="1267" customFormat="1" ht="12.75">
      <c r="A249" s="1288"/>
      <c r="B249" s="1288"/>
      <c r="C249" s="1287"/>
      <c r="D249" s="1286"/>
      <c r="E249" s="1286"/>
      <c r="F249" s="1286"/>
      <c r="G249" s="1286"/>
      <c r="H249" s="1286"/>
      <c r="I249" s="3089"/>
      <c r="J249" s="3089"/>
      <c r="K249" s="3089"/>
      <c r="L249" s="3089"/>
      <c r="M249" s="3089"/>
      <c r="N249" s="3089"/>
      <c r="O249" s="3089"/>
    </row>
    <row r="250" spans="1:15" s="1267" customFormat="1" ht="12.75">
      <c r="A250" s="1288"/>
      <c r="B250" s="1288"/>
      <c r="C250" s="1287"/>
      <c r="D250" s="1286"/>
      <c r="E250" s="1286"/>
      <c r="F250" s="1286"/>
      <c r="G250" s="1286"/>
      <c r="H250" s="1286"/>
      <c r="I250" s="3089"/>
      <c r="J250" s="3089"/>
      <c r="K250" s="3089"/>
      <c r="L250" s="3089"/>
      <c r="M250" s="3089"/>
      <c r="N250" s="3089"/>
      <c r="O250" s="3089"/>
    </row>
    <row r="251" spans="1:15" s="1267" customFormat="1">
      <c r="A251" s="1221"/>
      <c r="B251" s="1273"/>
      <c r="C251" s="3058"/>
      <c r="D251" s="1273"/>
      <c r="E251" s="3059"/>
      <c r="F251" s="3059"/>
      <c r="G251" s="1221"/>
      <c r="H251" s="1273"/>
      <c r="I251" s="3089"/>
      <c r="J251" s="3089"/>
      <c r="K251" s="3089"/>
      <c r="L251" s="3089"/>
      <c r="M251" s="3089"/>
      <c r="N251" s="3089"/>
      <c r="O251" s="3089"/>
    </row>
    <row r="252" spans="1:15" s="1267" customFormat="1">
      <c r="A252" s="1273"/>
      <c r="B252" s="1221"/>
      <c r="C252" s="3058"/>
      <c r="D252" s="1221"/>
      <c r="E252" s="1221"/>
      <c r="F252" s="1221"/>
      <c r="G252" s="1221"/>
      <c r="H252" s="1273"/>
      <c r="I252" s="3089"/>
      <c r="J252" s="3089"/>
      <c r="K252" s="3089"/>
      <c r="L252" s="3089"/>
      <c r="M252" s="3089"/>
      <c r="N252" s="3089"/>
      <c r="O252" s="3089"/>
    </row>
    <row r="253" spans="1:15" s="1267" customFormat="1" ht="12.75">
      <c r="A253" s="3057"/>
      <c r="B253" s="1221"/>
      <c r="C253" s="3056"/>
      <c r="D253" s="3056"/>
      <c r="E253" s="3055"/>
      <c r="F253" s="3055"/>
      <c r="G253" s="3055"/>
      <c r="H253" s="3055"/>
      <c r="I253" s="3089"/>
      <c r="J253" s="3089"/>
      <c r="K253" s="3089"/>
      <c r="L253" s="3089"/>
      <c r="M253" s="3089"/>
      <c r="N253" s="3089"/>
      <c r="O253" s="3089"/>
    </row>
    <row r="254" spans="1:15" s="1267" customFormat="1" ht="12.75">
      <c r="A254" s="1283"/>
      <c r="B254" s="3054"/>
      <c r="C254" s="3053"/>
      <c r="D254" s="3053"/>
      <c r="E254" s="3052"/>
      <c r="F254" s="3052"/>
      <c r="G254" s="3052"/>
      <c r="H254" s="3052"/>
      <c r="I254" s="3089"/>
      <c r="J254" s="3089"/>
      <c r="K254" s="3089"/>
      <c r="L254" s="3089"/>
      <c r="M254" s="3089"/>
      <c r="N254" s="3089"/>
      <c r="O254" s="3089"/>
    </row>
    <row r="255" spans="1:15" s="1267" customFormat="1">
      <c r="A255" s="1266"/>
      <c r="B255" s="1266"/>
      <c r="C255" s="1266"/>
      <c r="D255" s="1266"/>
      <c r="E255" s="1266"/>
      <c r="F255" s="1266"/>
      <c r="G255" s="1266"/>
      <c r="H255" s="1266"/>
      <c r="I255" s="3089"/>
      <c r="J255" s="3089"/>
      <c r="K255" s="3089"/>
      <c r="L255" s="3089"/>
      <c r="M255" s="3089"/>
      <c r="N255" s="3089"/>
      <c r="O255" s="3089"/>
    </row>
    <row r="256" spans="1:15" s="1267" customFormat="1">
      <c r="A256" s="1266"/>
      <c r="B256" s="1266"/>
      <c r="C256" s="1266"/>
      <c r="D256" s="1266"/>
      <c r="E256" s="1266"/>
      <c r="F256" s="1266"/>
      <c r="G256" s="1266"/>
      <c r="H256" s="1266"/>
      <c r="I256" s="3089"/>
      <c r="J256" s="3089"/>
      <c r="K256" s="3089"/>
      <c r="L256" s="3089"/>
      <c r="M256" s="3089"/>
      <c r="N256" s="3089"/>
      <c r="O256" s="3089"/>
    </row>
    <row r="257" spans="1:15" s="1267" customFormat="1">
      <c r="A257" s="1266"/>
      <c r="B257" s="1266"/>
      <c r="C257" s="1266"/>
      <c r="D257" s="1266"/>
      <c r="E257" s="1266"/>
      <c r="F257" s="1266"/>
      <c r="G257" s="1266"/>
      <c r="H257" s="1266"/>
      <c r="I257" s="3089"/>
      <c r="J257" s="3089"/>
      <c r="K257" s="3089"/>
      <c r="L257" s="3089"/>
      <c r="M257" s="3089"/>
      <c r="N257" s="3089"/>
      <c r="O257" s="3089"/>
    </row>
    <row r="258" spans="1:15" s="1267" customFormat="1">
      <c r="A258" s="1266"/>
      <c r="B258" s="1266"/>
      <c r="C258" s="1266"/>
      <c r="D258" s="1266"/>
      <c r="E258" s="1266"/>
      <c r="F258" s="1266"/>
      <c r="G258" s="1266"/>
      <c r="H258" s="1266"/>
      <c r="I258" s="3089"/>
      <c r="J258" s="3089"/>
      <c r="K258" s="3089"/>
      <c r="L258" s="3089"/>
      <c r="M258" s="3089"/>
      <c r="N258" s="3089"/>
      <c r="O258" s="3089"/>
    </row>
    <row r="259" spans="1:15" s="1267" customFormat="1">
      <c r="A259" s="1266"/>
      <c r="B259" s="1266"/>
      <c r="C259" s="1266"/>
      <c r="D259" s="1266"/>
      <c r="E259" s="1266"/>
      <c r="F259" s="1266"/>
      <c r="G259" s="1266"/>
      <c r="H259" s="1266"/>
      <c r="I259" s="3089"/>
      <c r="J259" s="3089"/>
      <c r="K259" s="3089"/>
      <c r="L259" s="3089"/>
      <c r="M259" s="3089"/>
      <c r="N259" s="3089"/>
      <c r="O259" s="3089"/>
    </row>
    <row r="260" spans="1:15" s="1267" customFormat="1">
      <c r="A260" s="1266"/>
      <c r="B260" s="1266"/>
      <c r="C260" s="1266"/>
      <c r="D260" s="1266"/>
      <c r="E260" s="1266"/>
      <c r="F260" s="1266"/>
      <c r="G260" s="1266"/>
      <c r="H260" s="1266"/>
      <c r="I260" s="3089"/>
      <c r="J260" s="3089"/>
      <c r="K260" s="3089"/>
      <c r="L260" s="3089"/>
      <c r="M260" s="3089"/>
      <c r="N260" s="3089"/>
      <c r="O260" s="3089"/>
    </row>
    <row r="261" spans="1:15" s="1267" customFormat="1">
      <c r="A261" s="1266"/>
      <c r="B261" s="1266"/>
      <c r="C261" s="1266"/>
      <c r="D261" s="1266"/>
      <c r="E261" s="1266"/>
      <c r="F261" s="1266"/>
      <c r="G261" s="1266"/>
      <c r="H261" s="1266"/>
      <c r="I261" s="3089"/>
      <c r="J261" s="3089"/>
      <c r="K261" s="3089"/>
      <c r="L261" s="3089"/>
      <c r="M261" s="3089"/>
      <c r="N261" s="3089"/>
      <c r="O261" s="3089"/>
    </row>
    <row r="262" spans="1:15" s="1267" customFormat="1">
      <c r="A262" s="1266"/>
      <c r="B262" s="1266"/>
      <c r="C262" s="1266"/>
      <c r="D262" s="1266"/>
      <c r="E262" s="1266"/>
      <c r="F262" s="1266"/>
      <c r="G262" s="1266"/>
      <c r="H262" s="1266"/>
      <c r="I262" s="3089"/>
      <c r="J262" s="3089"/>
      <c r="K262" s="3089"/>
      <c r="L262" s="3089"/>
      <c r="M262" s="3089"/>
      <c r="N262" s="3089"/>
      <c r="O262" s="3089"/>
    </row>
    <row r="263" spans="1:15" s="1267" customFormat="1">
      <c r="A263" s="1266"/>
      <c r="B263" s="1266"/>
      <c r="C263" s="1266"/>
      <c r="D263" s="1266"/>
      <c r="E263" s="1266"/>
      <c r="F263" s="1266"/>
      <c r="G263" s="1266"/>
      <c r="H263" s="1266"/>
      <c r="I263" s="3089"/>
      <c r="J263" s="3089"/>
      <c r="K263" s="3089"/>
      <c r="L263" s="3089"/>
      <c r="M263" s="3089"/>
      <c r="N263" s="3089"/>
      <c r="O263" s="3089"/>
    </row>
    <row r="264" spans="1:15" s="1267" customFormat="1">
      <c r="A264" s="1266"/>
      <c r="B264" s="1266"/>
      <c r="C264" s="1266"/>
      <c r="D264" s="1266"/>
      <c r="E264" s="1266"/>
      <c r="F264" s="1266"/>
      <c r="G264" s="1266"/>
      <c r="H264" s="1266"/>
      <c r="I264" s="3089"/>
      <c r="J264" s="3089"/>
      <c r="K264" s="3089"/>
      <c r="L264" s="3089"/>
      <c r="M264" s="3089"/>
      <c r="N264" s="3089"/>
      <c r="O264" s="3089"/>
    </row>
    <row r="265" spans="1:15" s="1267" customFormat="1">
      <c r="A265" s="1266"/>
      <c r="B265" s="1266"/>
      <c r="C265" s="1266"/>
      <c r="D265" s="1266"/>
      <c r="E265" s="1266"/>
      <c r="F265" s="1266"/>
      <c r="G265" s="1266"/>
      <c r="H265" s="1266"/>
      <c r="I265" s="3089"/>
      <c r="J265" s="3089"/>
      <c r="K265" s="3089"/>
      <c r="L265" s="3089"/>
      <c r="M265" s="3089"/>
      <c r="N265" s="3089"/>
      <c r="O265" s="3089"/>
    </row>
    <row r="266" spans="1:15" s="1267" customFormat="1">
      <c r="A266" s="1266"/>
      <c r="B266" s="1266"/>
      <c r="C266" s="1266"/>
      <c r="D266" s="1266"/>
      <c r="E266" s="1266"/>
      <c r="F266" s="1266"/>
      <c r="G266" s="1266"/>
      <c r="H266" s="1266"/>
      <c r="I266" s="3089"/>
      <c r="J266" s="3089"/>
      <c r="K266" s="3089"/>
      <c r="L266" s="3089"/>
      <c r="M266" s="3089"/>
      <c r="N266" s="3089"/>
      <c r="O266" s="3089"/>
    </row>
    <row r="267" spans="1:15" s="1267" customFormat="1">
      <c r="A267" s="1266"/>
      <c r="B267" s="1266"/>
      <c r="C267" s="1266"/>
      <c r="D267" s="1266"/>
      <c r="E267" s="1266"/>
      <c r="F267" s="1266"/>
      <c r="G267" s="1266"/>
      <c r="H267" s="1266"/>
      <c r="I267" s="3089"/>
      <c r="J267" s="3089"/>
      <c r="K267" s="3089"/>
      <c r="L267" s="3089"/>
      <c r="M267" s="3089"/>
      <c r="N267" s="3089"/>
      <c r="O267" s="3089"/>
    </row>
    <row r="268" spans="1:15" s="1267" customFormat="1">
      <c r="A268" s="1266"/>
      <c r="B268" s="1266"/>
      <c r="C268" s="1266"/>
      <c r="D268" s="1266"/>
      <c r="E268" s="1266"/>
      <c r="F268" s="1266"/>
      <c r="G268" s="1266"/>
      <c r="H268" s="1266"/>
      <c r="I268" s="3089"/>
      <c r="J268" s="3089"/>
      <c r="K268" s="3089"/>
      <c r="L268" s="3089"/>
      <c r="M268" s="3089"/>
      <c r="N268" s="3089"/>
      <c r="O268" s="3089"/>
    </row>
    <row r="269" spans="1:15" s="1267" customFormat="1">
      <c r="A269" s="1266"/>
      <c r="B269" s="1266"/>
      <c r="C269" s="1266"/>
      <c r="D269" s="1266"/>
      <c r="E269" s="1266"/>
      <c r="F269" s="1266"/>
      <c r="G269" s="1266"/>
      <c r="H269" s="1266"/>
      <c r="I269" s="3089"/>
      <c r="J269" s="3089"/>
      <c r="K269" s="3089"/>
      <c r="L269" s="3089"/>
      <c r="M269" s="3089"/>
      <c r="N269" s="3089"/>
      <c r="O269" s="3089"/>
    </row>
    <row r="270" spans="1:15" s="1267" customFormat="1">
      <c r="A270" s="1266"/>
      <c r="B270" s="1266"/>
      <c r="C270" s="1266"/>
      <c r="D270" s="1266"/>
      <c r="E270" s="1266"/>
      <c r="F270" s="1266"/>
      <c r="G270" s="1266"/>
      <c r="H270" s="1266"/>
      <c r="I270" s="3089"/>
      <c r="J270" s="3089"/>
      <c r="K270" s="3089"/>
      <c r="L270" s="3089"/>
      <c r="M270" s="3089"/>
      <c r="N270" s="3089"/>
      <c r="O270" s="3089"/>
    </row>
    <row r="271" spans="1:15" s="1267" customFormat="1">
      <c r="A271" s="1266"/>
      <c r="B271" s="1266"/>
      <c r="C271" s="1266"/>
      <c r="D271" s="1266"/>
      <c r="E271" s="1266"/>
      <c r="F271" s="1266"/>
      <c r="G271" s="1266"/>
      <c r="H271" s="1266"/>
      <c r="I271" s="3089"/>
      <c r="J271" s="3089"/>
      <c r="K271" s="3089"/>
      <c r="L271" s="3089"/>
      <c r="M271" s="3089"/>
      <c r="N271" s="3089"/>
      <c r="O271" s="3089"/>
    </row>
    <row r="272" spans="1:15" s="1267" customFormat="1">
      <c r="A272" s="1266"/>
      <c r="B272" s="1266"/>
      <c r="C272" s="1266"/>
      <c r="D272" s="1266"/>
      <c r="E272" s="1266"/>
      <c r="F272" s="1266"/>
      <c r="G272" s="1266"/>
      <c r="H272" s="1266"/>
      <c r="I272" s="3089"/>
      <c r="J272" s="3089"/>
      <c r="K272" s="3089"/>
      <c r="L272" s="3089"/>
      <c r="M272" s="3089"/>
      <c r="N272" s="3089"/>
      <c r="O272" s="3089"/>
    </row>
    <row r="273" spans="1:15" s="1267" customFormat="1">
      <c r="A273" s="1266"/>
      <c r="B273" s="1266"/>
      <c r="C273" s="1266"/>
      <c r="D273" s="1266"/>
      <c r="E273" s="1266"/>
      <c r="F273" s="1266"/>
      <c r="G273" s="1266"/>
      <c r="H273" s="1266"/>
      <c r="I273" s="3089"/>
      <c r="J273" s="3089"/>
      <c r="K273" s="3089"/>
      <c r="L273" s="3089"/>
      <c r="M273" s="3089"/>
      <c r="N273" s="3089"/>
      <c r="O273" s="3089"/>
    </row>
    <row r="274" spans="1:15" s="1267" customFormat="1">
      <c r="A274" s="1266"/>
      <c r="B274" s="1266"/>
      <c r="C274" s="1266"/>
      <c r="D274" s="1266"/>
      <c r="E274" s="1266"/>
      <c r="F274" s="1266"/>
      <c r="G274" s="1266"/>
      <c r="H274" s="1266"/>
      <c r="I274" s="3089"/>
      <c r="J274" s="3089"/>
      <c r="K274" s="3089"/>
      <c r="L274" s="3089"/>
      <c r="M274" s="3089"/>
      <c r="N274" s="3089"/>
      <c r="O274" s="3089"/>
    </row>
    <row r="275" spans="1:15" s="1267" customFormat="1">
      <c r="A275" s="1266"/>
      <c r="B275" s="1266"/>
      <c r="C275" s="1266"/>
      <c r="D275" s="1266"/>
      <c r="E275" s="1266"/>
      <c r="F275" s="1266"/>
      <c r="G275" s="1266"/>
      <c r="H275" s="1266"/>
      <c r="I275" s="3089"/>
      <c r="J275" s="3089"/>
      <c r="K275" s="3089"/>
      <c r="L275" s="3089"/>
      <c r="M275" s="3089"/>
      <c r="N275" s="3089"/>
      <c r="O275" s="3089"/>
    </row>
    <row r="276" spans="1:15" s="1267" customFormat="1">
      <c r="A276" s="1266"/>
      <c r="B276" s="1266"/>
      <c r="C276" s="1266"/>
      <c r="D276" s="1266"/>
      <c r="E276" s="1266"/>
      <c r="F276" s="1266"/>
      <c r="G276" s="1266"/>
      <c r="H276" s="1266"/>
      <c r="I276" s="3089"/>
      <c r="J276" s="3089"/>
      <c r="K276" s="3089"/>
      <c r="L276" s="3089"/>
      <c r="M276" s="3089"/>
      <c r="N276" s="3089"/>
      <c r="O276" s="3089"/>
    </row>
    <row r="277" spans="1:15" s="1267" customFormat="1">
      <c r="A277" s="1266"/>
      <c r="B277" s="1266"/>
      <c r="C277" s="1266"/>
      <c r="D277" s="1266"/>
      <c r="E277" s="1266"/>
      <c r="F277" s="1266"/>
      <c r="G277" s="1266"/>
      <c r="H277" s="1266"/>
      <c r="I277" s="3089"/>
      <c r="J277" s="3089"/>
      <c r="K277" s="3089"/>
      <c r="L277" s="3089"/>
      <c r="M277" s="3089"/>
      <c r="N277" s="3089"/>
      <c r="O277" s="3089"/>
    </row>
    <row r="278" spans="1:15" s="1267" customFormat="1">
      <c r="A278" s="1266"/>
      <c r="B278" s="1266"/>
      <c r="C278" s="1266"/>
      <c r="D278" s="1266"/>
      <c r="E278" s="1266"/>
      <c r="F278" s="1266"/>
      <c r="G278" s="1266"/>
      <c r="H278" s="1266"/>
      <c r="I278" s="3089"/>
      <c r="J278" s="3089"/>
      <c r="K278" s="3089"/>
      <c r="L278" s="3089"/>
      <c r="M278" s="3089"/>
      <c r="N278" s="3089"/>
      <c r="O278" s="3089"/>
    </row>
    <row r="279" spans="1:15" s="1267" customFormat="1">
      <c r="A279" s="1266"/>
      <c r="B279" s="1266"/>
      <c r="C279" s="1266"/>
      <c r="D279" s="1266"/>
      <c r="E279" s="1266"/>
      <c r="F279" s="1266"/>
      <c r="G279" s="1266"/>
      <c r="H279" s="1266"/>
      <c r="I279" s="3089"/>
      <c r="J279" s="3089"/>
      <c r="K279" s="3089"/>
      <c r="L279" s="3089"/>
      <c r="M279" s="3089"/>
      <c r="N279" s="3089"/>
      <c r="O279" s="3089"/>
    </row>
    <row r="280" spans="1:15" s="1267" customFormat="1">
      <c r="A280" s="1266"/>
      <c r="B280" s="1266"/>
      <c r="C280" s="1266"/>
      <c r="D280" s="1266"/>
      <c r="E280" s="1266"/>
      <c r="F280" s="1266"/>
      <c r="G280" s="1266"/>
      <c r="H280" s="1266"/>
      <c r="I280" s="3089"/>
      <c r="J280" s="3089"/>
      <c r="K280" s="3089"/>
      <c r="L280" s="3089"/>
      <c r="M280" s="3089"/>
      <c r="N280" s="3089"/>
      <c r="O280" s="3089"/>
    </row>
    <row r="281" spans="1:15" s="1267" customFormat="1">
      <c r="A281" s="1266"/>
      <c r="B281" s="1266"/>
      <c r="C281" s="1266"/>
      <c r="D281" s="1266"/>
      <c r="E281" s="1266"/>
      <c r="F281" s="1266"/>
      <c r="G281" s="1266"/>
      <c r="H281" s="1266"/>
      <c r="I281" s="3089"/>
      <c r="J281" s="3089"/>
      <c r="K281" s="3089"/>
      <c r="L281" s="3089"/>
      <c r="M281" s="3089"/>
      <c r="N281" s="3089"/>
      <c r="O281" s="3089"/>
    </row>
    <row r="282" spans="1:15" s="1267" customFormat="1">
      <c r="A282" s="1266"/>
      <c r="B282" s="1266"/>
      <c r="C282" s="1266"/>
      <c r="D282" s="1266"/>
      <c r="E282" s="1266"/>
      <c r="F282" s="1266"/>
      <c r="G282" s="1266"/>
      <c r="H282" s="1266"/>
      <c r="I282" s="3089"/>
      <c r="J282" s="3089"/>
      <c r="K282" s="3089"/>
      <c r="L282" s="3089"/>
      <c r="M282" s="3089"/>
      <c r="N282" s="3089"/>
      <c r="O282" s="3089"/>
    </row>
    <row r="283" spans="1:15" s="1267" customFormat="1">
      <c r="A283" s="1266"/>
      <c r="B283" s="1266"/>
      <c r="C283" s="1266"/>
      <c r="D283" s="1266"/>
      <c r="E283" s="1266"/>
      <c r="F283" s="1266"/>
      <c r="G283" s="1266"/>
      <c r="H283" s="1266"/>
      <c r="I283" s="3089"/>
      <c r="J283" s="3089"/>
      <c r="K283" s="3089"/>
      <c r="L283" s="3089"/>
      <c r="M283" s="3089"/>
      <c r="N283" s="3089"/>
      <c r="O283" s="3089"/>
    </row>
    <row r="288" spans="1:15" s="1267" customFormat="1">
      <c r="A288" s="1266"/>
      <c r="B288" s="1266"/>
      <c r="C288" s="1266"/>
      <c r="D288" s="1266"/>
      <c r="E288" s="1266"/>
      <c r="F288" s="1266"/>
      <c r="G288" s="1266"/>
      <c r="H288" s="1266"/>
      <c r="I288" s="3089"/>
      <c r="J288" s="3089"/>
      <c r="K288" s="3089"/>
      <c r="L288" s="3089"/>
      <c r="M288" s="3089"/>
      <c r="N288" s="3089"/>
      <c r="O288" s="3089"/>
    </row>
    <row r="289" spans="1:15" s="1267" customFormat="1">
      <c r="A289" s="1266"/>
      <c r="B289" s="1266"/>
      <c r="C289" s="1266"/>
      <c r="D289" s="1266"/>
      <c r="E289" s="1266"/>
      <c r="F289" s="1266"/>
      <c r="G289" s="1266"/>
      <c r="H289" s="1266"/>
      <c r="I289" s="3089"/>
      <c r="J289" s="3089"/>
      <c r="K289" s="3089"/>
      <c r="L289" s="3089"/>
      <c r="M289" s="3089"/>
      <c r="N289" s="3089"/>
      <c r="O289" s="3089"/>
    </row>
    <row r="290" spans="1:15" s="1267" customFormat="1">
      <c r="A290" s="1266"/>
      <c r="B290" s="1266"/>
      <c r="C290" s="1266"/>
      <c r="D290" s="1266"/>
      <c r="E290" s="1266"/>
      <c r="F290" s="1266"/>
      <c r="G290" s="1266"/>
      <c r="H290" s="1266"/>
      <c r="I290" s="3089"/>
      <c r="J290" s="3089"/>
      <c r="K290" s="3089"/>
      <c r="L290" s="3089"/>
      <c r="M290" s="3089"/>
      <c r="N290" s="3089"/>
      <c r="O290" s="3089"/>
    </row>
    <row r="291" spans="1:15" s="1267" customFormat="1">
      <c r="A291" s="1266"/>
      <c r="B291" s="1266"/>
      <c r="C291" s="1266"/>
      <c r="D291" s="1266"/>
      <c r="E291" s="1266"/>
      <c r="F291" s="1266"/>
      <c r="G291" s="1266"/>
      <c r="H291" s="1266"/>
      <c r="I291" s="3089"/>
      <c r="J291" s="3089"/>
      <c r="K291" s="3089"/>
      <c r="L291" s="3089"/>
      <c r="M291" s="3089"/>
      <c r="N291" s="3089"/>
      <c r="O291" s="3089"/>
    </row>
    <row r="292" spans="1:15" s="1267" customFormat="1">
      <c r="A292" s="1266"/>
      <c r="B292" s="1266"/>
      <c r="C292" s="1266"/>
      <c r="D292" s="1266"/>
      <c r="E292" s="1266"/>
      <c r="F292" s="1266"/>
      <c r="G292" s="1266"/>
      <c r="H292" s="1266"/>
      <c r="I292" s="3089"/>
      <c r="J292" s="3089"/>
      <c r="K292" s="3089"/>
      <c r="L292" s="3089"/>
      <c r="M292" s="3089"/>
      <c r="N292" s="3089"/>
      <c r="O292" s="3089"/>
    </row>
    <row r="293" spans="1:15" s="1267" customFormat="1">
      <c r="A293" s="1266"/>
      <c r="B293" s="1266"/>
      <c r="C293" s="1266"/>
      <c r="D293" s="1266"/>
      <c r="E293" s="1266"/>
      <c r="F293" s="1266"/>
      <c r="G293" s="1266"/>
      <c r="H293" s="1266"/>
      <c r="I293" s="3089"/>
      <c r="J293" s="3089"/>
      <c r="K293" s="3089"/>
      <c r="L293" s="3089"/>
      <c r="M293" s="3089"/>
      <c r="N293" s="3089"/>
      <c r="O293" s="3089"/>
    </row>
    <row r="294" spans="1:15" s="1267" customFormat="1">
      <c r="A294" s="1266"/>
      <c r="B294" s="1266"/>
      <c r="C294" s="1266"/>
      <c r="D294" s="1266"/>
      <c r="E294" s="1266"/>
      <c r="F294" s="1266"/>
      <c r="G294" s="1266"/>
      <c r="H294" s="1266"/>
      <c r="I294" s="3089"/>
      <c r="J294" s="3089"/>
      <c r="K294" s="3089"/>
      <c r="L294" s="3089"/>
      <c r="M294" s="3089"/>
      <c r="N294" s="3089"/>
      <c r="O294" s="3089"/>
    </row>
    <row r="295" spans="1:15" s="1267" customFormat="1">
      <c r="A295" s="1266"/>
      <c r="B295" s="1266"/>
      <c r="C295" s="1266"/>
      <c r="D295" s="1266"/>
      <c r="E295" s="1266"/>
      <c r="F295" s="1266"/>
      <c r="G295" s="1266"/>
      <c r="H295" s="1266"/>
      <c r="I295" s="3089"/>
      <c r="J295" s="3089"/>
      <c r="K295" s="3089"/>
      <c r="L295" s="3089"/>
      <c r="M295" s="3089"/>
      <c r="N295" s="3089"/>
      <c r="O295" s="3089"/>
    </row>
    <row r="296" spans="1:15" s="1267" customFormat="1">
      <c r="A296" s="1266"/>
      <c r="B296" s="1266"/>
      <c r="C296" s="1266"/>
      <c r="D296" s="1266"/>
      <c r="E296" s="1266"/>
      <c r="F296" s="1266"/>
      <c r="G296" s="1266"/>
      <c r="H296" s="1266"/>
      <c r="I296" s="3089"/>
      <c r="J296" s="3089"/>
      <c r="K296" s="3089"/>
      <c r="L296" s="3089"/>
      <c r="M296" s="3089"/>
      <c r="N296" s="3089"/>
      <c r="O296" s="3089"/>
    </row>
    <row r="297" spans="1:15" s="1267" customFormat="1">
      <c r="A297" s="1266"/>
      <c r="B297" s="1266"/>
      <c r="C297" s="1266"/>
      <c r="D297" s="1266"/>
      <c r="E297" s="1266"/>
      <c r="F297" s="1266"/>
      <c r="G297" s="1266"/>
      <c r="H297" s="1266"/>
      <c r="I297" s="3089"/>
      <c r="J297" s="3089"/>
      <c r="K297" s="3089"/>
      <c r="L297" s="3089"/>
      <c r="M297" s="3089"/>
      <c r="N297" s="3089"/>
      <c r="O297" s="3089"/>
    </row>
    <row r="298" spans="1:15" s="1267" customFormat="1">
      <c r="A298" s="1266"/>
      <c r="B298" s="1266"/>
      <c r="C298" s="1266"/>
      <c r="D298" s="1266"/>
      <c r="E298" s="1266"/>
      <c r="F298" s="1266"/>
      <c r="G298" s="1266"/>
      <c r="H298" s="1266"/>
      <c r="I298" s="3089"/>
      <c r="J298" s="3089"/>
      <c r="K298" s="3089"/>
      <c r="L298" s="3089"/>
      <c r="M298" s="3089"/>
      <c r="N298" s="3089"/>
      <c r="O298" s="3089"/>
    </row>
    <row r="299" spans="1:15" s="1267" customFormat="1">
      <c r="A299" s="1266"/>
      <c r="B299" s="1266"/>
      <c r="C299" s="1266"/>
      <c r="D299" s="1266"/>
      <c r="E299" s="1266"/>
      <c r="F299" s="1266"/>
      <c r="G299" s="1266"/>
      <c r="H299" s="1266"/>
      <c r="I299" s="3089"/>
      <c r="J299" s="3089"/>
      <c r="K299" s="3089"/>
      <c r="L299" s="3089"/>
      <c r="M299" s="3089"/>
      <c r="N299" s="3089"/>
      <c r="O299" s="3089"/>
    </row>
    <row r="300" spans="1:15" s="1267" customFormat="1">
      <c r="A300" s="1266"/>
      <c r="B300" s="1266"/>
      <c r="C300" s="1266"/>
      <c r="D300" s="1266"/>
      <c r="E300" s="1266"/>
      <c r="F300" s="1266"/>
      <c r="G300" s="1266"/>
      <c r="H300" s="1266"/>
      <c r="I300" s="3089"/>
      <c r="J300" s="3089"/>
      <c r="K300" s="3089"/>
      <c r="L300" s="3089"/>
      <c r="M300" s="3089"/>
      <c r="N300" s="3089"/>
      <c r="O300" s="3089"/>
    </row>
    <row r="301" spans="1:15" s="1267" customFormat="1">
      <c r="A301" s="1266"/>
      <c r="B301" s="1266"/>
      <c r="C301" s="1266"/>
      <c r="D301" s="1266"/>
      <c r="E301" s="1266"/>
      <c r="F301" s="1266"/>
      <c r="G301" s="1266"/>
      <c r="H301" s="1266"/>
      <c r="I301" s="3089"/>
      <c r="J301" s="3089"/>
      <c r="K301" s="3089"/>
      <c r="L301" s="3089"/>
      <c r="M301" s="3089"/>
      <c r="N301" s="3089"/>
      <c r="O301" s="3089"/>
    </row>
    <row r="302" spans="1:15" s="1267" customFormat="1">
      <c r="A302" s="1266"/>
      <c r="B302" s="1266"/>
      <c r="C302" s="1266"/>
      <c r="D302" s="1266"/>
      <c r="E302" s="1266"/>
      <c r="F302" s="1266"/>
      <c r="G302" s="1266"/>
      <c r="H302" s="1266"/>
      <c r="I302" s="3089"/>
      <c r="J302" s="3089"/>
      <c r="K302" s="3089"/>
      <c r="L302" s="3089"/>
      <c r="M302" s="3089"/>
      <c r="N302" s="3089"/>
      <c r="O302" s="3089"/>
    </row>
    <row r="303" spans="1:15" s="1267" customFormat="1">
      <c r="A303" s="1266"/>
      <c r="B303" s="1266"/>
      <c r="C303" s="1266"/>
      <c r="D303" s="1266"/>
      <c r="E303" s="1266"/>
      <c r="F303" s="1266"/>
      <c r="G303" s="1266"/>
      <c r="H303" s="1266"/>
      <c r="I303" s="3089"/>
      <c r="J303" s="3089"/>
      <c r="K303" s="3089"/>
      <c r="L303" s="3089"/>
      <c r="M303" s="3089"/>
      <c r="N303" s="3089"/>
      <c r="O303" s="3089"/>
    </row>
    <row r="304" spans="1:15" s="1267" customFormat="1">
      <c r="A304" s="1266"/>
      <c r="B304" s="1266"/>
      <c r="C304" s="1266"/>
      <c r="D304" s="1266"/>
      <c r="E304" s="1266"/>
      <c r="F304" s="1266"/>
      <c r="G304" s="1266"/>
      <c r="H304" s="1266"/>
      <c r="I304" s="3089"/>
      <c r="J304" s="3089"/>
      <c r="K304" s="3089"/>
      <c r="L304" s="3089"/>
      <c r="M304" s="3089"/>
      <c r="N304" s="3089"/>
      <c r="O304" s="3089"/>
    </row>
    <row r="305" spans="1:15" s="1267" customFormat="1">
      <c r="A305" s="1266"/>
      <c r="B305" s="1266"/>
      <c r="C305" s="1266"/>
      <c r="D305" s="1266"/>
      <c r="E305" s="1266"/>
      <c r="F305" s="1266"/>
      <c r="G305" s="1266"/>
      <c r="H305" s="1266"/>
      <c r="I305" s="3089"/>
      <c r="J305" s="3089"/>
      <c r="K305" s="3089"/>
      <c r="L305" s="3089"/>
      <c r="M305" s="3089"/>
      <c r="N305" s="3089"/>
      <c r="O305" s="3089"/>
    </row>
    <row r="306" spans="1:15" s="1267" customFormat="1">
      <c r="A306" s="1266"/>
      <c r="B306" s="1266"/>
      <c r="C306" s="1266"/>
      <c r="D306" s="1266"/>
      <c r="E306" s="1266"/>
      <c r="F306" s="1266"/>
      <c r="G306" s="1266"/>
      <c r="H306" s="1266"/>
      <c r="I306" s="3089"/>
      <c r="J306" s="3089"/>
      <c r="K306" s="3089"/>
      <c r="L306" s="3089"/>
      <c r="M306" s="3089"/>
      <c r="N306" s="3089"/>
      <c r="O306" s="3089"/>
    </row>
    <row r="307" spans="1:15" s="1267" customFormat="1">
      <c r="A307" s="1266"/>
      <c r="B307" s="1266"/>
      <c r="C307" s="1266"/>
      <c r="D307" s="1266"/>
      <c r="E307" s="1266"/>
      <c r="F307" s="1266"/>
      <c r="G307" s="1266"/>
      <c r="H307" s="1266"/>
      <c r="I307" s="3089"/>
      <c r="J307" s="3089"/>
      <c r="K307" s="3089"/>
      <c r="L307" s="3089"/>
      <c r="M307" s="3089"/>
      <c r="N307" s="3089"/>
      <c r="O307" s="3089"/>
    </row>
    <row r="308" spans="1:15" s="1267" customFormat="1">
      <c r="A308" s="1266"/>
      <c r="B308" s="1266"/>
      <c r="C308" s="1266"/>
      <c r="D308" s="1266"/>
      <c r="E308" s="1266"/>
      <c r="F308" s="1266"/>
      <c r="G308" s="1266"/>
      <c r="H308" s="1266"/>
      <c r="I308" s="3089"/>
      <c r="J308" s="3089"/>
      <c r="K308" s="3089"/>
      <c r="L308" s="3089"/>
      <c r="M308" s="3089"/>
      <c r="N308" s="3089"/>
      <c r="O308" s="3089"/>
    </row>
    <row r="309" spans="1:15" s="1267" customFormat="1">
      <c r="A309" s="1266"/>
      <c r="B309" s="1266"/>
      <c r="C309" s="1266"/>
      <c r="D309" s="1266"/>
      <c r="E309" s="1266"/>
      <c r="F309" s="1266"/>
      <c r="G309" s="1266"/>
      <c r="H309" s="1266"/>
      <c r="I309" s="3089"/>
      <c r="J309" s="3089"/>
      <c r="K309" s="3089"/>
      <c r="L309" s="3089"/>
      <c r="M309" s="3089"/>
      <c r="N309" s="3089"/>
      <c r="O309" s="3089"/>
    </row>
    <row r="310" spans="1:15" s="1267" customFormat="1">
      <c r="A310" s="1266"/>
      <c r="B310" s="1266"/>
      <c r="C310" s="1266"/>
      <c r="D310" s="1266"/>
      <c r="E310" s="1266"/>
      <c r="F310" s="1266"/>
      <c r="G310" s="1266"/>
      <c r="H310" s="1266"/>
      <c r="I310" s="3089"/>
      <c r="J310" s="3089"/>
      <c r="K310" s="3089"/>
      <c r="L310" s="3089"/>
      <c r="M310" s="3089"/>
      <c r="N310" s="3089"/>
      <c r="O310" s="3089"/>
    </row>
    <row r="311" spans="1:15" s="1267" customFormat="1">
      <c r="A311" s="1266"/>
      <c r="B311" s="1266"/>
      <c r="C311" s="1266"/>
      <c r="D311" s="1266"/>
      <c r="E311" s="1266"/>
      <c r="F311" s="1266"/>
      <c r="G311" s="1266"/>
      <c r="H311" s="1266"/>
      <c r="I311" s="3089"/>
      <c r="J311" s="3089"/>
      <c r="K311" s="3089"/>
      <c r="L311" s="3089"/>
      <c r="M311" s="3089"/>
      <c r="N311" s="3089"/>
      <c r="O311" s="3089"/>
    </row>
    <row r="312" spans="1:15" s="1267" customFormat="1">
      <c r="A312" s="1266"/>
      <c r="B312" s="1266"/>
      <c r="C312" s="1266"/>
      <c r="D312" s="1266"/>
      <c r="E312" s="1266"/>
      <c r="F312" s="1266"/>
      <c r="G312" s="1266"/>
      <c r="H312" s="1266"/>
      <c r="I312" s="3089"/>
      <c r="J312" s="3089"/>
      <c r="K312" s="3089"/>
      <c r="L312" s="3089"/>
      <c r="M312" s="3089"/>
      <c r="N312" s="3089"/>
      <c r="O312" s="3089"/>
    </row>
    <row r="313" spans="1:15" s="1267" customFormat="1">
      <c r="A313" s="1266"/>
      <c r="B313" s="1266"/>
      <c r="C313" s="1266"/>
      <c r="D313" s="1266"/>
      <c r="E313" s="1266"/>
      <c r="F313" s="1266"/>
      <c r="G313" s="1266"/>
      <c r="H313" s="1266"/>
      <c r="I313" s="3089"/>
      <c r="J313" s="3089"/>
      <c r="K313" s="3089"/>
      <c r="L313" s="3089"/>
      <c r="M313" s="3089"/>
      <c r="N313" s="3089"/>
      <c r="O313" s="3089"/>
    </row>
    <row r="314" spans="1:15" s="1267" customFormat="1">
      <c r="A314" s="1266"/>
      <c r="B314" s="1266"/>
      <c r="C314" s="1266"/>
      <c r="D314" s="1266"/>
      <c r="E314" s="1266"/>
      <c r="F314" s="1266"/>
      <c r="G314" s="1266"/>
      <c r="H314" s="1266"/>
      <c r="I314" s="3089"/>
      <c r="J314" s="3089"/>
      <c r="K314" s="3089"/>
      <c r="L314" s="3089"/>
      <c r="M314" s="3089"/>
      <c r="N314" s="3089"/>
      <c r="O314" s="3089"/>
    </row>
    <row r="315" spans="1:15" s="1267" customFormat="1">
      <c r="A315" s="1266"/>
      <c r="B315" s="1266"/>
      <c r="C315" s="1266"/>
      <c r="D315" s="1266"/>
      <c r="E315" s="1266"/>
      <c r="F315" s="1266"/>
      <c r="G315" s="1266"/>
      <c r="H315" s="1266"/>
      <c r="I315" s="3089"/>
      <c r="J315" s="3089"/>
      <c r="K315" s="3089"/>
      <c r="L315" s="3089"/>
      <c r="M315" s="3089"/>
      <c r="N315" s="3089"/>
      <c r="O315" s="3089"/>
    </row>
    <row r="316" spans="1:15" s="1267" customFormat="1">
      <c r="A316" s="1266"/>
      <c r="B316" s="1266"/>
      <c r="C316" s="1266"/>
      <c r="D316" s="1266"/>
      <c r="E316" s="1266"/>
      <c r="F316" s="1266"/>
      <c r="G316" s="1266"/>
      <c r="H316" s="1266"/>
      <c r="I316" s="3089"/>
      <c r="J316" s="3089"/>
      <c r="K316" s="3089"/>
      <c r="L316" s="3089"/>
      <c r="M316" s="3089"/>
      <c r="N316" s="3089"/>
      <c r="O316" s="3089"/>
    </row>
    <row r="317" spans="1:15" s="1267" customFormat="1">
      <c r="A317" s="1266"/>
      <c r="B317" s="1266"/>
      <c r="C317" s="1266"/>
      <c r="D317" s="1266"/>
      <c r="E317" s="1266"/>
      <c r="F317" s="1266"/>
      <c r="G317" s="1266"/>
      <c r="H317" s="1266"/>
      <c r="I317" s="3089"/>
      <c r="J317" s="3089"/>
      <c r="K317" s="3089"/>
      <c r="L317" s="3089"/>
      <c r="M317" s="3089"/>
      <c r="N317" s="3089"/>
      <c r="O317" s="3089"/>
    </row>
    <row r="318" spans="1:15" s="1267" customFormat="1">
      <c r="A318" s="1266"/>
      <c r="B318" s="1266"/>
      <c r="C318" s="1266"/>
      <c r="D318" s="1266"/>
      <c r="E318" s="1266"/>
      <c r="F318" s="1266"/>
      <c r="G318" s="1266"/>
      <c r="H318" s="1266"/>
      <c r="I318" s="3089"/>
      <c r="J318" s="3089"/>
      <c r="K318" s="3089"/>
      <c r="L318" s="3089"/>
      <c r="M318" s="3089"/>
      <c r="N318" s="3089"/>
      <c r="O318" s="3089"/>
    </row>
    <row r="319" spans="1:15" s="1267" customFormat="1">
      <c r="A319" s="1266"/>
      <c r="B319" s="1266"/>
      <c r="C319" s="1266"/>
      <c r="D319" s="1266"/>
      <c r="E319" s="1266"/>
      <c r="F319" s="1266"/>
      <c r="G319" s="1266"/>
      <c r="H319" s="1266"/>
      <c r="I319" s="3089"/>
      <c r="J319" s="3089"/>
      <c r="K319" s="3089"/>
      <c r="L319" s="3089"/>
      <c r="M319" s="3089"/>
      <c r="N319" s="3089"/>
      <c r="O319" s="3089"/>
    </row>
    <row r="320" spans="1:15" s="1267" customFormat="1">
      <c r="A320" s="1266"/>
      <c r="B320" s="1266"/>
      <c r="C320" s="1266"/>
      <c r="D320" s="1266"/>
      <c r="E320" s="1266"/>
      <c r="F320" s="1266"/>
      <c r="G320" s="1266"/>
      <c r="H320" s="1266"/>
      <c r="I320" s="3089"/>
      <c r="J320" s="3089"/>
      <c r="K320" s="3089"/>
      <c r="L320" s="3089"/>
      <c r="M320" s="3089"/>
      <c r="N320" s="3089"/>
      <c r="O320" s="3089"/>
    </row>
    <row r="321" spans="1:15" s="1267" customFormat="1">
      <c r="A321" s="1266"/>
      <c r="B321" s="1266"/>
      <c r="C321" s="1266"/>
      <c r="D321" s="1266"/>
      <c r="E321" s="1266"/>
      <c r="F321" s="1266"/>
      <c r="G321" s="1266"/>
      <c r="H321" s="1266"/>
      <c r="I321" s="3089"/>
      <c r="J321" s="3089"/>
      <c r="K321" s="3089"/>
      <c r="L321" s="3089"/>
      <c r="M321" s="3089"/>
      <c r="N321" s="3089"/>
      <c r="O321" s="3089"/>
    </row>
    <row r="322" spans="1:15" s="1267" customFormat="1">
      <c r="A322" s="1266"/>
      <c r="B322" s="1266"/>
      <c r="C322" s="1266"/>
      <c r="D322" s="1266"/>
      <c r="E322" s="1266"/>
      <c r="F322" s="1266"/>
      <c r="G322" s="1266"/>
      <c r="H322" s="1266"/>
      <c r="I322" s="3089"/>
      <c r="J322" s="3089"/>
      <c r="K322" s="3089"/>
      <c r="L322" s="3089"/>
      <c r="M322" s="3089"/>
      <c r="N322" s="3089"/>
      <c r="O322" s="3089"/>
    </row>
    <row r="323" spans="1:15" s="1267" customFormat="1">
      <c r="A323" s="1266"/>
      <c r="B323" s="1266"/>
      <c r="C323" s="1266"/>
      <c r="D323" s="1266"/>
      <c r="E323" s="1266"/>
      <c r="F323" s="1266"/>
      <c r="G323" s="1266"/>
      <c r="H323" s="1266"/>
      <c r="I323" s="3089"/>
      <c r="J323" s="3089"/>
      <c r="K323" s="3089"/>
      <c r="L323" s="3089"/>
      <c r="M323" s="3089"/>
      <c r="N323" s="3089"/>
      <c r="O323" s="3089"/>
    </row>
    <row r="324" spans="1:15" s="1267" customFormat="1">
      <c r="A324" s="1266"/>
      <c r="B324" s="1266"/>
      <c r="C324" s="1266"/>
      <c r="D324" s="1266"/>
      <c r="E324" s="1266"/>
      <c r="F324" s="1266"/>
      <c r="G324" s="1266"/>
      <c r="H324" s="1266"/>
      <c r="I324" s="3089"/>
      <c r="J324" s="3089"/>
      <c r="K324" s="3089"/>
      <c r="L324" s="3089"/>
      <c r="M324" s="3089"/>
      <c r="N324" s="3089"/>
      <c r="O324" s="3089"/>
    </row>
    <row r="325" spans="1:15" s="1267" customFormat="1">
      <c r="A325" s="1266"/>
      <c r="B325" s="1266"/>
      <c r="C325" s="1266"/>
      <c r="D325" s="1266"/>
      <c r="E325" s="1266"/>
      <c r="F325" s="1266"/>
      <c r="G325" s="1266"/>
      <c r="H325" s="1266"/>
      <c r="I325" s="3089"/>
      <c r="J325" s="3089"/>
      <c r="K325" s="3089"/>
      <c r="L325" s="3089"/>
      <c r="M325" s="3089"/>
      <c r="N325" s="3089"/>
      <c r="O325" s="3089"/>
    </row>
    <row r="326" spans="1:15" s="1267" customFormat="1">
      <c r="A326" s="1266"/>
      <c r="B326" s="1266"/>
      <c r="C326" s="1266"/>
      <c r="D326" s="1266"/>
      <c r="E326" s="1266"/>
      <c r="F326" s="1266"/>
      <c r="G326" s="1266"/>
      <c r="H326" s="1266"/>
      <c r="I326" s="3089"/>
      <c r="J326" s="3089"/>
      <c r="K326" s="3089"/>
      <c r="L326" s="3089"/>
      <c r="M326" s="3089"/>
      <c r="N326" s="3089"/>
      <c r="O326" s="3089"/>
    </row>
    <row r="327" spans="1:15" s="1267" customFormat="1">
      <c r="A327" s="1266"/>
      <c r="B327" s="1266"/>
      <c r="C327" s="1266"/>
      <c r="D327" s="1266"/>
      <c r="E327" s="1266"/>
      <c r="F327" s="1266"/>
      <c r="G327" s="1266"/>
      <c r="H327" s="1266"/>
      <c r="I327" s="3089"/>
      <c r="J327" s="3089"/>
      <c r="K327" s="3089"/>
      <c r="L327" s="3089"/>
      <c r="M327" s="3089"/>
      <c r="N327" s="3089"/>
      <c r="O327" s="3089"/>
    </row>
    <row r="332" spans="1:15" s="1267" customFormat="1">
      <c r="A332" s="1266"/>
      <c r="B332" s="1266"/>
      <c r="C332" s="1266"/>
      <c r="D332" s="1266"/>
      <c r="E332" s="1266"/>
      <c r="F332" s="1266"/>
      <c r="G332" s="1266"/>
      <c r="H332" s="1266"/>
      <c r="I332" s="3089"/>
      <c r="J332" s="3089"/>
      <c r="K332" s="3089"/>
      <c r="L332" s="3089"/>
      <c r="M332" s="3089"/>
      <c r="N332" s="3089"/>
      <c r="O332" s="3089"/>
    </row>
    <row r="333" spans="1:15" s="1267" customFormat="1">
      <c r="A333" s="1266"/>
      <c r="B333" s="1266"/>
      <c r="C333" s="1266"/>
      <c r="D333" s="1266"/>
      <c r="E333" s="1266"/>
      <c r="F333" s="1266"/>
      <c r="G333" s="1266"/>
      <c r="H333" s="1266"/>
      <c r="I333" s="3089"/>
      <c r="J333" s="3089"/>
      <c r="K333" s="3089"/>
      <c r="L333" s="3089"/>
      <c r="M333" s="3089"/>
      <c r="N333" s="3089"/>
      <c r="O333" s="3089"/>
    </row>
    <row r="334" spans="1:15" s="1267" customFormat="1">
      <c r="A334" s="1266"/>
      <c r="B334" s="1266"/>
      <c r="C334" s="1266"/>
      <c r="D334" s="1266"/>
      <c r="E334" s="1266"/>
      <c r="F334" s="1266"/>
      <c r="G334" s="1266"/>
      <c r="H334" s="1266"/>
      <c r="I334" s="3089"/>
      <c r="J334" s="3089"/>
      <c r="K334" s="3089"/>
      <c r="L334" s="3089"/>
      <c r="M334" s="3089"/>
      <c r="N334" s="3089"/>
      <c r="O334" s="3089"/>
    </row>
    <row r="335" spans="1:15" s="1267" customFormat="1">
      <c r="A335" s="1266"/>
      <c r="B335" s="1266"/>
      <c r="C335" s="1266"/>
      <c r="D335" s="1266"/>
      <c r="E335" s="1266"/>
      <c r="F335" s="1266"/>
      <c r="G335" s="1266"/>
      <c r="H335" s="1266"/>
      <c r="I335" s="3089"/>
      <c r="J335" s="3089"/>
      <c r="K335" s="3089"/>
      <c r="L335" s="3089"/>
      <c r="M335" s="3089"/>
      <c r="N335" s="3089"/>
      <c r="O335" s="3089"/>
    </row>
    <row r="336" spans="1:15" s="1267" customFormat="1">
      <c r="A336" s="1266"/>
      <c r="B336" s="1266"/>
      <c r="C336" s="1266"/>
      <c r="D336" s="1266"/>
      <c r="E336" s="1266"/>
      <c r="F336" s="1266"/>
      <c r="G336" s="1266"/>
      <c r="H336" s="1266"/>
      <c r="I336" s="3089"/>
      <c r="J336" s="3089"/>
      <c r="K336" s="3089"/>
      <c r="L336" s="3089"/>
      <c r="M336" s="3089"/>
      <c r="N336" s="3089"/>
      <c r="O336" s="3089"/>
    </row>
    <row r="337" spans="1:15" s="1267" customFormat="1">
      <c r="A337" s="1266"/>
      <c r="B337" s="1266"/>
      <c r="C337" s="1266"/>
      <c r="D337" s="1266"/>
      <c r="E337" s="1266"/>
      <c r="F337" s="1266"/>
      <c r="G337" s="1266"/>
      <c r="H337" s="1266"/>
      <c r="I337" s="3089"/>
      <c r="J337" s="3089"/>
      <c r="K337" s="3089"/>
      <c r="L337" s="3089"/>
      <c r="M337" s="3089"/>
      <c r="N337" s="3089"/>
      <c r="O337" s="3089"/>
    </row>
    <row r="338" spans="1:15" s="1267" customFormat="1">
      <c r="A338" s="1266"/>
      <c r="B338" s="1266"/>
      <c r="C338" s="1266"/>
      <c r="D338" s="1266"/>
      <c r="E338" s="1266"/>
      <c r="F338" s="1266"/>
      <c r="G338" s="1266"/>
      <c r="H338" s="1266"/>
      <c r="I338" s="3089"/>
      <c r="J338" s="3089"/>
      <c r="K338" s="3089"/>
      <c r="L338" s="3089"/>
      <c r="M338" s="3089"/>
      <c r="N338" s="3089"/>
      <c r="O338" s="3089"/>
    </row>
    <row r="339" spans="1:15" s="1267" customFormat="1">
      <c r="A339" s="1266"/>
      <c r="B339" s="1266"/>
      <c r="C339" s="1266"/>
      <c r="D339" s="1266"/>
      <c r="E339" s="1266"/>
      <c r="F339" s="1266"/>
      <c r="G339" s="1266"/>
      <c r="H339" s="1266"/>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73" spans="1:15" s="1267" customFormat="1">
      <c r="A373" s="1266"/>
      <c r="B373" s="1266"/>
      <c r="C373" s="1266"/>
      <c r="D373" s="1266"/>
      <c r="E373" s="1266"/>
      <c r="F373" s="1266"/>
      <c r="G373" s="1266"/>
      <c r="H373" s="1266"/>
      <c r="I373" s="3089"/>
      <c r="J373" s="3089"/>
      <c r="K373" s="3089"/>
      <c r="L373" s="3089"/>
      <c r="M373" s="3089"/>
      <c r="N373" s="3089"/>
      <c r="O373" s="3089"/>
    </row>
    <row r="374" spans="1:15" s="1267" customFormat="1">
      <c r="A374" s="1266"/>
      <c r="B374" s="1266"/>
      <c r="C374" s="1266"/>
      <c r="D374" s="1266"/>
      <c r="E374" s="1266"/>
      <c r="F374" s="1266"/>
      <c r="G374" s="1266"/>
      <c r="H374" s="1266"/>
      <c r="I374" s="3089"/>
      <c r="J374" s="3089"/>
      <c r="K374" s="3089"/>
      <c r="L374" s="3089"/>
      <c r="M374" s="3089"/>
      <c r="N374" s="3089"/>
      <c r="O374" s="3089"/>
    </row>
    <row r="375" spans="1:15" s="1267" customFormat="1">
      <c r="A375" s="1266"/>
      <c r="B375" s="1266"/>
      <c r="C375" s="1266"/>
      <c r="D375" s="1266"/>
      <c r="E375" s="1266"/>
      <c r="F375" s="1266"/>
      <c r="G375" s="1266"/>
      <c r="H375" s="1266"/>
      <c r="I375" s="3089"/>
      <c r="J375" s="3089"/>
      <c r="K375" s="3089"/>
      <c r="L375" s="3089"/>
      <c r="M375" s="3089"/>
      <c r="N375" s="3089"/>
      <c r="O375" s="3089"/>
    </row>
    <row r="376" spans="1:15" s="1267" customFormat="1">
      <c r="A376" s="1266"/>
      <c r="B376" s="1266"/>
      <c r="C376" s="1266"/>
      <c r="D376" s="1266"/>
      <c r="E376" s="1266"/>
      <c r="F376" s="1266"/>
      <c r="G376" s="1266"/>
      <c r="H376" s="1266"/>
      <c r="I376" s="3089"/>
      <c r="J376" s="3089"/>
      <c r="K376" s="3089"/>
      <c r="L376" s="3089"/>
      <c r="M376" s="3089"/>
      <c r="N376" s="3089"/>
      <c r="O376" s="3089"/>
    </row>
    <row r="377" spans="1:15" s="1267" customFormat="1">
      <c r="A377" s="1266"/>
      <c r="B377" s="1266"/>
      <c r="C377" s="1266"/>
      <c r="D377" s="1266"/>
      <c r="E377" s="1266"/>
      <c r="F377" s="1266"/>
      <c r="G377" s="1266"/>
      <c r="H377" s="1266"/>
      <c r="I377" s="3089"/>
      <c r="J377" s="3089"/>
      <c r="K377" s="3089"/>
      <c r="L377" s="3089"/>
      <c r="M377" s="3089"/>
      <c r="N377" s="3089"/>
      <c r="O377" s="3089"/>
    </row>
    <row r="378" spans="1:15" s="1267" customFormat="1">
      <c r="A378" s="1266"/>
      <c r="B378" s="1266"/>
      <c r="C378" s="1266"/>
      <c r="D378" s="1266"/>
      <c r="E378" s="1266"/>
      <c r="F378" s="1266"/>
      <c r="G378" s="1266"/>
      <c r="H378" s="1266"/>
      <c r="I378" s="3089"/>
      <c r="J378" s="3089"/>
      <c r="K378" s="3089"/>
      <c r="L378" s="3089"/>
      <c r="M378" s="3089"/>
      <c r="N378" s="3089"/>
      <c r="O378"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14" spans="1:15" s="1267" customFormat="1">
      <c r="A414" s="1266"/>
      <c r="B414" s="1266"/>
      <c r="C414" s="1266"/>
      <c r="D414" s="1266"/>
      <c r="E414" s="1266"/>
      <c r="F414" s="1266"/>
      <c r="G414" s="1266"/>
      <c r="H414" s="1266"/>
      <c r="I414" s="3089"/>
      <c r="J414" s="3089"/>
      <c r="K414" s="3089"/>
      <c r="L414" s="3089"/>
      <c r="M414" s="3089"/>
      <c r="N414" s="3089"/>
      <c r="O414" s="3089"/>
    </row>
    <row r="415" spans="1:15" s="1267" customFormat="1">
      <c r="A415" s="1266"/>
      <c r="B415" s="1266"/>
      <c r="C415" s="1266"/>
      <c r="D415" s="1266"/>
      <c r="E415" s="1266"/>
      <c r="F415" s="1266"/>
      <c r="G415" s="1266"/>
      <c r="H415" s="1266"/>
      <c r="I415" s="3089"/>
      <c r="J415" s="3089"/>
      <c r="K415" s="3089"/>
      <c r="L415" s="3089"/>
      <c r="M415" s="3089"/>
      <c r="N415" s="3089"/>
      <c r="O415" s="3089"/>
    </row>
    <row r="416" spans="1:15" s="1267" customFormat="1">
      <c r="A416" s="1266"/>
      <c r="B416" s="1266"/>
      <c r="C416" s="1266"/>
      <c r="D416" s="1266"/>
      <c r="E416" s="1266"/>
      <c r="F416" s="1266"/>
      <c r="G416" s="1266"/>
      <c r="H416" s="1266"/>
      <c r="I416" s="3089"/>
      <c r="J416" s="3089"/>
      <c r="K416" s="3089"/>
      <c r="L416" s="3089"/>
      <c r="M416" s="3089"/>
      <c r="N416" s="3089"/>
      <c r="O416" s="3089"/>
    </row>
    <row r="417" spans="1:15" s="1267" customFormat="1">
      <c r="A417" s="1266"/>
      <c r="B417" s="1266"/>
      <c r="C417" s="1266"/>
      <c r="D417" s="1266"/>
      <c r="E417" s="1266"/>
      <c r="F417" s="1266"/>
      <c r="G417" s="1266"/>
      <c r="H417" s="1266"/>
      <c r="I417" s="3089"/>
      <c r="J417" s="3089"/>
      <c r="K417" s="3089"/>
      <c r="L417" s="3089"/>
      <c r="M417" s="3089"/>
      <c r="N417" s="3089"/>
      <c r="O417" s="3089"/>
    </row>
    <row r="418" spans="1:15" s="1267" customFormat="1">
      <c r="A418" s="1266"/>
      <c r="B418" s="1266"/>
      <c r="C418" s="1266"/>
      <c r="D418" s="1266"/>
      <c r="E418" s="1266"/>
      <c r="F418" s="1266"/>
      <c r="G418" s="1266"/>
      <c r="H418" s="1266"/>
      <c r="I418" s="3089"/>
      <c r="J418" s="3089"/>
      <c r="K418" s="3089"/>
      <c r="L418" s="3089"/>
      <c r="M418" s="3089"/>
      <c r="N418" s="3089"/>
      <c r="O418" s="3089"/>
    </row>
    <row r="419" spans="1:15" s="1267" customFormat="1">
      <c r="A419" s="1266"/>
      <c r="B419" s="1266"/>
      <c r="C419" s="1266"/>
      <c r="D419" s="1266"/>
      <c r="E419" s="1266"/>
      <c r="F419" s="1266"/>
      <c r="G419" s="1266"/>
      <c r="H419" s="1266"/>
      <c r="I419" s="3089"/>
      <c r="J419" s="3089"/>
      <c r="K419" s="3089"/>
      <c r="L419" s="3089"/>
      <c r="M419" s="3089"/>
      <c r="N419" s="3089"/>
      <c r="O419"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6" spans="1:15" s="1267" customFormat="1">
      <c r="A456" s="1266"/>
      <c r="B456" s="1266"/>
      <c r="C456" s="1266"/>
      <c r="D456" s="1266"/>
      <c r="E456" s="1266"/>
      <c r="F456" s="1266"/>
      <c r="G456" s="1266"/>
      <c r="H456" s="1266"/>
      <c r="I456" s="3089"/>
      <c r="J456" s="3089"/>
      <c r="K456" s="3089"/>
      <c r="L456" s="3089"/>
      <c r="M456" s="3089"/>
      <c r="N456" s="3089"/>
      <c r="O456" s="3089"/>
    </row>
    <row r="457" spans="1:15" s="1267" customFormat="1">
      <c r="A457" s="1266"/>
      <c r="B457" s="1266"/>
      <c r="C457" s="1266"/>
      <c r="D457" s="1266"/>
      <c r="E457" s="1266"/>
      <c r="F457" s="1266"/>
      <c r="G457" s="1266"/>
      <c r="H457" s="1266"/>
      <c r="I457" s="3089"/>
      <c r="J457" s="3089"/>
      <c r="K457" s="3089"/>
      <c r="L457" s="3089"/>
      <c r="M457" s="3089"/>
      <c r="N457" s="3089"/>
      <c r="O457" s="3089"/>
    </row>
    <row r="458" spans="1:15" s="1267" customFormat="1">
      <c r="A458" s="1266"/>
      <c r="B458" s="1266"/>
      <c r="C458" s="1266"/>
      <c r="D458" s="1266"/>
      <c r="E458" s="1266"/>
      <c r="F458" s="1266"/>
      <c r="G458" s="1266"/>
      <c r="H458" s="1266"/>
      <c r="I458" s="3089"/>
      <c r="J458" s="3089"/>
      <c r="K458" s="3089"/>
      <c r="L458" s="3089"/>
      <c r="M458" s="3089"/>
      <c r="N458" s="3089"/>
      <c r="O458" s="3089"/>
    </row>
    <row r="459" spans="1:15" s="1267" customFormat="1">
      <c r="A459" s="1266"/>
      <c r="B459" s="1266"/>
      <c r="C459" s="1266"/>
      <c r="D459" s="1266"/>
      <c r="E459" s="1266"/>
      <c r="F459" s="1266"/>
      <c r="G459" s="1266"/>
      <c r="H459" s="1266"/>
      <c r="I459" s="3089"/>
      <c r="J459" s="3089"/>
      <c r="K459" s="3089"/>
      <c r="L459" s="3089"/>
      <c r="M459" s="3089"/>
      <c r="N459" s="3089"/>
      <c r="O459" s="3089"/>
    </row>
    <row r="460" spans="1:15" s="1267" customFormat="1">
      <c r="A460" s="1266"/>
      <c r="B460" s="1266"/>
      <c r="C460" s="1266"/>
      <c r="D460" s="1266"/>
      <c r="E460" s="1266"/>
      <c r="F460" s="1266"/>
      <c r="G460" s="1266"/>
      <c r="H460" s="1266"/>
      <c r="I460" s="3089"/>
      <c r="J460" s="3089"/>
      <c r="K460" s="3089"/>
      <c r="L460" s="3089"/>
      <c r="M460" s="3089"/>
      <c r="N460" s="3089"/>
      <c r="O460" s="3089"/>
    </row>
    <row r="461" spans="1:15" s="1267" customFormat="1">
      <c r="A461" s="1266"/>
      <c r="B461" s="1266"/>
      <c r="C461" s="1266"/>
      <c r="D461" s="1266"/>
      <c r="E461" s="1266"/>
      <c r="F461" s="1266"/>
      <c r="G461" s="1266"/>
      <c r="H461" s="1266"/>
      <c r="I461" s="3089"/>
      <c r="J461" s="3089"/>
      <c r="K461" s="3089"/>
      <c r="L461" s="3089"/>
      <c r="M461" s="3089"/>
      <c r="N461" s="3089"/>
      <c r="O461"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8" spans="1:15" s="1267" customFormat="1">
      <c r="A498" s="1266"/>
      <c r="B498" s="1266"/>
      <c r="C498" s="1266"/>
      <c r="D498" s="1266"/>
      <c r="E498" s="1266"/>
      <c r="F498" s="1266"/>
      <c r="G498" s="1266"/>
      <c r="H498" s="1266"/>
      <c r="I498" s="3089"/>
      <c r="J498" s="3089"/>
      <c r="K498" s="3089"/>
      <c r="L498" s="3089"/>
      <c r="M498" s="3089"/>
      <c r="N498" s="3089"/>
      <c r="O498" s="3089"/>
    </row>
    <row r="499" spans="1:15" s="1267" customFormat="1">
      <c r="A499" s="1266"/>
      <c r="B499" s="1266"/>
      <c r="C499" s="1266"/>
      <c r="D499" s="1266"/>
      <c r="E499" s="1266"/>
      <c r="F499" s="1266"/>
      <c r="G499" s="1266"/>
      <c r="H499" s="1266"/>
      <c r="I499" s="3089"/>
      <c r="J499" s="3089"/>
      <c r="K499" s="3089"/>
      <c r="L499" s="3089"/>
      <c r="M499" s="3089"/>
      <c r="N499" s="3089"/>
      <c r="O499" s="3089"/>
    </row>
    <row r="500" spans="1:15" s="1267" customFormat="1">
      <c r="A500" s="1266"/>
      <c r="B500" s="1266"/>
      <c r="C500" s="1266"/>
      <c r="D500" s="1266"/>
      <c r="E500" s="1266"/>
      <c r="F500" s="1266"/>
      <c r="G500" s="1266"/>
      <c r="H500" s="1266"/>
      <c r="I500" s="3089"/>
      <c r="J500" s="3089"/>
      <c r="K500" s="3089"/>
      <c r="L500" s="3089"/>
      <c r="M500" s="3089"/>
      <c r="N500" s="3089"/>
      <c r="O500" s="3089"/>
    </row>
    <row r="501" spans="1:15" s="1267" customFormat="1">
      <c r="A501" s="1266"/>
      <c r="B501" s="1266"/>
      <c r="C501" s="1266"/>
      <c r="D501" s="1266"/>
      <c r="E501" s="1266"/>
      <c r="F501" s="1266"/>
      <c r="G501" s="1266"/>
      <c r="H501" s="1266"/>
      <c r="I501" s="3089"/>
      <c r="J501" s="3089"/>
      <c r="K501" s="3089"/>
      <c r="L501" s="3089"/>
      <c r="M501" s="3089"/>
      <c r="N501" s="3089"/>
      <c r="O501" s="3089"/>
    </row>
    <row r="502" spans="1:15" s="1267" customFormat="1">
      <c r="A502" s="1266"/>
      <c r="B502" s="1266"/>
      <c r="C502" s="1266"/>
      <c r="D502" s="1266"/>
      <c r="E502" s="1266"/>
      <c r="F502" s="1266"/>
      <c r="G502" s="1266"/>
      <c r="H502" s="1266"/>
      <c r="I502" s="3089"/>
      <c r="J502" s="3089"/>
      <c r="K502" s="3089"/>
      <c r="L502" s="3089"/>
      <c r="M502" s="3089"/>
      <c r="N502" s="3089"/>
      <c r="O502" s="3089"/>
    </row>
    <row r="503" spans="1:15" s="1267" customFormat="1">
      <c r="A503" s="1266"/>
      <c r="B503" s="1266"/>
      <c r="C503" s="1266"/>
      <c r="D503" s="1266"/>
      <c r="E503" s="1266"/>
      <c r="F503" s="1266"/>
      <c r="G503" s="1266"/>
      <c r="H503" s="1266"/>
      <c r="I503" s="3089"/>
      <c r="J503" s="3089"/>
      <c r="K503" s="3089"/>
      <c r="L503" s="3089"/>
      <c r="M503" s="3089"/>
      <c r="N503" s="3089"/>
      <c r="O503"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43" spans="1:15" s="1267" customFormat="1">
      <c r="A543" s="1266"/>
      <c r="B543" s="1266"/>
      <c r="C543" s="1266"/>
      <c r="D543" s="1266"/>
      <c r="E543" s="1266"/>
      <c r="F543" s="1266"/>
      <c r="G543" s="1266"/>
      <c r="H543" s="1266"/>
      <c r="I543" s="3089"/>
      <c r="J543" s="3089"/>
      <c r="K543" s="3089"/>
      <c r="L543" s="3089"/>
      <c r="M543" s="3089"/>
      <c r="N543" s="3089"/>
      <c r="O543" s="3089"/>
    </row>
    <row r="544" spans="1:15" s="1267" customFormat="1">
      <c r="A544" s="1266"/>
      <c r="B544" s="1266"/>
      <c r="C544" s="1266"/>
      <c r="D544" s="1266"/>
      <c r="E544" s="1266"/>
      <c r="F544" s="1266"/>
      <c r="G544" s="1266"/>
      <c r="H544" s="1266"/>
      <c r="I544" s="3089"/>
      <c r="J544" s="3089"/>
      <c r="K544" s="3089"/>
      <c r="L544" s="3089"/>
      <c r="M544" s="3089"/>
      <c r="N544" s="3089"/>
      <c r="O544" s="3089"/>
    </row>
    <row r="545" spans="1:15" s="1267" customFormat="1">
      <c r="A545" s="1266"/>
      <c r="B545" s="1266"/>
      <c r="C545" s="1266"/>
      <c r="D545" s="1266"/>
      <c r="E545" s="1266"/>
      <c r="F545" s="1266"/>
      <c r="G545" s="1266"/>
      <c r="H545" s="1266"/>
      <c r="I545" s="3089"/>
      <c r="J545" s="3089"/>
      <c r="K545" s="3089"/>
      <c r="L545" s="3089"/>
      <c r="M545" s="3089"/>
      <c r="N545" s="3089"/>
      <c r="O545" s="3089"/>
    </row>
    <row r="546" spans="1:15" s="1267" customFormat="1">
      <c r="A546" s="1266"/>
      <c r="B546" s="1266"/>
      <c r="C546" s="1266"/>
      <c r="D546" s="1266"/>
      <c r="E546" s="1266"/>
      <c r="F546" s="1266"/>
      <c r="G546" s="1266"/>
      <c r="H546" s="1266"/>
      <c r="I546" s="3089"/>
      <c r="J546" s="3089"/>
      <c r="K546" s="3089"/>
      <c r="L546" s="3089"/>
      <c r="M546" s="3089"/>
      <c r="N546" s="3089"/>
      <c r="O546" s="3089"/>
    </row>
    <row r="547" spans="1:15" s="1267" customFormat="1">
      <c r="A547" s="1266"/>
      <c r="B547" s="1266"/>
      <c r="C547" s="1266"/>
      <c r="D547" s="1266"/>
      <c r="E547" s="1266"/>
      <c r="F547" s="1266"/>
      <c r="G547" s="1266"/>
      <c r="H547" s="1266"/>
      <c r="I547" s="3089"/>
      <c r="J547" s="3089"/>
      <c r="K547" s="3089"/>
      <c r="L547" s="3089"/>
      <c r="M547" s="3089"/>
      <c r="N547" s="3089"/>
      <c r="O547" s="3089"/>
    </row>
    <row r="548" spans="1:15" s="1267" customFormat="1">
      <c r="A548" s="1266"/>
      <c r="B548" s="1266"/>
      <c r="C548" s="1266"/>
      <c r="D548" s="1266"/>
      <c r="E548" s="1266"/>
      <c r="F548" s="1266"/>
      <c r="G548" s="1266"/>
      <c r="H548" s="1266"/>
      <c r="I548" s="3089"/>
      <c r="J548" s="3089"/>
      <c r="K548" s="3089"/>
      <c r="L548" s="3089"/>
      <c r="M548" s="3089"/>
      <c r="N548" s="3089"/>
      <c r="O548"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ht="7.5" customHeight="1">
      <c r="A560" s="1266"/>
      <c r="B560" s="1266"/>
      <c r="C560" s="1266"/>
      <c r="D560" s="1266"/>
      <c r="E560" s="1266"/>
      <c r="F560" s="1266"/>
      <c r="G560" s="1266"/>
      <c r="H560" s="1266"/>
      <c r="I560" s="3089"/>
      <c r="J560" s="3089"/>
      <c r="K560" s="3089"/>
      <c r="L560" s="3089"/>
      <c r="M560" s="3089"/>
      <c r="N560" s="3089"/>
      <c r="O560" s="3089"/>
    </row>
    <row r="561" spans="1:15" s="1267" customFormat="1" ht="7.5" customHeight="1">
      <c r="A561" s="1266"/>
      <c r="B561" s="1266"/>
      <c r="C561" s="1266"/>
      <c r="D561" s="1266"/>
      <c r="E561" s="1266"/>
      <c r="F561" s="1266"/>
      <c r="G561" s="1266"/>
      <c r="H561" s="1266"/>
      <c r="I561" s="3089"/>
      <c r="J561" s="3089"/>
      <c r="K561" s="3089"/>
      <c r="L561" s="3089"/>
      <c r="M561" s="3089"/>
      <c r="N561" s="3089"/>
      <c r="O561" s="3089"/>
    </row>
    <row r="562" spans="1:15" s="1267" customFormat="1" ht="7.5" customHeight="1">
      <c r="A562" s="1266"/>
      <c r="B562" s="1266"/>
      <c r="C562" s="1266"/>
      <c r="D562" s="1266"/>
      <c r="E562" s="1266"/>
      <c r="F562" s="1266"/>
      <c r="G562" s="1266"/>
      <c r="H562" s="1266"/>
      <c r="I562" s="3089"/>
      <c r="J562" s="3089"/>
      <c r="K562" s="3089"/>
      <c r="L562" s="3089"/>
      <c r="M562" s="3089"/>
      <c r="N562" s="3089"/>
      <c r="O562" s="3089"/>
    </row>
    <row r="563" spans="1:15" s="1267" customFormat="1" ht="7.5" customHeight="1">
      <c r="A563" s="1266"/>
      <c r="B563" s="1266"/>
      <c r="C563" s="1266"/>
      <c r="D563" s="1266"/>
      <c r="E563" s="1266"/>
      <c r="F563" s="1266"/>
      <c r="G563" s="1266"/>
      <c r="H563" s="1266"/>
      <c r="I563" s="3089"/>
      <c r="J563" s="3089"/>
      <c r="K563" s="3089"/>
      <c r="L563" s="3089"/>
      <c r="M563" s="3089"/>
      <c r="N563" s="3089"/>
      <c r="O563" s="3089"/>
    </row>
    <row r="564" spans="1:15" s="1267" customFormat="1" ht="7.5" customHeight="1">
      <c r="A564" s="1266"/>
      <c r="B564" s="1266"/>
      <c r="C564" s="1266"/>
      <c r="D564" s="1266"/>
      <c r="E564" s="1266"/>
      <c r="F564" s="1266"/>
      <c r="G564" s="1266"/>
      <c r="H564" s="1266"/>
      <c r="I564" s="3089"/>
      <c r="J564" s="3089"/>
      <c r="K564" s="3089"/>
      <c r="L564" s="3089"/>
      <c r="M564" s="3089"/>
      <c r="N564" s="3089"/>
      <c r="O564" s="3089"/>
    </row>
    <row r="565" spans="1:15" s="1267" customFormat="1" ht="7.5" customHeigh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9" spans="1:15" s="1267" customFormat="1">
      <c r="A599" s="1266"/>
      <c r="B599" s="1266"/>
      <c r="C599" s="1266"/>
      <c r="D599" s="1266"/>
      <c r="E599" s="1266"/>
      <c r="F599" s="1266"/>
      <c r="G599" s="1266"/>
      <c r="H599" s="1266"/>
      <c r="I599" s="3089"/>
      <c r="J599" s="3089"/>
      <c r="K599" s="3089"/>
      <c r="L599" s="3089"/>
      <c r="M599" s="3089"/>
      <c r="N599" s="3089"/>
      <c r="O599" s="3089"/>
    </row>
    <row r="600" spans="1:15" s="1267" customFormat="1">
      <c r="A600" s="1266"/>
      <c r="B600" s="1266"/>
      <c r="C600" s="1266"/>
      <c r="D600" s="1266"/>
      <c r="E600" s="1266"/>
      <c r="F600" s="1266"/>
      <c r="G600" s="1266"/>
      <c r="H600" s="1266"/>
      <c r="I600" s="3089"/>
      <c r="J600" s="3089"/>
      <c r="K600" s="3089"/>
      <c r="L600" s="3089"/>
      <c r="M600" s="3089"/>
      <c r="N600" s="3089"/>
      <c r="O600" s="3089"/>
    </row>
    <row r="601" spans="1:15" s="1267" customFormat="1">
      <c r="A601" s="1266"/>
      <c r="B601" s="1266"/>
      <c r="C601" s="1266"/>
      <c r="D601" s="1266"/>
      <c r="E601" s="1266"/>
      <c r="F601" s="1266"/>
      <c r="G601" s="1266"/>
      <c r="H601" s="1266"/>
      <c r="I601" s="3089"/>
      <c r="J601" s="3089"/>
      <c r="K601" s="3089"/>
      <c r="L601" s="3089"/>
      <c r="M601" s="3089"/>
      <c r="N601" s="3089"/>
      <c r="O601" s="3089"/>
    </row>
    <row r="602" spans="1:15" s="1267" customFormat="1">
      <c r="A602" s="1266"/>
      <c r="B602" s="1266"/>
      <c r="C602" s="1266"/>
      <c r="D602" s="1266"/>
      <c r="E602" s="1266"/>
      <c r="F602" s="1266"/>
      <c r="G602" s="1266"/>
      <c r="H602" s="1266"/>
      <c r="I602" s="3089"/>
      <c r="J602" s="3089"/>
      <c r="K602" s="3089"/>
      <c r="L602" s="3089"/>
      <c r="M602" s="3089"/>
      <c r="N602" s="3089"/>
      <c r="O602" s="3089"/>
    </row>
    <row r="603" spans="1:15" s="1267" customFormat="1">
      <c r="A603" s="1266"/>
      <c r="B603" s="1266"/>
      <c r="C603" s="1266"/>
      <c r="D603" s="1266"/>
      <c r="E603" s="1266"/>
      <c r="F603" s="1266"/>
      <c r="G603" s="1266"/>
      <c r="H603" s="1266"/>
      <c r="I603" s="3089"/>
      <c r="J603" s="3089"/>
      <c r="K603" s="3089"/>
      <c r="L603" s="3089"/>
      <c r="M603" s="3089"/>
      <c r="N603" s="3089"/>
      <c r="O603" s="3089"/>
    </row>
    <row r="604" spans="1:15" s="1267" customFormat="1">
      <c r="A604" s="1266"/>
      <c r="B604" s="1266"/>
      <c r="C604" s="1266"/>
      <c r="D604" s="1266"/>
      <c r="E604" s="1266"/>
      <c r="F604" s="1266"/>
      <c r="G604" s="1266"/>
      <c r="H604" s="1266"/>
      <c r="I604" s="3089"/>
      <c r="J604" s="3089"/>
      <c r="K604" s="3089"/>
      <c r="L604" s="3089"/>
      <c r="M604" s="3089"/>
      <c r="N604" s="3089"/>
      <c r="O604"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sheetData>
  <mergeCells count="56">
    <mergeCell ref="E11:G11"/>
    <mergeCell ref="A35:B35"/>
    <mergeCell ref="C35:E35"/>
    <mergeCell ref="A5:H5"/>
    <mergeCell ref="A33:B33"/>
    <mergeCell ref="C33:E33"/>
    <mergeCell ref="F33:H33"/>
    <mergeCell ref="C34:E34"/>
    <mergeCell ref="F34:H34"/>
    <mergeCell ref="A6:H6"/>
    <mergeCell ref="A11:B13"/>
    <mergeCell ref="A241:B243"/>
    <mergeCell ref="E241:G241"/>
    <mergeCell ref="E251:F251"/>
    <mergeCell ref="C253:D253"/>
    <mergeCell ref="E253:H253"/>
    <mergeCell ref="C254:D254"/>
    <mergeCell ref="E254:H254"/>
    <mergeCell ref="C197:D197"/>
    <mergeCell ref="E197:H197"/>
    <mergeCell ref="C198:D198"/>
    <mergeCell ref="E198:H198"/>
    <mergeCell ref="A235:H235"/>
    <mergeCell ref="A236:H236"/>
    <mergeCell ref="C156:D156"/>
    <mergeCell ref="E156:H156"/>
    <mergeCell ref="A180:H180"/>
    <mergeCell ref="A185:B187"/>
    <mergeCell ref="E185:G185"/>
    <mergeCell ref="E195:F195"/>
    <mergeCell ref="A179:H179"/>
    <mergeCell ref="C115:D115"/>
    <mergeCell ref="E115:H115"/>
    <mergeCell ref="A132:H132"/>
    <mergeCell ref="A133:H133"/>
    <mergeCell ref="A140:B142"/>
    <mergeCell ref="E140:G140"/>
    <mergeCell ref="E153:F153"/>
    <mergeCell ref="C155:D155"/>
    <mergeCell ref="E155:H155"/>
    <mergeCell ref="A92:H92"/>
    <mergeCell ref="A98:B100"/>
    <mergeCell ref="E98:G98"/>
    <mergeCell ref="E112:F112"/>
    <mergeCell ref="C114:D114"/>
    <mergeCell ref="E114:H114"/>
    <mergeCell ref="A91:H91"/>
    <mergeCell ref="A49:H49"/>
    <mergeCell ref="A50:H50"/>
    <mergeCell ref="A56:B58"/>
    <mergeCell ref="E56:G56"/>
    <mergeCell ref="E70:F70"/>
    <mergeCell ref="C72:D72"/>
    <mergeCell ref="E72:H72"/>
    <mergeCell ref="C73:D73"/>
    <mergeCell ref="E73:H73"/>
  </mergeCells>
  <pageMargins left="0.5" right="0" top="0.25" bottom="0" header="0.5" footer="0"/>
  <pageSetup paperSize="5" orientation="portrait" verticalDpi="300"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outlinePr summaryBelow="0"/>
  </sheetPr>
  <dimension ref="A1:ER621"/>
  <sheetViews>
    <sheetView showGridLines="0" showOutlineSymbols="0" topLeftCell="A25" workbookViewId="0">
      <pane xSplit="18525" topLeftCell="ET1"/>
      <selection activeCell="F34" sqref="F34:H34"/>
      <selection pane="topRight" activeCell="ET1" sqref="ET1"/>
    </sheetView>
  </sheetViews>
  <sheetFormatPr defaultColWidth="12.5703125" defaultRowHeight="15.75" outlineLevelRow="2" outlineLevelCol="2"/>
  <cols>
    <col min="1" max="1" width="1.85546875" style="1266" customWidth="1"/>
    <col min="2" max="2" width="29.42578125" style="1266" customWidth="1"/>
    <col min="3" max="3" width="11.42578125" style="1266" customWidth="1"/>
    <col min="4" max="4" width="11" style="1266" customWidth="1"/>
    <col min="5" max="5" width="11.7109375" style="1266" customWidth="1"/>
    <col min="6" max="6" width="12" style="1266" customWidth="1"/>
    <col min="7" max="7" width="10.5703125" style="1266" customWidth="1"/>
    <col min="8" max="8" width="10.425781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1693</v>
      </c>
      <c r="C9" s="2865"/>
      <c r="D9" s="554"/>
      <c r="E9" s="554"/>
      <c r="F9" s="554"/>
      <c r="G9" s="554"/>
      <c r="H9" s="554"/>
    </row>
    <row r="10" spans="1:15" ht="16.7" customHeight="1" outlineLevel="1">
      <c r="A10" s="3073"/>
      <c r="B10" s="3073"/>
      <c r="C10" s="3072"/>
      <c r="D10" s="1302"/>
      <c r="E10" s="1304"/>
      <c r="F10" s="1301"/>
      <c r="G10" s="1260"/>
      <c r="H10" s="1304"/>
      <c r="I10" s="3173"/>
      <c r="J10" s="3050"/>
      <c r="K10" s="3050"/>
      <c r="L10" s="3050"/>
    </row>
    <row r="11" spans="1:15" ht="16.7" customHeight="1" outlineLevel="1">
      <c r="A11" s="1280" t="s">
        <v>143</v>
      </c>
      <c r="B11" s="1279"/>
      <c r="C11" s="2857" t="s">
        <v>92</v>
      </c>
      <c r="D11" s="3196" t="s">
        <v>91</v>
      </c>
      <c r="E11" s="3195" t="s">
        <v>93</v>
      </c>
      <c r="F11" s="3194"/>
      <c r="G11" s="3193"/>
      <c r="H11" s="2857" t="s">
        <v>87</v>
      </c>
      <c r="I11" s="3173"/>
      <c r="J11" s="3050"/>
      <c r="K11" s="3050"/>
      <c r="L11" s="3050"/>
    </row>
    <row r="12" spans="1:15" ht="12" customHeight="1" outlineLevel="1">
      <c r="A12" s="1278"/>
      <c r="B12" s="1276"/>
      <c r="C12" s="3192" t="s">
        <v>86</v>
      </c>
      <c r="D12" s="3191" t="s">
        <v>228</v>
      </c>
      <c r="E12" s="3191" t="s">
        <v>1663</v>
      </c>
      <c r="F12" s="3191" t="s">
        <v>1662</v>
      </c>
      <c r="G12" s="3191" t="s">
        <v>88</v>
      </c>
      <c r="H12" s="3191" t="s">
        <v>227</v>
      </c>
      <c r="I12" s="3171"/>
      <c r="J12" s="3050"/>
      <c r="K12" s="3050"/>
      <c r="L12" s="3050"/>
    </row>
    <row r="13" spans="1:15" ht="16.7" customHeight="1" outlineLevel="1">
      <c r="A13" s="1275"/>
      <c r="B13" s="1274"/>
      <c r="C13" s="3190"/>
      <c r="D13" s="3188" t="s">
        <v>84</v>
      </c>
      <c r="E13" s="3188" t="s">
        <v>84</v>
      </c>
      <c r="F13" s="3188" t="s">
        <v>142</v>
      </c>
      <c r="G13" s="3189"/>
      <c r="H13" s="3188" t="s">
        <v>83</v>
      </c>
      <c r="I13" s="3171"/>
      <c r="J13" s="1233"/>
      <c r="K13" s="3050"/>
      <c r="L13" s="3050"/>
    </row>
    <row r="14" spans="1:15" s="363" customFormat="1" ht="15.6" customHeight="1">
      <c r="A14" s="3111" t="s">
        <v>1661</v>
      </c>
      <c r="B14" s="3113"/>
      <c r="C14" s="2852"/>
      <c r="D14" s="2850"/>
      <c r="E14" s="2850"/>
      <c r="F14" s="2850"/>
      <c r="G14" s="3112"/>
      <c r="H14" s="2850"/>
      <c r="I14" s="3121"/>
      <c r="J14" s="3121"/>
      <c r="K14" s="3121"/>
      <c r="L14" s="3121"/>
      <c r="M14" s="3121"/>
      <c r="N14" s="3121"/>
      <c r="O14" s="3121"/>
    </row>
    <row r="15" spans="1:15" ht="16.7" customHeight="1" outlineLevel="1">
      <c r="A15" s="3179" t="s">
        <v>46</v>
      </c>
      <c r="B15" s="3186"/>
      <c r="C15" s="3185"/>
      <c r="D15" s="757">
        <f>SUM(D16:D28)</f>
        <v>1827710</v>
      </c>
      <c r="E15" s="757">
        <f>SUM(E16:E28)</f>
        <v>724010</v>
      </c>
      <c r="F15" s="757">
        <f>SUM(F16:F28)</f>
        <v>1678780</v>
      </c>
      <c r="G15" s="757">
        <f>SUM(G16:G28)</f>
        <v>2402790</v>
      </c>
      <c r="H15" s="757">
        <f>SUM(H16:H28)</f>
        <v>2230000</v>
      </c>
      <c r="I15" s="3180"/>
      <c r="J15" s="1232"/>
      <c r="K15" s="1306"/>
      <c r="L15" s="3050"/>
    </row>
    <row r="16" spans="1:15" ht="20.100000000000001" customHeight="1" outlineLevel="1">
      <c r="A16" s="2769" t="s">
        <v>1692</v>
      </c>
      <c r="B16" s="3107"/>
      <c r="C16" s="1729" t="s">
        <v>1036</v>
      </c>
      <c r="D16" s="3183">
        <v>44240</v>
      </c>
      <c r="E16" s="3182">
        <v>0</v>
      </c>
      <c r="F16" s="2728">
        <f>SUM(G16-E16)</f>
        <v>50000</v>
      </c>
      <c r="G16" s="3182">
        <v>50000</v>
      </c>
      <c r="H16" s="3182">
        <v>50000</v>
      </c>
      <c r="I16" s="3173"/>
      <c r="J16" s="1232"/>
      <c r="K16" s="1306"/>
      <c r="L16" s="3050"/>
    </row>
    <row r="17" spans="1:16" ht="20.100000000000001" customHeight="1" outlineLevel="1">
      <c r="A17" s="3102" t="s">
        <v>24</v>
      </c>
      <c r="B17" s="2762"/>
      <c r="C17" s="1614" t="s">
        <v>23</v>
      </c>
      <c r="D17" s="2718">
        <v>1783470</v>
      </c>
      <c r="E17" s="941">
        <v>724010</v>
      </c>
      <c r="F17" s="2728">
        <f>G17-E17</f>
        <v>1438690</v>
      </c>
      <c r="G17" s="941">
        <v>2162700</v>
      </c>
      <c r="H17" s="941">
        <v>2162700</v>
      </c>
      <c r="I17" s="3176"/>
      <c r="J17" s="1232"/>
      <c r="K17" s="3050"/>
      <c r="L17" s="3050"/>
    </row>
    <row r="18" spans="1:16" ht="20.100000000000001" customHeight="1" outlineLevel="1">
      <c r="A18" s="3102" t="s">
        <v>10</v>
      </c>
      <c r="B18" s="2762"/>
      <c r="C18" s="194" t="s">
        <v>9</v>
      </c>
      <c r="D18" s="2718">
        <v>0</v>
      </c>
      <c r="E18" s="941">
        <v>0</v>
      </c>
      <c r="F18" s="2728">
        <v>190090</v>
      </c>
      <c r="G18" s="941">
        <v>190090</v>
      </c>
      <c r="H18" s="941">
        <v>17300</v>
      </c>
      <c r="I18" s="3173"/>
      <c r="J18" s="1233"/>
      <c r="K18" s="3050"/>
      <c r="L18" s="3050"/>
      <c r="M18" s="3181"/>
      <c r="N18" s="3181"/>
      <c r="O18" s="3050"/>
      <c r="P18" s="1273"/>
    </row>
    <row r="19" spans="1:16" ht="20.100000000000001" customHeight="1" outlineLevel="1">
      <c r="A19" s="2769"/>
      <c r="B19" s="2776"/>
      <c r="C19" s="194"/>
      <c r="D19" s="2718"/>
      <c r="E19" s="941"/>
      <c r="F19" s="2728"/>
      <c r="G19" s="941"/>
      <c r="H19" s="941"/>
      <c r="I19" s="3176"/>
      <c r="J19" s="3166"/>
      <c r="K19" s="3050"/>
      <c r="L19" s="3050"/>
      <c r="M19" s="1232"/>
      <c r="N19" s="1232"/>
      <c r="O19" s="3050"/>
      <c r="P19" s="1273"/>
    </row>
    <row r="20" spans="1:16" ht="20.100000000000001" customHeight="1" outlineLevel="1">
      <c r="A20" s="2777"/>
      <c r="B20" s="3139"/>
      <c r="C20" s="1614"/>
      <c r="D20" s="2718"/>
      <c r="E20" s="941"/>
      <c r="F20" s="2728"/>
      <c r="G20" s="941"/>
      <c r="H20" s="941"/>
      <c r="I20" s="3171"/>
      <c r="J20" s="3163"/>
      <c r="K20" s="3050"/>
      <c r="L20" s="3050"/>
      <c r="M20" s="1232"/>
      <c r="N20" s="1232"/>
      <c r="O20" s="3050"/>
      <c r="P20" s="1273"/>
    </row>
    <row r="21" spans="1:16" ht="20.100000000000001" customHeight="1" outlineLevel="1">
      <c r="A21" s="2777"/>
      <c r="B21" s="3139"/>
      <c r="C21" s="1614"/>
      <c r="D21" s="2718"/>
      <c r="E21" s="941"/>
      <c r="F21" s="2728"/>
      <c r="G21" s="941"/>
      <c r="H21" s="941"/>
      <c r="I21" s="3171"/>
      <c r="J21" s="3163"/>
      <c r="K21" s="3050"/>
      <c r="L21" s="3050"/>
      <c r="M21" s="1232"/>
      <c r="N21" s="1232"/>
      <c r="O21" s="3050"/>
      <c r="P21" s="1273"/>
    </row>
    <row r="22" spans="1:16" ht="20.100000000000001" customHeight="1" outlineLevel="1">
      <c r="A22" s="2777"/>
      <c r="B22" s="3139"/>
      <c r="C22" s="1614"/>
      <c r="D22" s="2718"/>
      <c r="E22" s="941"/>
      <c r="F22" s="2728"/>
      <c r="G22" s="941"/>
      <c r="H22" s="941"/>
      <c r="I22" s="3171"/>
      <c r="J22" s="3163"/>
      <c r="K22" s="3050"/>
      <c r="L22" s="3050"/>
      <c r="M22" s="1232"/>
      <c r="N22" s="1232"/>
      <c r="O22" s="3050"/>
      <c r="P22" s="1273"/>
    </row>
    <row r="23" spans="1:16" ht="20.100000000000001" customHeight="1" outlineLevel="1">
      <c r="A23" s="2777"/>
      <c r="B23" s="3139"/>
      <c r="C23" s="1614"/>
      <c r="D23" s="2718"/>
      <c r="E23" s="941"/>
      <c r="F23" s="2728"/>
      <c r="G23" s="941"/>
      <c r="H23" s="941"/>
      <c r="I23" s="3171"/>
      <c r="J23" s="3163"/>
      <c r="K23" s="3050"/>
      <c r="L23" s="3050"/>
      <c r="M23" s="1232"/>
      <c r="N23" s="1232"/>
      <c r="O23" s="3050"/>
      <c r="P23" s="1273"/>
    </row>
    <row r="24" spans="1:16" ht="20.100000000000001" customHeight="1" outlineLevel="1">
      <c r="A24" s="2777"/>
      <c r="B24" s="3139"/>
      <c r="C24" s="1614"/>
      <c r="D24" s="2718"/>
      <c r="E24" s="941"/>
      <c r="F24" s="2728"/>
      <c r="G24" s="941"/>
      <c r="H24" s="941"/>
      <c r="I24" s="3171"/>
      <c r="J24" s="3163"/>
      <c r="K24" s="3050"/>
      <c r="L24" s="3050"/>
      <c r="M24" s="1232"/>
      <c r="N24" s="1232"/>
      <c r="O24" s="3050"/>
      <c r="P24" s="1273"/>
    </row>
    <row r="25" spans="1:16" ht="20.100000000000001" customHeight="1" outlineLevel="1">
      <c r="A25" s="2777"/>
      <c r="B25" s="3139"/>
      <c r="C25" s="1614"/>
      <c r="D25" s="2718"/>
      <c r="E25" s="941"/>
      <c r="F25" s="2728"/>
      <c r="G25" s="941"/>
      <c r="H25" s="941"/>
      <c r="I25" s="3171"/>
      <c r="J25" s="3163"/>
      <c r="K25" s="3050"/>
      <c r="L25" s="3050"/>
      <c r="M25" s="1232"/>
      <c r="N25" s="1232"/>
      <c r="O25" s="3050"/>
      <c r="P25" s="1273"/>
    </row>
    <row r="26" spans="1:16" ht="20.100000000000001" customHeight="1" outlineLevel="1">
      <c r="A26" s="2777"/>
      <c r="B26" s="3139"/>
      <c r="C26" s="1614"/>
      <c r="D26" s="2718"/>
      <c r="E26" s="941"/>
      <c r="F26" s="2728"/>
      <c r="G26" s="941"/>
      <c r="H26" s="941"/>
      <c r="I26" s="3171"/>
      <c r="J26" s="3163"/>
      <c r="K26" s="3050"/>
      <c r="L26" s="3050"/>
      <c r="M26" s="1232"/>
      <c r="N26" s="1232"/>
      <c r="O26" s="3050"/>
      <c r="P26" s="1273"/>
    </row>
    <row r="27" spans="1:16" ht="20.100000000000001" customHeight="1" outlineLevel="1">
      <c r="A27" s="2777"/>
      <c r="B27" s="3139"/>
      <c r="C27" s="1614"/>
      <c r="D27" s="2718"/>
      <c r="E27" s="941"/>
      <c r="F27" s="2728"/>
      <c r="G27" s="941"/>
      <c r="H27" s="941"/>
      <c r="I27" s="3171"/>
      <c r="J27" s="3163"/>
      <c r="K27" s="3050"/>
      <c r="L27" s="3050"/>
      <c r="M27" s="1232"/>
      <c r="N27" s="1232"/>
      <c r="O27" s="3050"/>
      <c r="P27" s="1273"/>
    </row>
    <row r="28" spans="1:16" ht="20.100000000000001" customHeight="1" outlineLevel="1">
      <c r="A28" s="3099"/>
      <c r="B28" s="3098"/>
      <c r="C28" s="3097"/>
      <c r="D28" s="2718"/>
      <c r="E28" s="2715"/>
      <c r="F28" s="2728"/>
      <c r="G28" s="2715"/>
      <c r="H28" s="2715"/>
      <c r="I28" s="3171"/>
      <c r="J28" s="3163"/>
      <c r="K28" s="3050"/>
      <c r="L28" s="3050"/>
      <c r="M28" s="1232"/>
      <c r="N28" s="1232"/>
      <c r="O28" s="3050"/>
      <c r="P28" s="1273"/>
    </row>
    <row r="29" spans="1:16" s="1273" customFormat="1" ht="20.100000000000001" customHeight="1" outlineLevel="1" thickBot="1">
      <c r="A29" s="3122" t="s">
        <v>8</v>
      </c>
      <c r="B29" s="3187"/>
      <c r="C29" s="3164"/>
      <c r="D29" s="599">
        <f>SUM(D16:D19)</f>
        <v>1827710</v>
      </c>
      <c r="E29" s="599">
        <f>SUM(E16:E19)</f>
        <v>724010</v>
      </c>
      <c r="F29" s="599">
        <f>SUM(F16:F19)</f>
        <v>1678780</v>
      </c>
      <c r="G29" s="599">
        <f>SUM(G16:G19)</f>
        <v>2402790</v>
      </c>
      <c r="H29" s="599">
        <f>SUM(H16:H19)</f>
        <v>2230000</v>
      </c>
      <c r="I29" s="1307"/>
      <c r="J29" s="3163"/>
      <c r="K29" s="3050"/>
      <c r="L29" s="3050"/>
      <c r="M29" s="1232"/>
      <c r="N29" s="1232"/>
      <c r="O29" s="3050"/>
    </row>
    <row r="30" spans="1:16" s="819" customFormat="1" ht="19.5" customHeight="1" outlineLevel="1" thickTop="1">
      <c r="A30" s="554" t="s">
        <v>1655</v>
      </c>
      <c r="B30" s="796"/>
      <c r="C30" s="554" t="s">
        <v>1654</v>
      </c>
      <c r="D30" s="796"/>
      <c r="F30" s="658" t="s">
        <v>1653</v>
      </c>
      <c r="G30" s="554"/>
      <c r="H30" s="796"/>
    </row>
    <row r="31" spans="1:16" s="819" customFormat="1" ht="15.95" customHeight="1" outlineLevel="1">
      <c r="A31" s="554"/>
      <c r="B31" s="796"/>
      <c r="C31" s="554"/>
      <c r="D31" s="796"/>
      <c r="E31" s="3094"/>
      <c r="F31" s="3094"/>
      <c r="G31" s="554"/>
      <c r="H31" s="796"/>
    </row>
    <row r="32" spans="1:16" s="819" customFormat="1" ht="10.5" customHeight="1" outlineLevel="1">
      <c r="A32" s="796"/>
      <c r="B32" s="554"/>
      <c r="C32" s="3093"/>
      <c r="D32" s="554"/>
      <c r="E32" s="554"/>
      <c r="F32" s="554"/>
      <c r="G32" s="554"/>
      <c r="H32" s="796"/>
    </row>
    <row r="33" spans="1:16" s="819" customFormat="1" ht="15.95" customHeight="1" outlineLevel="1">
      <c r="A33" s="3741" t="s">
        <v>1959</v>
      </c>
      <c r="B33" s="3092"/>
      <c r="C33" s="3740" t="s">
        <v>1906</v>
      </c>
      <c r="D33" s="2711"/>
      <c r="E33" s="2711"/>
      <c r="F33" s="3742" t="s">
        <v>1876</v>
      </c>
      <c r="G33" s="594"/>
      <c r="H33" s="594"/>
    </row>
    <row r="34" spans="1:16" s="819" customFormat="1" ht="15.75" customHeight="1" outlineLevel="1">
      <c r="A34" s="3091"/>
      <c r="B34" s="1268" t="s">
        <v>1652</v>
      </c>
      <c r="C34" s="2708" t="s">
        <v>100</v>
      </c>
      <c r="D34" s="2708"/>
      <c r="E34" s="2708"/>
      <c r="F34" s="2797" t="s">
        <v>0</v>
      </c>
      <c r="G34" s="2797"/>
      <c r="H34" s="2797"/>
    </row>
    <row r="35" spans="1:16" s="819" customFormat="1" ht="12" customHeight="1" outlineLevel="1">
      <c r="A35" s="3090"/>
      <c r="B35" s="3090"/>
      <c r="C35" s="2708"/>
      <c r="D35" s="2708"/>
      <c r="E35" s="2708"/>
      <c r="F35" s="2705"/>
      <c r="G35" s="2705"/>
      <c r="H35" s="2705"/>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s="1273" customFormat="1" ht="12" customHeight="1" outlineLevel="1">
      <c r="A40" s="1267"/>
      <c r="B40" s="1268"/>
      <c r="C40" s="1267"/>
      <c r="D40" s="1284"/>
      <c r="E40" s="1284"/>
      <c r="F40" s="1284"/>
      <c r="G40" s="1284"/>
      <c r="H40" s="1284"/>
      <c r="I40" s="3050"/>
      <c r="J40" s="3050"/>
      <c r="K40" s="3050"/>
      <c r="L40" s="3050"/>
      <c r="M40" s="3050"/>
      <c r="N40" s="3050"/>
      <c r="O40" s="3050"/>
    </row>
    <row r="41" spans="1:16" s="1273" customFormat="1" ht="12" customHeight="1" outlineLevel="1">
      <c r="A41" s="1267"/>
      <c r="B41" s="1268"/>
      <c r="C41" s="1267"/>
      <c r="D41" s="1284"/>
      <c r="E41" s="1284"/>
      <c r="F41" s="1284"/>
      <c r="G41" s="1284"/>
      <c r="H41" s="1284"/>
      <c r="I41" s="3050"/>
      <c r="J41" s="3050"/>
      <c r="K41" s="3050"/>
      <c r="L41" s="3050"/>
      <c r="M41" s="3050"/>
      <c r="N41" s="3050"/>
      <c r="O41" s="3050"/>
    </row>
    <row r="42" spans="1:16" s="1273" customFormat="1" ht="12" customHeight="1" outlineLevel="1">
      <c r="A42" s="1267"/>
      <c r="B42" s="1268"/>
      <c r="C42" s="1267"/>
      <c r="D42" s="1284"/>
      <c r="E42" s="1284"/>
      <c r="F42" s="1284"/>
      <c r="G42" s="1284"/>
      <c r="H42" s="1284"/>
      <c r="I42" s="3050"/>
      <c r="J42" s="3050"/>
      <c r="K42" s="3050"/>
      <c r="L42" s="3050"/>
      <c r="M42" s="3050"/>
      <c r="N42" s="3050"/>
      <c r="O42" s="3050"/>
    </row>
    <row r="43" spans="1:16" s="1273" customFormat="1" ht="12" customHeight="1" outlineLevel="1">
      <c r="A43" s="1267"/>
      <c r="B43" s="1268"/>
      <c r="C43" s="1267"/>
      <c r="D43" s="1284"/>
      <c r="E43" s="1284"/>
      <c r="F43" s="1284"/>
      <c r="G43" s="1284"/>
      <c r="H43" s="1284"/>
      <c r="I43" s="3050"/>
      <c r="J43" s="3050"/>
      <c r="K43" s="3050"/>
      <c r="L43" s="3050"/>
      <c r="M43" s="3050"/>
      <c r="N43" s="3050"/>
      <c r="O43" s="3050"/>
    </row>
    <row r="44" spans="1:16" s="1273" customFormat="1" ht="12" customHeight="1" outlineLevel="1">
      <c r="A44" s="1267"/>
      <c r="B44" s="1268"/>
      <c r="C44" s="1267"/>
      <c r="D44" s="1284"/>
      <c r="E44" s="1284"/>
      <c r="F44" s="1284"/>
      <c r="G44" s="1284"/>
      <c r="H44" s="1284"/>
      <c r="I44" s="3050"/>
      <c r="J44" s="3050"/>
      <c r="K44" s="3050"/>
      <c r="L44" s="3050"/>
      <c r="M44" s="3050"/>
      <c r="N44" s="3050"/>
      <c r="O44" s="3050"/>
    </row>
    <row r="45" spans="1:16" ht="20.100000000000001" customHeight="1" outlineLevel="1">
      <c r="A45" s="1267"/>
      <c r="B45" s="1268"/>
      <c r="C45" s="1267"/>
      <c r="D45" s="1284"/>
      <c r="E45" s="1284"/>
      <c r="F45" s="1284"/>
      <c r="G45" s="1284"/>
      <c r="H45" s="1284"/>
      <c r="J45" s="3050"/>
      <c r="K45" s="3050"/>
      <c r="L45" s="3050"/>
      <c r="M45" s="3050"/>
      <c r="N45" s="3050"/>
      <c r="O45" s="3050"/>
      <c r="P45" s="1273"/>
    </row>
    <row r="46" spans="1:16" ht="20.100000000000001" customHeight="1" outlineLevel="1">
      <c r="A46" s="1267"/>
      <c r="B46" s="1268"/>
      <c r="C46" s="1267"/>
      <c r="D46" s="1284"/>
      <c r="E46" s="1284"/>
      <c r="F46" s="1284"/>
      <c r="G46" s="1284"/>
      <c r="H46" s="1284"/>
      <c r="J46" s="3050"/>
      <c r="K46" s="3050"/>
      <c r="L46" s="3050"/>
      <c r="M46" s="3050"/>
      <c r="N46" s="3050"/>
      <c r="O46" s="3050"/>
      <c r="P46" s="1273"/>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83"/>
      <c r="B48" s="3054"/>
      <c r="C48" s="1283"/>
      <c r="D48" s="3075"/>
      <c r="E48" s="3075"/>
      <c r="F48" s="3075"/>
      <c r="G48" s="3075"/>
      <c r="H48" s="3075"/>
      <c r="I48" s="1271"/>
      <c r="J48" s="1272"/>
      <c r="K48" s="1272"/>
      <c r="L48" s="1272"/>
      <c r="M48" s="1272"/>
      <c r="N48" s="1272"/>
      <c r="O48" s="1272"/>
      <c r="P48" s="1270"/>
    </row>
    <row r="49" spans="1:16" s="1269" customFormat="1" ht="16.7" customHeight="1" outlineLevel="1">
      <c r="A49" s="1283"/>
      <c r="B49" s="3054"/>
      <c r="C49" s="1283"/>
      <c r="D49" s="3075"/>
      <c r="E49" s="3075"/>
      <c r="F49" s="3075"/>
      <c r="G49" s="3075"/>
      <c r="H49" s="3075"/>
      <c r="I49" s="1271"/>
      <c r="J49" s="1272"/>
      <c r="K49" s="1272"/>
      <c r="L49" s="1272"/>
      <c r="M49" s="1272"/>
      <c r="N49" s="1272"/>
      <c r="O49" s="1272"/>
      <c r="P49" s="1270"/>
    </row>
    <row r="50" spans="1:16" s="1269" customFormat="1" ht="16.7" customHeight="1" outlineLevel="1">
      <c r="A50" s="1283"/>
      <c r="B50" s="3054"/>
      <c r="C50" s="1283"/>
      <c r="D50" s="3075"/>
      <c r="E50" s="3075"/>
      <c r="F50" s="3075"/>
      <c r="G50" s="3075"/>
      <c r="H50" s="3075"/>
      <c r="I50" s="1271"/>
      <c r="J50" s="1272"/>
      <c r="K50" s="1272"/>
      <c r="L50" s="1272"/>
      <c r="M50" s="1272"/>
      <c r="N50" s="1272"/>
      <c r="O50" s="1272"/>
      <c r="P50" s="1270"/>
    </row>
    <row r="51" spans="1:16" s="1269" customFormat="1" ht="16.7" customHeight="1" outlineLevel="1">
      <c r="A51" s="1283"/>
      <c r="B51" s="3054"/>
      <c r="C51" s="1283"/>
      <c r="D51" s="3075"/>
      <c r="E51" s="3075"/>
      <c r="F51" s="3075"/>
      <c r="G51" s="3075"/>
      <c r="H51" s="3075"/>
      <c r="I51" s="1271"/>
      <c r="J51" s="1272"/>
      <c r="K51" s="1272"/>
      <c r="L51" s="1272"/>
      <c r="M51" s="1272"/>
      <c r="N51" s="1272"/>
      <c r="O51" s="1272"/>
      <c r="P51" s="1270"/>
    </row>
    <row r="52" spans="1:16" s="1269" customFormat="1" ht="16.7" customHeight="1" outlineLevel="1">
      <c r="A52" s="3055"/>
      <c r="B52" s="3055"/>
      <c r="C52" s="3055"/>
      <c r="D52" s="3055"/>
      <c r="E52" s="3055"/>
      <c r="F52" s="3055"/>
      <c r="G52" s="3055"/>
      <c r="H52" s="3055"/>
      <c r="I52" s="1271"/>
      <c r="J52" s="1272"/>
      <c r="K52" s="1272"/>
      <c r="L52" s="1272"/>
      <c r="M52" s="1272"/>
      <c r="N52" s="1272"/>
      <c r="O52" s="1272"/>
      <c r="P52" s="1270"/>
    </row>
    <row r="53" spans="1:16" s="1269" customFormat="1" ht="16.7" customHeight="1" outlineLevel="1">
      <c r="A53" s="3059"/>
      <c r="B53" s="3059"/>
      <c r="C53" s="3059"/>
      <c r="D53" s="3059"/>
      <c r="E53" s="3059"/>
      <c r="F53" s="3059"/>
      <c r="G53" s="3059"/>
      <c r="H53" s="3059"/>
      <c r="I53" s="1271"/>
      <c r="J53" s="1272"/>
      <c r="K53" s="1272"/>
      <c r="L53" s="1272"/>
      <c r="M53" s="1272"/>
      <c r="N53" s="1272"/>
      <c r="O53" s="1272"/>
      <c r="P53" s="1270"/>
    </row>
    <row r="54" spans="1:16" s="1269" customFormat="1" ht="16.7" customHeight="1" outlineLevel="1">
      <c r="A54" s="1273"/>
      <c r="B54" s="1273"/>
      <c r="C54" s="1273"/>
      <c r="D54" s="1273"/>
      <c r="E54" s="1273"/>
      <c r="F54" s="1273"/>
      <c r="G54" s="1273"/>
      <c r="H54" s="1273"/>
      <c r="I54" s="1271"/>
      <c r="J54" s="1272"/>
      <c r="K54" s="1272"/>
      <c r="L54" s="1272"/>
      <c r="M54" s="1272"/>
      <c r="N54" s="1272"/>
      <c r="O54" s="1272"/>
      <c r="P54" s="1270"/>
    </row>
    <row r="55" spans="1:16" s="1269" customFormat="1" ht="16.7" customHeight="1" outlineLevel="1">
      <c r="A55" s="1273"/>
      <c r="B55" s="1273"/>
      <c r="C55" s="1273"/>
      <c r="D55" s="1273"/>
      <c r="E55" s="1273"/>
      <c r="F55" s="1273"/>
      <c r="G55" s="1273"/>
      <c r="H55" s="1273"/>
      <c r="I55" s="1271"/>
      <c r="J55" s="1272"/>
      <c r="K55" s="1272"/>
      <c r="L55" s="1272"/>
      <c r="M55" s="1272"/>
      <c r="N55" s="1272"/>
      <c r="O55" s="1272"/>
      <c r="P55" s="1270"/>
    </row>
    <row r="56" spans="1:16" s="1269" customFormat="1" ht="16.7" customHeight="1" outlineLevel="1">
      <c r="A56" s="3077"/>
      <c r="B56" s="3076"/>
      <c r="C56" s="1273"/>
      <c r="D56" s="3075"/>
      <c r="E56" s="3075"/>
      <c r="F56" s="3075"/>
      <c r="G56" s="3075"/>
      <c r="H56" s="3075"/>
      <c r="I56" s="1271"/>
      <c r="J56" s="1272"/>
      <c r="K56" s="1272"/>
      <c r="L56" s="1272"/>
      <c r="M56" s="1272"/>
      <c r="N56" s="1272"/>
      <c r="O56" s="1272"/>
      <c r="P56" s="1270"/>
    </row>
    <row r="57" spans="1:16" s="1269" customFormat="1" ht="16.7" customHeight="1" outlineLevel="1">
      <c r="A57" s="1221"/>
      <c r="B57" s="1221"/>
      <c r="C57" s="1303"/>
      <c r="D57" s="1302"/>
      <c r="E57" s="1304"/>
      <c r="F57" s="1301"/>
      <c r="G57" s="3074"/>
      <c r="H57" s="1304"/>
      <c r="I57" s="1271"/>
      <c r="J57" s="1272"/>
      <c r="K57" s="1272"/>
      <c r="L57" s="1272"/>
      <c r="M57" s="1272"/>
      <c r="N57" s="1272"/>
      <c r="O57" s="1272"/>
      <c r="P57" s="1270"/>
    </row>
    <row r="58" spans="1:16" s="1269" customFormat="1" ht="16.7" customHeight="1" outlineLevel="1">
      <c r="A58" s="3073"/>
      <c r="B58" s="3073"/>
      <c r="C58" s="3072"/>
      <c r="D58" s="1302"/>
      <c r="E58" s="1304"/>
      <c r="F58" s="1301"/>
      <c r="G58" s="3071"/>
      <c r="H58" s="1304"/>
      <c r="I58" s="1271"/>
      <c r="J58" s="1272"/>
      <c r="K58" s="1272"/>
      <c r="L58" s="1272"/>
      <c r="M58" s="1272"/>
      <c r="N58" s="1272"/>
      <c r="O58" s="1272"/>
      <c r="P58" s="1270"/>
    </row>
    <row r="59" spans="1:16" s="1269" customFormat="1" ht="16.7" customHeight="1" outlineLevel="1">
      <c r="A59" s="1277"/>
      <c r="B59" s="1277"/>
      <c r="C59" s="3068"/>
      <c r="D59" s="3070"/>
      <c r="E59" s="3069"/>
      <c r="F59" s="3069"/>
      <c r="G59" s="3069"/>
      <c r="H59" s="1314"/>
      <c r="I59" s="1271"/>
      <c r="J59" s="1272"/>
      <c r="K59" s="1272"/>
      <c r="L59" s="1272"/>
      <c r="M59" s="1272"/>
      <c r="N59" s="1272"/>
      <c r="O59" s="1272"/>
      <c r="P59" s="1270"/>
    </row>
    <row r="60" spans="1:16" s="1269" customFormat="1" ht="16.7" customHeight="1" outlineLevel="1">
      <c r="A60" s="1277"/>
      <c r="B60" s="1277"/>
      <c r="C60" s="3068"/>
      <c r="D60" s="1311"/>
      <c r="E60" s="1311"/>
      <c r="F60" s="1311"/>
      <c r="G60" s="1311"/>
      <c r="H60" s="1311"/>
      <c r="I60" s="1271"/>
      <c r="J60" s="1272"/>
      <c r="K60" s="1272"/>
      <c r="L60" s="1272"/>
      <c r="M60" s="1272"/>
      <c r="N60" s="1272"/>
      <c r="O60" s="1272"/>
      <c r="P60" s="1270"/>
    </row>
    <row r="61" spans="1:16" s="1269" customFormat="1" ht="16.7" customHeight="1" outlineLevel="1">
      <c r="A61" s="1277"/>
      <c r="B61" s="1277"/>
      <c r="C61" s="1314"/>
      <c r="D61" s="3066"/>
      <c r="E61" s="3066"/>
      <c r="F61" s="3066"/>
      <c r="G61" s="3067"/>
      <c r="H61" s="3066"/>
      <c r="I61" s="1271"/>
      <c r="J61" s="1271"/>
      <c r="K61" s="1271"/>
      <c r="L61" s="1271"/>
      <c r="M61" s="1271"/>
      <c r="N61" s="1271"/>
      <c r="O61" s="1271"/>
    </row>
    <row r="62" spans="1:16" s="1269" customFormat="1" ht="16.7" customHeight="1" outlineLevel="1">
      <c r="A62" s="1298"/>
      <c r="B62" s="3065"/>
      <c r="C62" s="3064"/>
      <c r="D62" s="3063"/>
      <c r="E62" s="3063"/>
      <c r="F62" s="3063"/>
      <c r="G62" s="3063"/>
      <c r="H62" s="3063"/>
      <c r="I62" s="1271"/>
      <c r="J62" s="1271"/>
      <c r="K62" s="1271"/>
      <c r="L62" s="1271"/>
      <c r="M62" s="1271"/>
      <c r="N62" s="1271"/>
      <c r="O62" s="1271"/>
    </row>
    <row r="63" spans="1:16" s="1269" customFormat="1" ht="16.7" customHeight="1" outlineLevel="1">
      <c r="A63" s="1292"/>
      <c r="B63" s="1292"/>
      <c r="C63" s="1294"/>
      <c r="D63" s="3062"/>
      <c r="E63" s="3062"/>
      <c r="F63" s="1301"/>
      <c r="G63" s="3062"/>
      <c r="H63" s="3062"/>
      <c r="I63" s="1271"/>
      <c r="J63" s="1271"/>
      <c r="K63" s="1271"/>
      <c r="L63" s="1271"/>
      <c r="M63" s="1271"/>
      <c r="N63" s="1271"/>
      <c r="O63" s="1271"/>
    </row>
    <row r="64" spans="1:16" s="1269" customFormat="1" ht="16.7" customHeight="1" outlineLevel="1">
      <c r="A64" s="1292"/>
      <c r="B64" s="1292"/>
      <c r="C64" s="1294"/>
      <c r="D64" s="3062"/>
      <c r="E64" s="3062"/>
      <c r="F64" s="1301"/>
      <c r="G64" s="3062"/>
      <c r="H64" s="3062"/>
      <c r="I64" s="1271"/>
      <c r="J64" s="1271"/>
      <c r="K64" s="1271"/>
      <c r="L64" s="1271"/>
      <c r="M64" s="1271"/>
      <c r="N64" s="1271"/>
      <c r="O64" s="1271"/>
    </row>
    <row r="65" spans="1:15" ht="16.7" customHeight="1" outlineLevel="1">
      <c r="A65" s="1296"/>
      <c r="B65" s="1221"/>
      <c r="C65" s="1294"/>
      <c r="D65" s="1302"/>
      <c r="E65" s="1300"/>
      <c r="F65" s="1301"/>
      <c r="G65" s="1300"/>
      <c r="H65" s="1300"/>
    </row>
    <row r="66" spans="1:15" ht="20.100000000000001" customHeight="1" outlineLevel="2">
      <c r="A66" s="1292"/>
      <c r="B66" s="1292"/>
      <c r="C66" s="1294"/>
      <c r="D66" s="1302"/>
      <c r="E66" s="1300"/>
      <c r="F66" s="1301"/>
      <c r="G66" s="1300"/>
      <c r="H66" s="1300"/>
    </row>
    <row r="67" spans="1:15" ht="8.4499999999999993" customHeight="1" outlineLevel="2">
      <c r="A67" s="1296"/>
      <c r="B67" s="1221"/>
      <c r="C67" s="1303"/>
      <c r="D67" s="1302"/>
      <c r="E67" s="1300"/>
      <c r="F67" s="1301"/>
      <c r="G67" s="1300"/>
      <c r="H67" s="1300"/>
    </row>
    <row r="68" spans="1:15" ht="14.45" customHeight="1">
      <c r="A68" s="1292"/>
      <c r="B68" s="1292"/>
      <c r="C68" s="1303"/>
      <c r="D68" s="1302"/>
      <c r="E68" s="1300"/>
      <c r="F68" s="1301"/>
      <c r="G68" s="1300"/>
      <c r="H68" s="1300"/>
    </row>
    <row r="69" spans="1:15" ht="13.9" customHeight="1">
      <c r="A69" s="3061"/>
      <c r="B69" s="1296"/>
      <c r="C69" s="1294"/>
      <c r="D69" s="1302"/>
      <c r="E69" s="1300"/>
      <c r="F69" s="1301"/>
      <c r="G69" s="1300"/>
      <c r="H69" s="1300"/>
    </row>
    <row r="70" spans="1:15" s="1220" customFormat="1" ht="18" customHeight="1">
      <c r="A70" s="1295"/>
      <c r="B70" s="1295"/>
      <c r="C70" s="1303"/>
      <c r="D70" s="1302"/>
      <c r="E70" s="3060"/>
      <c r="F70" s="1301"/>
      <c r="G70" s="3060"/>
      <c r="H70" s="3060"/>
      <c r="I70" s="1231"/>
      <c r="J70" s="1231"/>
      <c r="K70" s="1231"/>
      <c r="L70" s="1231"/>
      <c r="M70" s="1231"/>
      <c r="N70" s="1231"/>
      <c r="O70" s="1231"/>
    </row>
    <row r="71" spans="1:15" s="1267" customFormat="1" ht="12.75">
      <c r="A71" s="1288"/>
      <c r="B71" s="1288"/>
      <c r="C71" s="1287"/>
      <c r="D71" s="1286"/>
      <c r="E71" s="1286"/>
      <c r="F71" s="1286"/>
      <c r="G71" s="1286"/>
      <c r="H71" s="1286"/>
      <c r="I71" s="3089"/>
      <c r="J71" s="3089"/>
      <c r="K71" s="3089"/>
      <c r="L71" s="3089"/>
      <c r="M71" s="3089"/>
      <c r="N71" s="3089"/>
      <c r="O71" s="3089"/>
    </row>
    <row r="72" spans="1:15" s="1267" customFormat="1" ht="12.75">
      <c r="A72" s="1288"/>
      <c r="B72" s="1288"/>
      <c r="C72" s="1287"/>
      <c r="D72" s="1286"/>
      <c r="E72" s="1286"/>
      <c r="F72" s="1286"/>
      <c r="G72" s="1286"/>
      <c r="H72" s="1286"/>
      <c r="I72" s="3089"/>
      <c r="J72" s="3089"/>
      <c r="K72" s="3089"/>
      <c r="L72" s="3089"/>
      <c r="M72" s="3089"/>
      <c r="N72" s="3089"/>
      <c r="O72" s="3089"/>
    </row>
    <row r="73" spans="1:15" s="1267" customFormat="1">
      <c r="A73" s="1221"/>
      <c r="B73" s="1273"/>
      <c r="C73" s="3058"/>
      <c r="D73" s="1273"/>
      <c r="E73" s="3059"/>
      <c r="F73" s="3059"/>
      <c r="G73" s="1221"/>
      <c r="H73" s="1273"/>
      <c r="I73" s="3089"/>
      <c r="J73" s="3089"/>
      <c r="K73" s="3089"/>
      <c r="L73" s="3089"/>
      <c r="M73" s="3089"/>
      <c r="N73" s="3089"/>
      <c r="O73" s="3089"/>
    </row>
    <row r="74" spans="1:15" s="1267" customFormat="1">
      <c r="A74" s="1273"/>
      <c r="B74" s="1221"/>
      <c r="C74" s="3058"/>
      <c r="D74" s="1221"/>
      <c r="E74" s="1221"/>
      <c r="F74" s="1221"/>
      <c r="G74" s="1221"/>
      <c r="H74" s="1273"/>
      <c r="I74" s="3089"/>
      <c r="J74" s="3089"/>
      <c r="K74" s="3089"/>
      <c r="L74" s="3089"/>
      <c r="M74" s="3089"/>
      <c r="N74" s="3089"/>
      <c r="O74" s="3089"/>
    </row>
    <row r="75" spans="1:15" s="1267" customFormat="1" ht="12.75">
      <c r="A75" s="3057"/>
      <c r="B75" s="1221"/>
      <c r="C75" s="3056"/>
      <c r="D75" s="3056"/>
      <c r="E75" s="3055"/>
      <c r="F75" s="3055"/>
      <c r="G75" s="3055"/>
      <c r="H75" s="3055"/>
      <c r="I75" s="3089"/>
      <c r="J75" s="3089"/>
      <c r="K75" s="3089"/>
      <c r="L75" s="3089"/>
      <c r="M75" s="3089"/>
      <c r="N75" s="3089"/>
      <c r="O75" s="3089"/>
    </row>
    <row r="76" spans="1:15" s="1267" customFormat="1" ht="12.75">
      <c r="A76" s="1283"/>
      <c r="B76" s="3054"/>
      <c r="C76" s="3053"/>
      <c r="D76" s="3053"/>
      <c r="E76" s="3052"/>
      <c r="F76" s="3052"/>
      <c r="G76" s="3052"/>
      <c r="H76" s="3052"/>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3055"/>
      <c r="B93" s="3055"/>
      <c r="C93" s="3055"/>
      <c r="D93" s="3055"/>
      <c r="E93" s="3055"/>
      <c r="F93" s="3055"/>
      <c r="G93" s="3055"/>
      <c r="H93" s="3055"/>
      <c r="I93" s="3089"/>
      <c r="J93" s="3089"/>
      <c r="K93" s="3089"/>
      <c r="L93" s="3089"/>
      <c r="M93" s="3089"/>
      <c r="N93" s="3089"/>
      <c r="O93" s="3089"/>
    </row>
    <row r="94" spans="1:15" s="1267" customFormat="1" ht="12.75">
      <c r="A94" s="3059"/>
      <c r="B94" s="3059"/>
      <c r="C94" s="3059"/>
      <c r="D94" s="3059"/>
      <c r="E94" s="3059"/>
      <c r="F94" s="3059"/>
      <c r="G94" s="3059"/>
      <c r="H94" s="3059"/>
      <c r="I94" s="3089"/>
      <c r="J94" s="3089"/>
      <c r="K94" s="3089"/>
      <c r="L94" s="3089"/>
      <c r="M94" s="3089"/>
      <c r="N94" s="3089"/>
      <c r="O94" s="3089"/>
    </row>
    <row r="95" spans="1:15" s="1267" customFormat="1">
      <c r="A95" s="1273"/>
      <c r="B95" s="1273"/>
      <c r="C95" s="1273"/>
      <c r="D95" s="1273"/>
      <c r="E95" s="1273"/>
      <c r="F95" s="1273"/>
      <c r="G95" s="1273"/>
      <c r="H95" s="1273"/>
      <c r="I95" s="3089"/>
      <c r="J95" s="3089"/>
      <c r="K95" s="3089"/>
      <c r="L95" s="3089"/>
      <c r="M95" s="3089"/>
      <c r="N95" s="3089"/>
      <c r="O95" s="3089"/>
    </row>
    <row r="96" spans="1:15" s="1267" customFormat="1">
      <c r="A96" s="1273"/>
      <c r="B96" s="1273"/>
      <c r="C96" s="1273"/>
      <c r="D96" s="1273"/>
      <c r="E96" s="1273"/>
      <c r="F96" s="1273"/>
      <c r="G96" s="1273"/>
      <c r="H96" s="1273"/>
      <c r="I96" s="3089"/>
      <c r="J96" s="3089"/>
      <c r="K96" s="3089"/>
      <c r="L96" s="3089"/>
      <c r="M96" s="3089"/>
      <c r="N96" s="3089"/>
      <c r="O96" s="3089"/>
    </row>
    <row r="97" spans="1:15" s="1267" customFormat="1">
      <c r="A97" s="1273"/>
      <c r="B97" s="1273"/>
      <c r="C97" s="1273"/>
      <c r="D97" s="1273"/>
      <c r="E97" s="1273"/>
      <c r="F97" s="1273"/>
      <c r="G97" s="1273"/>
      <c r="H97" s="1273"/>
      <c r="I97" s="3089"/>
      <c r="J97" s="3089"/>
      <c r="K97" s="3089"/>
      <c r="L97" s="3089"/>
      <c r="M97" s="3089"/>
      <c r="N97" s="3089"/>
      <c r="O97" s="3089"/>
    </row>
    <row r="98" spans="1:15" s="1267" customFormat="1">
      <c r="A98" s="3077"/>
      <c r="B98" s="3076"/>
      <c r="C98" s="1273"/>
      <c r="D98" s="3075"/>
      <c r="E98" s="3075"/>
      <c r="F98" s="3075"/>
      <c r="G98" s="3075"/>
      <c r="H98" s="3075"/>
      <c r="I98" s="3089"/>
      <c r="J98" s="3089"/>
      <c r="K98" s="3089"/>
      <c r="L98" s="3089"/>
      <c r="M98" s="3089"/>
      <c r="N98" s="3089"/>
      <c r="O98" s="3089"/>
    </row>
    <row r="99" spans="1:15" s="1267" customFormat="1" ht="12.75">
      <c r="A99" s="1221"/>
      <c r="B99" s="1221"/>
      <c r="C99" s="1303"/>
      <c r="D99" s="1302"/>
      <c r="E99" s="1304"/>
      <c r="F99" s="1301"/>
      <c r="G99" s="3074"/>
      <c r="H99" s="1304"/>
      <c r="I99" s="3089"/>
      <c r="J99" s="3089"/>
      <c r="K99" s="3089"/>
      <c r="L99" s="3089"/>
      <c r="M99" s="3089"/>
      <c r="N99" s="3089"/>
      <c r="O99" s="3089"/>
    </row>
    <row r="100" spans="1:15" s="1267" customFormat="1" ht="23.25">
      <c r="A100" s="3073"/>
      <c r="B100" s="3073"/>
      <c r="C100" s="3072"/>
      <c r="D100" s="3079"/>
      <c r="E100" s="3078"/>
      <c r="F100" s="1301"/>
      <c r="G100" s="3071"/>
      <c r="H100" s="1304"/>
      <c r="I100" s="3089"/>
      <c r="J100" s="3089"/>
      <c r="K100" s="3089"/>
      <c r="L100" s="3089"/>
      <c r="M100" s="3089"/>
      <c r="N100" s="3089"/>
      <c r="O100" s="3089"/>
    </row>
    <row r="101" spans="1:15" s="1267" customFormat="1" ht="12.75">
      <c r="A101" s="1277"/>
      <c r="B101" s="1277"/>
      <c r="C101" s="3068"/>
      <c r="D101" s="3070"/>
      <c r="E101" s="3069"/>
      <c r="F101" s="3069"/>
      <c r="G101" s="3069"/>
      <c r="H101" s="1314"/>
      <c r="I101" s="3089"/>
      <c r="J101" s="3089"/>
      <c r="K101" s="3089"/>
      <c r="L101" s="3089"/>
      <c r="M101" s="3089"/>
      <c r="N101" s="3089"/>
      <c r="O101" s="3089"/>
    </row>
    <row r="102" spans="1:15" s="1267" customFormat="1" ht="12.75">
      <c r="A102" s="1277"/>
      <c r="B102" s="1277"/>
      <c r="C102" s="3068"/>
      <c r="D102" s="1311"/>
      <c r="E102" s="1311"/>
      <c r="F102" s="1311"/>
      <c r="G102" s="1311"/>
      <c r="H102" s="1311"/>
      <c r="I102" s="3089"/>
      <c r="J102" s="3089"/>
      <c r="K102" s="3089"/>
      <c r="L102" s="3089"/>
      <c r="M102" s="3089"/>
      <c r="N102" s="3089"/>
      <c r="O102" s="3089"/>
    </row>
    <row r="103" spans="1:15" s="1267" customFormat="1" ht="12.75">
      <c r="A103" s="1277"/>
      <c r="B103" s="1277"/>
      <c r="C103" s="1314"/>
      <c r="D103" s="3066"/>
      <c r="E103" s="3066"/>
      <c r="F103" s="3066"/>
      <c r="G103" s="3067"/>
      <c r="H103" s="3066"/>
      <c r="I103" s="3089"/>
      <c r="J103" s="3089"/>
      <c r="K103" s="3089"/>
      <c r="L103" s="3089"/>
      <c r="M103" s="3089"/>
      <c r="N103" s="3089"/>
      <c r="O103" s="3089"/>
    </row>
    <row r="104" spans="1:15" s="1267" customFormat="1" ht="12.75">
      <c r="A104" s="1298"/>
      <c r="B104" s="3065"/>
      <c r="C104" s="3064"/>
      <c r="D104" s="3063"/>
      <c r="E104" s="3063"/>
      <c r="F104" s="3063"/>
      <c r="G104" s="3063"/>
      <c r="H104" s="3063"/>
      <c r="I104" s="3089"/>
      <c r="J104" s="3089"/>
      <c r="K104" s="3089"/>
      <c r="L104" s="3089"/>
      <c r="M104" s="3089"/>
      <c r="N104" s="3089"/>
      <c r="O104" s="3089"/>
    </row>
    <row r="105" spans="1:15" s="1267" customFormat="1" ht="12.75">
      <c r="A105" s="1292"/>
      <c r="B105" s="1292"/>
      <c r="C105" s="1294"/>
      <c r="D105" s="3062"/>
      <c r="E105" s="3062"/>
      <c r="F105" s="1301"/>
      <c r="G105" s="3062"/>
      <c r="H105" s="3062"/>
      <c r="I105" s="3089"/>
      <c r="J105" s="3089"/>
      <c r="K105" s="3089"/>
      <c r="L105" s="3089"/>
      <c r="M105" s="3089"/>
      <c r="N105" s="3089"/>
      <c r="O105" s="3089"/>
    </row>
    <row r="106" spans="1:15" s="1267" customFormat="1" ht="12.75">
      <c r="A106" s="1292"/>
      <c r="B106" s="1292"/>
      <c r="C106" s="1294"/>
      <c r="D106" s="3062"/>
      <c r="E106" s="3062"/>
      <c r="F106" s="1301"/>
      <c r="G106" s="3062"/>
      <c r="H106" s="3062"/>
      <c r="I106" s="3089"/>
      <c r="J106" s="3089"/>
      <c r="K106" s="3089"/>
      <c r="L106" s="3089"/>
      <c r="M106" s="3089"/>
      <c r="N106" s="3089"/>
      <c r="O106" s="3089"/>
    </row>
    <row r="107" spans="1:15" s="1267" customFormat="1" ht="12.75">
      <c r="A107" s="1296"/>
      <c r="B107" s="1221"/>
      <c r="C107" s="1294"/>
      <c r="D107" s="1302"/>
      <c r="E107" s="1300"/>
      <c r="F107" s="1301"/>
      <c r="G107" s="1300"/>
      <c r="H107" s="1300"/>
      <c r="I107" s="3089"/>
      <c r="J107" s="3089"/>
      <c r="K107" s="3089"/>
      <c r="L107" s="3089"/>
      <c r="M107" s="3089"/>
      <c r="N107" s="3089"/>
      <c r="O107" s="3089"/>
    </row>
    <row r="108" spans="1:15" s="1267" customFormat="1" ht="12.75">
      <c r="A108" s="1292"/>
      <c r="B108" s="1292"/>
      <c r="C108" s="1294"/>
      <c r="D108" s="1302"/>
      <c r="E108" s="1300"/>
      <c r="F108" s="1301"/>
      <c r="G108" s="1300"/>
      <c r="H108" s="1300"/>
      <c r="I108" s="3089"/>
      <c r="J108" s="3089"/>
      <c r="K108" s="3089"/>
      <c r="L108" s="3089"/>
      <c r="M108" s="3089"/>
      <c r="N108" s="3089"/>
      <c r="O108" s="3089"/>
    </row>
    <row r="109" spans="1:15" s="1267" customFormat="1" ht="12.75">
      <c r="A109" s="1296"/>
      <c r="B109" s="1221"/>
      <c r="C109" s="1294"/>
      <c r="D109" s="1302"/>
      <c r="E109" s="1300"/>
      <c r="F109" s="1301"/>
      <c r="G109" s="1300"/>
      <c r="H109" s="1300"/>
      <c r="I109" s="3089"/>
      <c r="J109" s="3089"/>
      <c r="K109" s="3089"/>
      <c r="L109" s="3089"/>
      <c r="M109" s="3089"/>
      <c r="N109" s="3089"/>
      <c r="O109" s="3089"/>
    </row>
    <row r="110" spans="1:15" s="1267" customFormat="1" ht="12.75">
      <c r="A110" s="3061"/>
      <c r="B110" s="1296"/>
      <c r="C110" s="1294"/>
      <c r="D110" s="1302"/>
      <c r="E110" s="1300"/>
      <c r="F110" s="1301"/>
      <c r="G110" s="1300"/>
      <c r="H110" s="1300"/>
      <c r="I110" s="3089"/>
      <c r="J110" s="3089"/>
      <c r="K110" s="3089"/>
      <c r="L110" s="3089"/>
      <c r="M110" s="3089"/>
      <c r="N110" s="3089"/>
      <c r="O110" s="3089"/>
    </row>
    <row r="111" spans="1:15" s="1267" customFormat="1" ht="12.75">
      <c r="A111" s="1295"/>
      <c r="B111" s="1295"/>
      <c r="C111" s="1303"/>
      <c r="D111" s="1302"/>
      <c r="E111" s="3060"/>
      <c r="F111" s="1301"/>
      <c r="G111" s="3060"/>
      <c r="H111" s="3060"/>
      <c r="I111" s="3089"/>
      <c r="J111" s="3089"/>
      <c r="K111" s="3089"/>
      <c r="L111" s="3089"/>
      <c r="M111" s="3089"/>
      <c r="N111" s="3089"/>
      <c r="O111" s="3089"/>
    </row>
    <row r="112" spans="1:15" s="1267" customFormat="1" ht="12.75">
      <c r="A112" s="1288"/>
      <c r="B112" s="1288"/>
      <c r="C112" s="1287"/>
      <c r="D112" s="1286"/>
      <c r="E112" s="1286"/>
      <c r="F112" s="1286"/>
      <c r="G112" s="1286"/>
      <c r="H112" s="1286"/>
      <c r="I112" s="3089"/>
      <c r="J112" s="3089"/>
      <c r="K112" s="3089"/>
      <c r="L112" s="3089"/>
      <c r="M112" s="3089"/>
      <c r="N112" s="3089"/>
      <c r="O112" s="3089"/>
    </row>
    <row r="113" spans="1:15" s="1267" customFormat="1" ht="12.75">
      <c r="A113" s="1288"/>
      <c r="B113" s="1288"/>
      <c r="C113" s="1287"/>
      <c r="D113" s="1286"/>
      <c r="E113" s="1286"/>
      <c r="F113" s="1286"/>
      <c r="G113" s="1286"/>
      <c r="H113" s="1286"/>
      <c r="I113" s="3089"/>
      <c r="J113" s="3089"/>
      <c r="K113" s="3089"/>
      <c r="L113" s="3089"/>
      <c r="M113" s="3089"/>
      <c r="N113" s="3089"/>
      <c r="O113" s="3089"/>
    </row>
    <row r="114" spans="1:15" s="1267" customFormat="1">
      <c r="A114" s="1221"/>
      <c r="B114" s="1273"/>
      <c r="C114" s="3058"/>
      <c r="D114" s="1273"/>
      <c r="E114" s="3059"/>
      <c r="F114" s="3059"/>
      <c r="G114" s="1221"/>
      <c r="H114" s="1273"/>
      <c r="I114" s="3089"/>
      <c r="J114" s="3089"/>
      <c r="K114" s="3089"/>
      <c r="L114" s="3089"/>
      <c r="M114" s="3089"/>
      <c r="N114" s="3089"/>
      <c r="O114" s="3089"/>
    </row>
    <row r="115" spans="1:15" s="1267" customFormat="1">
      <c r="A115" s="1273"/>
      <c r="B115" s="1221"/>
      <c r="C115" s="3058"/>
      <c r="D115" s="1221"/>
      <c r="E115" s="1221"/>
      <c r="F115" s="1221"/>
      <c r="G115" s="1221"/>
      <c r="H115" s="1273"/>
      <c r="I115" s="3089"/>
      <c r="J115" s="3089"/>
      <c r="K115" s="3089"/>
      <c r="L115" s="3089"/>
      <c r="M115" s="3089"/>
      <c r="N115" s="3089"/>
      <c r="O115" s="3089"/>
    </row>
    <row r="116" spans="1:15" s="1267" customFormat="1" ht="12.75">
      <c r="A116" s="3057"/>
      <c r="B116" s="1221"/>
      <c r="C116" s="3056"/>
      <c r="D116" s="3056"/>
      <c r="E116" s="3055"/>
      <c r="F116" s="3055"/>
      <c r="G116" s="3055"/>
      <c r="H116" s="3055"/>
      <c r="I116" s="3089"/>
      <c r="J116" s="3089"/>
      <c r="K116" s="3089"/>
      <c r="L116" s="3089"/>
      <c r="M116" s="3089"/>
      <c r="N116" s="3089"/>
      <c r="O116" s="3089"/>
    </row>
    <row r="117" spans="1:15" s="1267" customFormat="1" ht="12.75">
      <c r="A117" s="1283"/>
      <c r="B117" s="3054"/>
      <c r="C117" s="3053"/>
      <c r="D117" s="3053"/>
      <c r="E117" s="3052"/>
      <c r="F117" s="3052"/>
      <c r="G117" s="3052"/>
      <c r="H117" s="3052"/>
      <c r="I117" s="3089"/>
      <c r="J117" s="3089"/>
      <c r="K117" s="3089"/>
      <c r="L117" s="3089"/>
      <c r="M117" s="3089"/>
      <c r="N117" s="3089"/>
      <c r="O117" s="3089"/>
    </row>
    <row r="118" spans="1:15" s="1267" customFormat="1" ht="12.75">
      <c r="A118" s="1283"/>
      <c r="B118" s="3054"/>
      <c r="C118" s="1283"/>
      <c r="D118" s="3075"/>
      <c r="E118" s="3075"/>
      <c r="F118" s="3075"/>
      <c r="G118" s="3075"/>
      <c r="H118" s="3075"/>
      <c r="I118" s="3089"/>
      <c r="J118" s="3089"/>
      <c r="K118" s="3089"/>
      <c r="L118" s="3089"/>
      <c r="M118" s="3089"/>
      <c r="N118" s="3089"/>
      <c r="O118" s="3089"/>
    </row>
    <row r="119" spans="1:15" s="1267" customFormat="1" ht="12.75">
      <c r="A119" s="1283"/>
      <c r="B119" s="3054"/>
      <c r="C119" s="1283"/>
      <c r="D119" s="3075"/>
      <c r="E119" s="3075"/>
      <c r="F119" s="3075"/>
      <c r="G119" s="3075"/>
      <c r="H119" s="3075"/>
      <c r="I119" s="3089"/>
      <c r="J119" s="3089"/>
      <c r="K119" s="3089"/>
      <c r="L119" s="3089"/>
      <c r="M119" s="3089"/>
      <c r="N119" s="3089"/>
      <c r="O119" s="3089"/>
    </row>
    <row r="120" spans="1:15" s="1267" customFormat="1" ht="12.75">
      <c r="A120" s="1283"/>
      <c r="B120" s="3054"/>
      <c r="C120" s="1283"/>
      <c r="D120" s="3075"/>
      <c r="E120" s="3075"/>
      <c r="F120" s="3075"/>
      <c r="G120" s="3075"/>
      <c r="H120" s="3075"/>
      <c r="I120" s="3089"/>
      <c r="J120" s="3089"/>
      <c r="K120" s="3089"/>
      <c r="L120" s="3089"/>
      <c r="M120" s="3089"/>
      <c r="N120" s="3089"/>
      <c r="O120" s="3089"/>
    </row>
    <row r="121" spans="1:15" s="1267" customFormat="1" ht="12.75">
      <c r="A121" s="1283"/>
      <c r="B121" s="3054"/>
      <c r="C121" s="1283"/>
      <c r="D121" s="3075"/>
      <c r="E121" s="3075"/>
      <c r="F121" s="3075"/>
      <c r="G121" s="3075"/>
      <c r="H121" s="3075"/>
      <c r="I121" s="3089"/>
      <c r="J121" s="3089"/>
      <c r="K121" s="3089"/>
      <c r="L121" s="3089"/>
      <c r="M121" s="3089"/>
      <c r="N121" s="3089"/>
      <c r="O121" s="3089"/>
    </row>
    <row r="122" spans="1:15" s="1267" customFormat="1" ht="12.75">
      <c r="A122" s="1283"/>
      <c r="B122" s="3054"/>
      <c r="C122" s="1283"/>
      <c r="D122" s="3075"/>
      <c r="E122" s="3075"/>
      <c r="F122" s="3075"/>
      <c r="G122" s="3075"/>
      <c r="H122" s="3075"/>
      <c r="I122" s="3089"/>
      <c r="J122" s="3089"/>
      <c r="K122" s="3089"/>
      <c r="L122" s="3089"/>
      <c r="M122" s="3089"/>
      <c r="N122" s="3089"/>
      <c r="O122" s="3089"/>
    </row>
    <row r="123" spans="1:15" s="1267" customFormat="1" ht="12.75">
      <c r="A123" s="1283"/>
      <c r="B123" s="3054"/>
      <c r="C123" s="1283"/>
      <c r="D123" s="3075"/>
      <c r="E123" s="3075"/>
      <c r="F123" s="3075"/>
      <c r="G123" s="3075"/>
      <c r="H123" s="3075"/>
      <c r="I123" s="3089"/>
      <c r="J123" s="3089"/>
      <c r="K123" s="3089"/>
      <c r="L123" s="3089"/>
      <c r="M123" s="3089"/>
      <c r="N123" s="3089"/>
      <c r="O123" s="3089"/>
    </row>
    <row r="124" spans="1:15" s="1267" customFormat="1" ht="12.75">
      <c r="A124" s="1283"/>
      <c r="B124" s="3054"/>
      <c r="C124" s="1283"/>
      <c r="D124" s="3075"/>
      <c r="E124" s="3075"/>
      <c r="F124" s="3075"/>
      <c r="G124" s="3075"/>
      <c r="H124" s="3075"/>
      <c r="I124" s="3089"/>
      <c r="J124" s="3089"/>
      <c r="K124" s="3089"/>
      <c r="L124" s="3089"/>
      <c r="M124" s="3089"/>
      <c r="N124" s="3089"/>
      <c r="O124" s="3089"/>
    </row>
    <row r="125" spans="1:15" s="1267" customFormat="1" ht="12.75">
      <c r="A125" s="1283"/>
      <c r="B125" s="3054"/>
      <c r="C125" s="1283"/>
      <c r="D125" s="3075"/>
      <c r="E125" s="3075"/>
      <c r="F125" s="3075"/>
      <c r="G125" s="3075"/>
      <c r="H125" s="3075"/>
      <c r="I125" s="3089"/>
      <c r="J125" s="3089"/>
      <c r="K125" s="3089"/>
      <c r="L125" s="3089"/>
      <c r="M125" s="3089"/>
      <c r="N125" s="3089"/>
      <c r="O125" s="3089"/>
    </row>
    <row r="126" spans="1:15" s="1267" customFormat="1" ht="12.75">
      <c r="A126" s="1283"/>
      <c r="B126" s="3054"/>
      <c r="C126" s="1283"/>
      <c r="D126" s="3075"/>
      <c r="E126" s="3075"/>
      <c r="F126" s="3075"/>
      <c r="G126" s="3075"/>
      <c r="H126" s="3075"/>
      <c r="I126" s="3089"/>
      <c r="J126" s="3089"/>
      <c r="K126" s="3089"/>
      <c r="L126" s="3089"/>
      <c r="M126" s="3089"/>
      <c r="N126" s="3089"/>
      <c r="O126" s="3089"/>
    </row>
    <row r="127" spans="1:15" s="1267" customFormat="1" ht="12.75">
      <c r="A127" s="1283"/>
      <c r="B127" s="3054"/>
      <c r="C127" s="1283"/>
      <c r="D127" s="3075"/>
      <c r="E127" s="3075"/>
      <c r="F127" s="3075"/>
      <c r="G127" s="3075"/>
      <c r="H127" s="3075"/>
      <c r="I127" s="3089"/>
      <c r="J127" s="3089"/>
      <c r="K127" s="3089"/>
      <c r="L127" s="3089"/>
      <c r="M127" s="3089"/>
      <c r="N127" s="3089"/>
      <c r="O127" s="3089"/>
    </row>
    <row r="128" spans="1:15" s="1267" customFormat="1" ht="12.75">
      <c r="A128" s="1283"/>
      <c r="B128" s="3054"/>
      <c r="C128" s="1283"/>
      <c r="D128" s="3075"/>
      <c r="E128" s="3075"/>
      <c r="F128" s="3075"/>
      <c r="G128" s="3075"/>
      <c r="H128" s="3075"/>
      <c r="I128" s="3089"/>
      <c r="J128" s="3089"/>
      <c r="K128" s="3089"/>
      <c r="L128" s="3089"/>
      <c r="M128" s="3089"/>
      <c r="N128" s="3089"/>
      <c r="O128" s="3089"/>
    </row>
    <row r="129" spans="1:15" s="1267" customFormat="1" ht="12.75">
      <c r="A129" s="1283"/>
      <c r="B129" s="3054"/>
      <c r="C129" s="1283"/>
      <c r="D129" s="3075"/>
      <c r="E129" s="3075"/>
      <c r="F129" s="3075"/>
      <c r="G129" s="3075"/>
      <c r="H129" s="3075"/>
      <c r="I129" s="3089"/>
      <c r="J129" s="3089"/>
      <c r="K129" s="3089"/>
      <c r="L129" s="3089"/>
      <c r="M129" s="3089"/>
      <c r="N129" s="3089"/>
      <c r="O129" s="3089"/>
    </row>
    <row r="130" spans="1:15" s="1267" customFormat="1" ht="12.75">
      <c r="A130" s="1283"/>
      <c r="B130" s="3054"/>
      <c r="C130" s="1283"/>
      <c r="D130" s="3075"/>
      <c r="E130" s="3075"/>
      <c r="F130" s="3075"/>
      <c r="G130" s="3075"/>
      <c r="H130" s="3075"/>
      <c r="I130" s="3089"/>
      <c r="J130" s="3089"/>
      <c r="K130" s="3089"/>
      <c r="L130" s="3089"/>
      <c r="M130" s="3089"/>
      <c r="N130" s="3089"/>
      <c r="O130" s="3089"/>
    </row>
    <row r="131" spans="1:15" s="1267" customFormat="1" ht="12.75">
      <c r="A131" s="1283"/>
      <c r="B131" s="3054"/>
      <c r="C131" s="1283"/>
      <c r="D131" s="3075"/>
      <c r="E131" s="3075"/>
      <c r="F131" s="3075"/>
      <c r="G131" s="3075"/>
      <c r="H131" s="3075"/>
      <c r="I131" s="3089"/>
      <c r="J131" s="3089"/>
      <c r="K131" s="3089"/>
      <c r="L131" s="3089"/>
      <c r="M131" s="3089"/>
      <c r="N131" s="3089"/>
      <c r="O131" s="3089"/>
    </row>
    <row r="132" spans="1:15" s="1267" customFormat="1" ht="12.75">
      <c r="A132" s="1283"/>
      <c r="B132" s="3054"/>
      <c r="C132" s="1283"/>
      <c r="D132" s="3075"/>
      <c r="E132" s="3075"/>
      <c r="F132" s="3075"/>
      <c r="G132" s="3075"/>
      <c r="H132" s="3075"/>
      <c r="I132" s="3089"/>
      <c r="J132" s="3089"/>
      <c r="K132" s="3089"/>
      <c r="L132" s="3089"/>
      <c r="M132" s="3089"/>
      <c r="N132" s="3089"/>
      <c r="O132" s="3089"/>
    </row>
    <row r="133" spans="1:15" s="1267" customFormat="1" ht="12.75">
      <c r="A133" s="1283"/>
      <c r="B133" s="3054"/>
      <c r="C133" s="1283"/>
      <c r="D133" s="3075"/>
      <c r="E133" s="3075"/>
      <c r="F133" s="3075"/>
      <c r="G133" s="3075"/>
      <c r="H133" s="3075"/>
      <c r="I133" s="3089"/>
      <c r="J133" s="3089"/>
      <c r="K133" s="3089"/>
      <c r="L133" s="3089"/>
      <c r="M133" s="3089"/>
      <c r="N133" s="3089"/>
      <c r="O133" s="3089"/>
    </row>
    <row r="134" spans="1:15" s="1267" customFormat="1" ht="12.75">
      <c r="A134" s="1283"/>
      <c r="B134" s="3054"/>
      <c r="C134" s="1283"/>
      <c r="D134" s="3075"/>
      <c r="E134" s="3075"/>
      <c r="F134" s="3075"/>
      <c r="G134" s="3075"/>
      <c r="H134" s="3075"/>
      <c r="I134" s="3089"/>
      <c r="J134" s="3089"/>
      <c r="K134" s="3089"/>
      <c r="L134" s="3089"/>
      <c r="M134" s="3089"/>
      <c r="N134" s="3089"/>
      <c r="O134" s="3089"/>
    </row>
    <row r="135" spans="1:15" s="1267" customFormat="1" ht="12.75">
      <c r="A135" s="1283"/>
      <c r="B135" s="3054"/>
      <c r="C135" s="1283"/>
      <c r="D135" s="3075"/>
      <c r="E135" s="3075"/>
      <c r="F135" s="3075"/>
      <c r="G135" s="3075"/>
      <c r="H135" s="3075"/>
      <c r="I135" s="3089"/>
      <c r="J135" s="3089"/>
      <c r="K135" s="3089"/>
      <c r="L135" s="3089"/>
      <c r="M135" s="3089"/>
      <c r="N135" s="3089"/>
      <c r="O135" s="3089"/>
    </row>
    <row r="136" spans="1:15" s="1267" customFormat="1" ht="12.75">
      <c r="A136" s="1283"/>
      <c r="B136" s="3054"/>
      <c r="C136" s="1283"/>
      <c r="D136" s="3075"/>
      <c r="E136" s="3075"/>
      <c r="F136" s="3075"/>
      <c r="G136" s="3075"/>
      <c r="H136" s="3075"/>
      <c r="I136" s="3089"/>
      <c r="J136" s="3089"/>
      <c r="K136" s="3089"/>
      <c r="L136" s="3089"/>
      <c r="M136" s="3089"/>
      <c r="N136" s="3089"/>
      <c r="O136" s="3089"/>
    </row>
    <row r="137" spans="1:15" s="1267" customFormat="1">
      <c r="A137" s="1273"/>
      <c r="B137" s="1273"/>
      <c r="C137" s="1273"/>
      <c r="D137" s="1273"/>
      <c r="E137" s="1273"/>
      <c r="F137" s="1273"/>
      <c r="G137" s="1273"/>
      <c r="H137" s="1273"/>
      <c r="I137" s="3089"/>
      <c r="J137" s="3089"/>
      <c r="K137" s="3089"/>
      <c r="L137" s="3089"/>
      <c r="M137" s="3089"/>
      <c r="N137" s="3089"/>
      <c r="O137" s="3089"/>
    </row>
    <row r="138" spans="1:15" s="1267" customFormat="1">
      <c r="A138" s="1273"/>
      <c r="B138" s="1273"/>
      <c r="C138" s="1273"/>
      <c r="D138" s="1273"/>
      <c r="E138" s="1273"/>
      <c r="F138" s="1273"/>
      <c r="G138" s="1273"/>
      <c r="H138" s="1273"/>
      <c r="I138" s="3089"/>
      <c r="J138" s="3089"/>
      <c r="K138" s="3089"/>
      <c r="L138" s="3089"/>
      <c r="M138" s="3089"/>
      <c r="N138" s="3089"/>
      <c r="O138" s="3089"/>
    </row>
    <row r="139" spans="1:15" s="1267" customFormat="1">
      <c r="A139" s="1273"/>
      <c r="B139" s="1273"/>
      <c r="C139" s="1273"/>
      <c r="D139" s="1273"/>
      <c r="E139" s="1273"/>
      <c r="F139" s="1273"/>
      <c r="G139" s="1273"/>
      <c r="H139" s="1273"/>
      <c r="I139" s="3089"/>
      <c r="J139" s="3089"/>
      <c r="K139" s="3089"/>
      <c r="L139" s="3089"/>
      <c r="M139" s="3089"/>
      <c r="N139" s="3089"/>
      <c r="O139" s="3089"/>
    </row>
    <row r="140" spans="1:15" s="1267" customFormat="1" ht="12.75">
      <c r="A140" s="3055"/>
      <c r="B140" s="3055"/>
      <c r="C140" s="3055"/>
      <c r="D140" s="3055"/>
      <c r="E140" s="3055"/>
      <c r="F140" s="3055"/>
      <c r="G140" s="3055"/>
      <c r="H140" s="3055"/>
      <c r="I140" s="3089"/>
      <c r="J140" s="3089"/>
      <c r="K140" s="3089"/>
      <c r="L140" s="3089"/>
      <c r="M140" s="3089"/>
      <c r="N140" s="3089"/>
      <c r="O140" s="3089"/>
    </row>
    <row r="141" spans="1:15" s="1267" customFormat="1" ht="12.75">
      <c r="A141" s="3059"/>
      <c r="B141" s="3059"/>
      <c r="C141" s="3059"/>
      <c r="D141" s="3059"/>
      <c r="E141" s="3059"/>
      <c r="F141" s="3059"/>
      <c r="G141" s="3059"/>
      <c r="H141" s="3059"/>
      <c r="I141" s="3089"/>
      <c r="J141" s="3089"/>
      <c r="K141" s="3089"/>
      <c r="L141" s="3089"/>
      <c r="M141" s="3089"/>
      <c r="N141" s="3089"/>
      <c r="O141" s="3089"/>
    </row>
    <row r="142" spans="1:15" s="1267" customFormat="1">
      <c r="A142" s="1273"/>
      <c r="B142" s="1273"/>
      <c r="C142" s="1273"/>
      <c r="D142" s="1273"/>
      <c r="E142" s="1273"/>
      <c r="F142" s="1273"/>
      <c r="G142" s="1273"/>
      <c r="H142" s="1273"/>
      <c r="I142" s="3089"/>
      <c r="J142" s="3089"/>
      <c r="K142" s="3089"/>
      <c r="L142" s="3089"/>
      <c r="M142" s="3089"/>
      <c r="N142" s="3089"/>
      <c r="O142" s="3089"/>
    </row>
    <row r="143" spans="1:15" s="1267" customFormat="1">
      <c r="A143" s="3077"/>
      <c r="B143" s="3076"/>
      <c r="C143" s="1273"/>
      <c r="D143" s="3075"/>
      <c r="E143" s="3075"/>
      <c r="F143" s="3075"/>
      <c r="G143" s="3075"/>
      <c r="H143" s="3075"/>
      <c r="I143" s="3089"/>
      <c r="J143" s="3089"/>
      <c r="K143" s="3089"/>
      <c r="L143" s="3089"/>
      <c r="M143" s="3089"/>
      <c r="N143" s="3089"/>
      <c r="O143" s="3089"/>
    </row>
    <row r="144" spans="1:15" s="1267" customFormat="1" ht="12.75">
      <c r="A144" s="1221"/>
      <c r="B144" s="1221"/>
      <c r="C144" s="1303"/>
      <c r="D144" s="1302"/>
      <c r="E144" s="1304"/>
      <c r="F144" s="1301"/>
      <c r="G144" s="3074"/>
      <c r="H144" s="1304"/>
      <c r="I144" s="3089"/>
      <c r="J144" s="3089"/>
      <c r="K144" s="3089"/>
      <c r="L144" s="3089"/>
      <c r="M144" s="3089"/>
      <c r="N144" s="3089"/>
      <c r="O144" s="3089"/>
    </row>
    <row r="145" spans="1:15" s="1267" customFormat="1" ht="23.25">
      <c r="A145" s="3073"/>
      <c r="B145" s="3073"/>
      <c r="C145" s="3072"/>
      <c r="D145" s="1302"/>
      <c r="E145" s="1304"/>
      <c r="F145" s="1301"/>
      <c r="G145" s="3071"/>
      <c r="H145" s="1304"/>
      <c r="I145" s="3089"/>
      <c r="J145" s="3089"/>
      <c r="K145" s="3089"/>
      <c r="L145" s="3089"/>
      <c r="M145" s="3089"/>
      <c r="N145" s="3089"/>
      <c r="O145" s="3089"/>
    </row>
    <row r="146" spans="1:15" s="1267" customFormat="1" ht="12.75">
      <c r="A146" s="1277"/>
      <c r="B146" s="1277"/>
      <c r="C146" s="3068"/>
      <c r="D146" s="3070"/>
      <c r="E146" s="3069"/>
      <c r="F146" s="3069"/>
      <c r="G146" s="3069"/>
      <c r="H146" s="1314"/>
      <c r="I146" s="3089"/>
      <c r="J146" s="3089"/>
      <c r="K146" s="3089"/>
      <c r="L146" s="3089"/>
      <c r="M146" s="3089"/>
      <c r="N146" s="3089"/>
      <c r="O146" s="3089"/>
    </row>
    <row r="147" spans="1:15" s="1267" customFormat="1" ht="12.75">
      <c r="A147" s="1277"/>
      <c r="B147" s="1277"/>
      <c r="C147" s="3068"/>
      <c r="D147" s="1311"/>
      <c r="E147" s="1311"/>
      <c r="F147" s="1311"/>
      <c r="G147" s="1311"/>
      <c r="H147" s="1311"/>
      <c r="I147" s="3089"/>
      <c r="J147" s="3089"/>
      <c r="K147" s="3089"/>
      <c r="L147" s="3089"/>
      <c r="M147" s="3089"/>
      <c r="N147" s="3089"/>
      <c r="O147" s="3089"/>
    </row>
    <row r="148" spans="1:15" s="1267" customFormat="1" ht="12.75">
      <c r="A148" s="1277"/>
      <c r="B148" s="1277"/>
      <c r="C148" s="1314"/>
      <c r="D148" s="3066"/>
      <c r="E148" s="3066"/>
      <c r="F148" s="3066"/>
      <c r="G148" s="3067"/>
      <c r="H148" s="3066"/>
      <c r="I148" s="3089"/>
      <c r="J148" s="3089"/>
      <c r="K148" s="3089"/>
      <c r="L148" s="3089"/>
      <c r="M148" s="3089"/>
      <c r="N148" s="3089"/>
      <c r="O148" s="3089"/>
    </row>
    <row r="149" spans="1:15" s="1267" customFormat="1" ht="12.75">
      <c r="A149" s="1298"/>
      <c r="B149" s="3065"/>
      <c r="C149" s="3064"/>
      <c r="D149" s="3063"/>
      <c r="E149" s="3063"/>
      <c r="F149" s="3063"/>
      <c r="G149" s="3063"/>
      <c r="H149" s="3063"/>
      <c r="I149" s="3089"/>
      <c r="J149" s="3089"/>
      <c r="K149" s="3089"/>
      <c r="L149" s="3089"/>
      <c r="M149" s="3089"/>
      <c r="N149" s="3089"/>
      <c r="O149" s="3089"/>
    </row>
    <row r="150" spans="1:15" s="1267" customFormat="1" ht="12.75">
      <c r="A150" s="1292"/>
      <c r="B150" s="1292"/>
      <c r="C150" s="1303"/>
      <c r="D150" s="3062"/>
      <c r="E150" s="3062"/>
      <c r="F150" s="1301"/>
      <c r="G150" s="3062"/>
      <c r="H150" s="3062"/>
      <c r="I150" s="3089"/>
      <c r="J150" s="3089"/>
      <c r="K150" s="3089"/>
      <c r="L150" s="3089"/>
      <c r="M150" s="3089"/>
      <c r="N150" s="3089"/>
      <c r="O150" s="3089"/>
    </row>
    <row r="151" spans="1:15" s="1267" customFormat="1" ht="12.75">
      <c r="A151" s="1292"/>
      <c r="B151" s="1292"/>
      <c r="C151" s="1294"/>
      <c r="D151" s="3062"/>
      <c r="E151" s="3062"/>
      <c r="F151" s="1301"/>
      <c r="G151" s="3062"/>
      <c r="H151" s="3062"/>
      <c r="I151" s="3089"/>
      <c r="J151" s="3089"/>
      <c r="K151" s="3089"/>
      <c r="L151" s="3089"/>
      <c r="M151" s="3089"/>
      <c r="N151" s="3089"/>
      <c r="O151" s="3089"/>
    </row>
    <row r="152" spans="1:15" s="1267" customFormat="1" ht="12.75">
      <c r="A152" s="3061"/>
      <c r="B152" s="1296"/>
      <c r="C152" s="1294"/>
      <c r="D152" s="1302"/>
      <c r="E152" s="1300"/>
      <c r="F152" s="1301"/>
      <c r="G152" s="1300"/>
      <c r="H152" s="1300"/>
      <c r="I152" s="3089"/>
      <c r="J152" s="3089"/>
      <c r="K152" s="3089"/>
      <c r="L152" s="3089"/>
      <c r="M152" s="3089"/>
      <c r="N152" s="3089"/>
      <c r="O152" s="3089"/>
    </row>
    <row r="153" spans="1:15" s="1267" customFormat="1" ht="12.75">
      <c r="A153" s="1295"/>
      <c r="B153" s="1295"/>
      <c r="C153" s="1303"/>
      <c r="D153" s="1302"/>
      <c r="E153" s="3060"/>
      <c r="F153" s="1301"/>
      <c r="G153" s="3060"/>
      <c r="H153" s="3060"/>
      <c r="I153" s="3089"/>
      <c r="J153" s="3089"/>
      <c r="K153" s="3089"/>
      <c r="L153" s="3089"/>
      <c r="M153" s="3089"/>
      <c r="N153" s="3089"/>
      <c r="O153" s="3089"/>
    </row>
    <row r="154" spans="1:15" s="1267" customFormat="1" ht="12.75">
      <c r="A154" s="1288"/>
      <c r="B154" s="1288"/>
      <c r="C154" s="1287"/>
      <c r="D154" s="1286"/>
      <c r="E154" s="1286"/>
      <c r="F154" s="1286"/>
      <c r="G154" s="1286"/>
      <c r="H154" s="1286"/>
      <c r="I154" s="3089"/>
      <c r="J154" s="3089"/>
      <c r="K154" s="3089"/>
      <c r="L154" s="3089"/>
      <c r="M154" s="3089"/>
      <c r="N154" s="3089"/>
      <c r="O154" s="3089"/>
    </row>
    <row r="155" spans="1:15" s="1267" customFormat="1" ht="12.75">
      <c r="A155" s="1288"/>
      <c r="B155" s="1288"/>
      <c r="C155" s="1287"/>
      <c r="D155" s="1286"/>
      <c r="E155" s="1286"/>
      <c r="F155" s="1286"/>
      <c r="G155" s="1286"/>
      <c r="H155" s="1286"/>
      <c r="I155" s="3089"/>
      <c r="J155" s="3089"/>
      <c r="K155" s="3089"/>
      <c r="L155" s="3089"/>
      <c r="M155" s="3089"/>
      <c r="N155" s="3089"/>
      <c r="O155" s="3089"/>
    </row>
    <row r="156" spans="1:15" s="3051" customFormat="1">
      <c r="A156" s="1221"/>
      <c r="B156" s="1273"/>
      <c r="C156" s="3058"/>
      <c r="D156" s="1273"/>
      <c r="E156" s="3059"/>
      <c r="F156" s="3059"/>
      <c r="G156" s="1221"/>
      <c r="H156" s="1273"/>
    </row>
    <row r="157" spans="1:15" s="3051" customFormat="1">
      <c r="A157" s="1273"/>
      <c r="B157" s="1221"/>
      <c r="C157" s="3058"/>
      <c r="D157" s="1221"/>
      <c r="E157" s="1221"/>
      <c r="F157" s="1221"/>
      <c r="G157" s="1221"/>
      <c r="H157" s="1273"/>
    </row>
    <row r="158" spans="1:15" s="3051" customFormat="1" ht="12.75">
      <c r="A158" s="3057"/>
      <c r="B158" s="1221"/>
      <c r="C158" s="3056"/>
      <c r="D158" s="3056"/>
      <c r="E158" s="3055"/>
      <c r="F158" s="3055"/>
      <c r="G158" s="3055"/>
      <c r="H158" s="3055"/>
    </row>
    <row r="159" spans="1:15" s="3051" customFormat="1" ht="12.75">
      <c r="A159" s="1283"/>
      <c r="B159" s="3054"/>
      <c r="C159" s="3053"/>
      <c r="D159" s="3053"/>
      <c r="E159" s="3052"/>
      <c r="F159" s="3052"/>
      <c r="G159" s="3052"/>
      <c r="H159" s="3052"/>
    </row>
    <row r="160" spans="1:15" s="3051" customFormat="1" ht="12.75">
      <c r="A160" s="1283"/>
      <c r="B160" s="3054"/>
      <c r="C160" s="1283"/>
      <c r="D160" s="3075"/>
      <c r="E160" s="3075"/>
      <c r="F160" s="3075"/>
      <c r="G160" s="3075"/>
      <c r="H160" s="3075"/>
    </row>
    <row r="161" spans="1:15" s="3051" customFormat="1" ht="12.75">
      <c r="A161" s="1283"/>
      <c r="B161" s="3054"/>
      <c r="C161" s="1283"/>
      <c r="D161" s="3075"/>
      <c r="E161" s="3075"/>
      <c r="F161" s="3075"/>
      <c r="G161" s="3075"/>
      <c r="H161" s="3075"/>
    </row>
    <row r="162" spans="1:15" s="3051" customFormat="1" ht="12.75">
      <c r="A162" s="1267"/>
      <c r="B162" s="1268"/>
      <c r="C162" s="1267"/>
      <c r="D162" s="1284"/>
      <c r="E162" s="1284"/>
      <c r="F162" s="1284"/>
      <c r="G162" s="1284"/>
      <c r="H162" s="1284"/>
    </row>
    <row r="163" spans="1:15" s="3051" customFormat="1" ht="12.75">
      <c r="A163" s="1267"/>
      <c r="B163" s="1268"/>
      <c r="C163" s="1267"/>
      <c r="D163" s="1284"/>
      <c r="E163" s="1284"/>
      <c r="F163" s="1284"/>
      <c r="G163" s="1284"/>
      <c r="H163" s="1284"/>
    </row>
    <row r="164" spans="1:15" s="1267" customFormat="1" ht="12.75">
      <c r="B164" s="1268"/>
      <c r="D164" s="1284"/>
      <c r="E164" s="1284"/>
      <c r="F164" s="1284"/>
      <c r="G164" s="1284"/>
      <c r="H164" s="1284"/>
      <c r="I164" s="3089"/>
      <c r="J164" s="3089"/>
      <c r="K164" s="3089"/>
      <c r="L164" s="3089"/>
      <c r="M164" s="3089"/>
      <c r="N164" s="3089"/>
      <c r="O164" s="3089"/>
    </row>
    <row r="165" spans="1:15" s="1267" customFormat="1" ht="12.75">
      <c r="B165" s="1268"/>
      <c r="D165" s="1284"/>
      <c r="E165" s="1284"/>
      <c r="F165" s="1284"/>
      <c r="G165" s="1284"/>
      <c r="H165" s="1284"/>
      <c r="I165" s="3089"/>
      <c r="J165" s="3089"/>
      <c r="K165" s="3089"/>
      <c r="L165" s="3089"/>
      <c r="M165" s="3089"/>
      <c r="N165" s="3089"/>
      <c r="O165" s="3089"/>
    </row>
    <row r="166" spans="1:15" s="1267" customFormat="1" ht="12.75">
      <c r="B166" s="1268"/>
      <c r="D166" s="1284"/>
      <c r="E166" s="1284"/>
      <c r="F166" s="1284"/>
      <c r="G166" s="1284"/>
      <c r="H166" s="1284"/>
      <c r="I166" s="3089"/>
      <c r="J166" s="3089"/>
      <c r="K166" s="3089"/>
      <c r="L166" s="3089"/>
      <c r="M166" s="3089"/>
      <c r="N166" s="3089"/>
      <c r="O166" s="3089"/>
    </row>
    <row r="167" spans="1:15" s="1267" customFormat="1" ht="12.75">
      <c r="B167" s="1268"/>
      <c r="D167" s="1284"/>
      <c r="E167" s="1284"/>
      <c r="F167" s="1284"/>
      <c r="G167" s="1284"/>
      <c r="H167" s="1284"/>
      <c r="I167" s="3089"/>
      <c r="J167" s="3089"/>
      <c r="K167" s="3089"/>
      <c r="L167" s="3089"/>
      <c r="M167" s="3089"/>
      <c r="N167" s="3089"/>
      <c r="O167" s="3089"/>
    </row>
    <row r="168" spans="1:15" s="1267" customFormat="1" ht="12.75">
      <c r="B168" s="1268"/>
      <c r="D168" s="1284"/>
      <c r="E168" s="1284"/>
      <c r="F168" s="1284"/>
      <c r="G168" s="1284"/>
      <c r="H168" s="1284"/>
      <c r="I168" s="3089"/>
      <c r="J168" s="3089"/>
      <c r="K168" s="3089"/>
      <c r="L168" s="3089"/>
      <c r="M168" s="3089"/>
      <c r="N168" s="3089"/>
      <c r="O168" s="3089"/>
    </row>
    <row r="169" spans="1:15" s="1267" customFormat="1" ht="12.75">
      <c r="B169" s="1268"/>
      <c r="D169" s="1284"/>
      <c r="E169" s="1284"/>
      <c r="F169" s="1284"/>
      <c r="G169" s="1284"/>
      <c r="H169" s="1284"/>
      <c r="I169" s="3089"/>
      <c r="J169" s="3089"/>
      <c r="K169" s="3089"/>
      <c r="L169" s="3089"/>
      <c r="M169" s="3089"/>
      <c r="N169" s="3089"/>
      <c r="O169" s="3089"/>
    </row>
    <row r="170" spans="1:15" s="1267" customFormat="1" ht="12.75">
      <c r="B170" s="1268"/>
      <c r="D170" s="1284"/>
      <c r="E170" s="1284"/>
      <c r="F170" s="1284"/>
      <c r="G170" s="1284"/>
      <c r="H170" s="1284"/>
      <c r="I170" s="3089"/>
      <c r="J170" s="3089"/>
      <c r="K170" s="3089"/>
      <c r="L170" s="3089"/>
      <c r="M170" s="3089"/>
      <c r="N170" s="3089"/>
      <c r="O170" s="3089"/>
    </row>
    <row r="171" spans="1:15" s="1267" customFormat="1" ht="12.75">
      <c r="B171" s="1268"/>
      <c r="D171" s="1284"/>
      <c r="E171" s="1284"/>
      <c r="F171" s="1284"/>
      <c r="G171" s="1284"/>
      <c r="H171" s="1284"/>
      <c r="I171" s="3089"/>
      <c r="J171" s="3089"/>
      <c r="K171" s="3089"/>
      <c r="L171" s="3089"/>
      <c r="M171" s="3089"/>
      <c r="N171" s="3089"/>
      <c r="O171" s="3089"/>
    </row>
    <row r="172" spans="1:15" s="1267" customFormat="1" ht="12.75">
      <c r="B172" s="1268"/>
      <c r="D172" s="1284"/>
      <c r="E172" s="1284"/>
      <c r="F172" s="1284"/>
      <c r="G172" s="1284"/>
      <c r="H172" s="1284"/>
      <c r="I172" s="3089"/>
      <c r="J172" s="3089"/>
      <c r="K172" s="3089"/>
      <c r="L172" s="3089"/>
      <c r="M172" s="3089"/>
      <c r="N172" s="3089"/>
      <c r="O172" s="3089"/>
    </row>
    <row r="173" spans="1:15" s="1267" customFormat="1" ht="12.75">
      <c r="B173" s="1268"/>
      <c r="D173" s="1284"/>
      <c r="E173" s="1284"/>
      <c r="F173" s="1284"/>
      <c r="G173" s="1284"/>
      <c r="H173" s="1284"/>
      <c r="I173" s="3089"/>
      <c r="J173" s="3089"/>
      <c r="K173" s="3089"/>
      <c r="L173" s="3089"/>
      <c r="M173" s="3089"/>
      <c r="N173" s="3089"/>
      <c r="O173" s="3089"/>
    </row>
    <row r="174" spans="1:15" s="1267" customFormat="1" ht="12.75">
      <c r="B174" s="1268"/>
      <c r="D174" s="1284"/>
      <c r="E174" s="1284"/>
      <c r="F174" s="1284"/>
      <c r="G174" s="1284"/>
      <c r="H174" s="1284"/>
      <c r="I174" s="3089"/>
      <c r="J174" s="3089"/>
      <c r="K174" s="3089"/>
      <c r="L174" s="3089"/>
      <c r="M174" s="3089"/>
      <c r="N174" s="3089"/>
      <c r="O174" s="3089"/>
    </row>
    <row r="175" spans="1:15" s="1267" customFormat="1" ht="12.75">
      <c r="B175" s="1268"/>
      <c r="D175" s="1284"/>
      <c r="E175" s="1284"/>
      <c r="F175" s="1284"/>
      <c r="G175" s="1284"/>
      <c r="H175" s="1284"/>
      <c r="I175" s="3089"/>
      <c r="J175" s="3089"/>
      <c r="K175" s="3089"/>
      <c r="L175" s="3089"/>
      <c r="M175" s="3089"/>
      <c r="N175" s="3089"/>
      <c r="O175" s="3089"/>
    </row>
    <row r="176" spans="1:15" s="1267" customFormat="1" ht="12.75">
      <c r="B176" s="1268"/>
      <c r="D176" s="1284"/>
      <c r="E176" s="1284"/>
      <c r="F176" s="1284"/>
      <c r="G176" s="1284"/>
      <c r="H176" s="1284"/>
      <c r="I176" s="3089"/>
      <c r="J176" s="3089"/>
      <c r="K176" s="3089"/>
      <c r="L176" s="3089"/>
      <c r="M176" s="3089"/>
      <c r="N176" s="3089"/>
      <c r="O176" s="3089"/>
    </row>
    <row r="177" spans="2:15" s="1267" customFormat="1" ht="12.75">
      <c r="B177" s="1268"/>
      <c r="D177" s="1284"/>
      <c r="E177" s="1284"/>
      <c r="F177" s="1284"/>
      <c r="G177" s="1284"/>
      <c r="H177" s="1284"/>
      <c r="I177" s="3089"/>
      <c r="J177" s="3089"/>
      <c r="K177" s="3089"/>
      <c r="L177" s="3089"/>
      <c r="M177" s="3089"/>
      <c r="N177" s="3089"/>
      <c r="O177" s="3089"/>
    </row>
    <row r="178" spans="2:15" s="1267" customFormat="1" ht="12.75">
      <c r="B178" s="1268"/>
      <c r="D178" s="1284"/>
      <c r="E178" s="1284"/>
      <c r="F178" s="1284"/>
      <c r="G178" s="1284"/>
      <c r="H178" s="1284"/>
      <c r="I178" s="3089"/>
      <c r="J178" s="3089"/>
      <c r="K178" s="3089"/>
      <c r="L178" s="3089"/>
      <c r="M178" s="3089"/>
      <c r="N178" s="3089"/>
      <c r="O178" s="3089"/>
    </row>
    <row r="179" spans="2:15" s="1267" customFormat="1" ht="12.75">
      <c r="B179" s="1268"/>
      <c r="D179" s="1284"/>
      <c r="E179" s="1284"/>
      <c r="F179" s="1284"/>
      <c r="G179" s="1284"/>
      <c r="H179" s="1284"/>
      <c r="I179" s="3089"/>
      <c r="J179" s="3089"/>
      <c r="K179" s="3089"/>
      <c r="L179" s="3089"/>
      <c r="M179" s="3089"/>
      <c r="N179" s="3089"/>
      <c r="O179" s="3089"/>
    </row>
    <row r="180" spans="2:15" s="1267" customFormat="1" ht="12.75">
      <c r="B180" s="1268"/>
      <c r="D180" s="1284"/>
      <c r="E180" s="1284"/>
      <c r="F180" s="1284"/>
      <c r="G180" s="1284"/>
      <c r="H180" s="1284"/>
      <c r="I180" s="3089"/>
      <c r="J180" s="3089"/>
      <c r="K180" s="3089"/>
      <c r="L180" s="3089"/>
      <c r="M180" s="3089"/>
      <c r="N180" s="3089"/>
      <c r="O180" s="3089"/>
    </row>
    <row r="181" spans="2:15" s="1267" customFormat="1" ht="12.75">
      <c r="B181" s="1268"/>
      <c r="D181" s="1284"/>
      <c r="E181" s="1284"/>
      <c r="F181" s="1284"/>
      <c r="G181" s="1284"/>
      <c r="H181" s="1284"/>
      <c r="I181" s="3089"/>
      <c r="J181" s="3089"/>
      <c r="K181" s="3089"/>
      <c r="L181" s="3089"/>
      <c r="M181" s="3089"/>
      <c r="N181" s="3089"/>
      <c r="O181" s="3089"/>
    </row>
    <row r="182" spans="2:15" s="1267" customFormat="1" ht="12.75">
      <c r="B182" s="1268"/>
      <c r="D182" s="1284"/>
      <c r="E182" s="1284"/>
      <c r="F182" s="1284"/>
      <c r="G182" s="1284"/>
      <c r="H182" s="1284"/>
      <c r="I182" s="3089"/>
      <c r="J182" s="3089"/>
      <c r="K182" s="3089"/>
      <c r="L182" s="3089"/>
      <c r="M182" s="3089"/>
      <c r="N182" s="3089"/>
      <c r="O182" s="3089"/>
    </row>
    <row r="183" spans="2:15" s="1267" customFormat="1" ht="12.75">
      <c r="B183" s="1268"/>
      <c r="D183" s="1284"/>
      <c r="E183" s="1284"/>
      <c r="F183" s="1284"/>
      <c r="G183" s="1284"/>
      <c r="H183" s="1284"/>
      <c r="I183" s="3089"/>
      <c r="J183" s="3089"/>
      <c r="K183" s="3089"/>
      <c r="L183" s="3089"/>
      <c r="M183" s="3089"/>
      <c r="N183" s="3089"/>
      <c r="O183" s="3089"/>
    </row>
    <row r="184" spans="2:15" s="1267" customFormat="1" ht="12.75">
      <c r="B184" s="1268"/>
      <c r="D184" s="1284"/>
      <c r="E184" s="1284"/>
      <c r="F184" s="1284"/>
      <c r="G184" s="1284"/>
      <c r="H184" s="1284"/>
      <c r="I184" s="3089"/>
      <c r="J184" s="3089"/>
      <c r="K184" s="3089"/>
      <c r="L184" s="3089"/>
      <c r="M184" s="3089"/>
      <c r="N184" s="3089"/>
      <c r="O184" s="3089"/>
    </row>
    <row r="185" spans="2:15" s="1267" customFormat="1" ht="12.75">
      <c r="B185" s="1268"/>
      <c r="D185" s="1284"/>
      <c r="E185" s="1284"/>
      <c r="F185" s="1284"/>
      <c r="G185" s="1284"/>
      <c r="H185" s="1284"/>
      <c r="I185" s="3089"/>
      <c r="J185" s="3089"/>
      <c r="K185" s="3089"/>
      <c r="L185" s="3089"/>
      <c r="M185" s="3089"/>
      <c r="N185" s="3089"/>
      <c r="O185" s="3089"/>
    </row>
    <row r="186" spans="2:15" s="1267" customFormat="1" ht="12.75">
      <c r="B186" s="1268"/>
      <c r="D186" s="1284"/>
      <c r="E186" s="1284"/>
      <c r="F186" s="1284"/>
      <c r="G186" s="1284"/>
      <c r="H186" s="1284"/>
      <c r="I186" s="3089"/>
      <c r="J186" s="3089"/>
      <c r="K186" s="3089"/>
      <c r="L186" s="3089"/>
      <c r="M186" s="3089"/>
      <c r="N186" s="3089"/>
      <c r="O186" s="3089"/>
    </row>
    <row r="187" spans="2:15" s="1267" customFormat="1" ht="12.75">
      <c r="B187" s="1268"/>
      <c r="D187" s="1284"/>
      <c r="E187" s="1284"/>
      <c r="F187" s="1284"/>
      <c r="G187" s="1284"/>
      <c r="H187" s="1284"/>
      <c r="I187" s="3089"/>
      <c r="J187" s="3089"/>
      <c r="K187" s="3089"/>
      <c r="L187" s="3089"/>
      <c r="M187" s="3089"/>
      <c r="N187" s="3089"/>
      <c r="O187" s="3089"/>
    </row>
    <row r="188" spans="2:15" s="1267" customFormat="1" ht="12.75">
      <c r="B188" s="1268"/>
      <c r="D188" s="1284"/>
      <c r="E188" s="1284"/>
      <c r="F188" s="1284"/>
      <c r="G188" s="1284"/>
      <c r="H188" s="1284"/>
      <c r="I188" s="3089"/>
      <c r="J188" s="3089"/>
      <c r="K188" s="3089"/>
      <c r="L188" s="3089"/>
      <c r="M188" s="3089"/>
      <c r="N188" s="3089"/>
      <c r="O188" s="3089"/>
    </row>
    <row r="189" spans="2:15" s="1267" customFormat="1" ht="12.75">
      <c r="B189" s="1268"/>
      <c r="D189" s="1284"/>
      <c r="E189" s="1284"/>
      <c r="F189" s="1284"/>
      <c r="G189" s="1284"/>
      <c r="H189" s="1284"/>
      <c r="I189" s="3089"/>
      <c r="J189" s="3089"/>
      <c r="K189" s="3089"/>
      <c r="L189" s="3089"/>
      <c r="M189" s="3089"/>
      <c r="N189" s="3089"/>
      <c r="O189" s="3089"/>
    </row>
    <row r="190" spans="2:15" s="1267" customFormat="1" ht="12.75">
      <c r="B190" s="1268"/>
      <c r="D190" s="1284"/>
      <c r="E190" s="1284"/>
      <c r="F190" s="1284"/>
      <c r="G190" s="1284"/>
      <c r="H190" s="1284"/>
      <c r="I190" s="3089"/>
      <c r="J190" s="3089"/>
      <c r="K190" s="3089"/>
      <c r="L190" s="3089"/>
      <c r="M190" s="3089"/>
      <c r="N190" s="3089"/>
      <c r="O190" s="3089"/>
    </row>
    <row r="191" spans="2:15" s="1267" customFormat="1" ht="12.75">
      <c r="B191" s="1268"/>
      <c r="D191" s="1284"/>
      <c r="E191" s="1284"/>
      <c r="F191" s="1284"/>
      <c r="G191" s="1284"/>
      <c r="H191" s="1284"/>
      <c r="I191" s="3089"/>
      <c r="J191" s="3089"/>
      <c r="K191" s="3089"/>
      <c r="L191" s="3089"/>
      <c r="M191" s="3089"/>
      <c r="N191" s="3089"/>
      <c r="O191" s="3089"/>
    </row>
    <row r="192" spans="2:15" s="1267" customFormat="1" ht="12.75">
      <c r="B192" s="1268"/>
      <c r="D192" s="1284"/>
      <c r="E192" s="1284"/>
      <c r="F192" s="1284"/>
      <c r="G192" s="1284"/>
      <c r="H192" s="1284"/>
      <c r="I192" s="3089"/>
      <c r="J192" s="3089"/>
      <c r="K192" s="3089"/>
      <c r="L192" s="3089"/>
      <c r="M192" s="3089"/>
      <c r="N192" s="3089"/>
      <c r="O192" s="3089"/>
    </row>
    <row r="193" spans="1:15" s="1267" customFormat="1" ht="12.75">
      <c r="B193" s="1268"/>
      <c r="D193" s="1284"/>
      <c r="E193" s="1284"/>
      <c r="F193" s="1284"/>
      <c r="G193" s="1284"/>
      <c r="H193" s="1284"/>
      <c r="I193" s="3089"/>
      <c r="J193" s="3089"/>
      <c r="K193" s="3089"/>
      <c r="L193" s="3089"/>
      <c r="M193" s="3089"/>
      <c r="N193" s="3089"/>
      <c r="O193" s="3089"/>
    </row>
    <row r="194" spans="1:15" s="1267" customFormat="1" ht="12.75">
      <c r="B194" s="1268"/>
      <c r="D194" s="1284"/>
      <c r="E194" s="1284"/>
      <c r="F194" s="1284"/>
      <c r="G194" s="1284"/>
      <c r="H194" s="1284"/>
      <c r="I194" s="3089"/>
      <c r="J194" s="3089"/>
      <c r="K194" s="3089"/>
      <c r="L194" s="3089"/>
      <c r="M194" s="3089"/>
      <c r="N194" s="3089"/>
      <c r="O194" s="3089"/>
    </row>
    <row r="195" spans="1:15" s="1267" customFormat="1" ht="12.75">
      <c r="B195" s="1268"/>
      <c r="D195" s="1284"/>
      <c r="E195" s="1284"/>
      <c r="F195" s="1284"/>
      <c r="G195" s="1284"/>
      <c r="H195" s="1284"/>
      <c r="I195" s="3089"/>
      <c r="J195" s="3089"/>
      <c r="K195" s="3089"/>
      <c r="L195" s="3089"/>
      <c r="M195" s="3089"/>
      <c r="N195" s="3089"/>
      <c r="O195" s="3089"/>
    </row>
    <row r="196" spans="1:15" s="1267" customFormat="1" ht="12.75">
      <c r="A196" s="3055"/>
      <c r="B196" s="3055"/>
      <c r="C196" s="3055"/>
      <c r="D196" s="3055"/>
      <c r="E196" s="3055"/>
      <c r="F196" s="3055"/>
      <c r="G196" s="3055"/>
      <c r="H196" s="3055"/>
      <c r="I196" s="3089"/>
      <c r="J196" s="3089"/>
      <c r="K196" s="3089"/>
      <c r="L196" s="3089"/>
      <c r="M196" s="3089"/>
      <c r="N196" s="3089"/>
      <c r="O196" s="3089"/>
    </row>
    <row r="197" spans="1:15" s="1267" customFormat="1" ht="12.75">
      <c r="A197" s="3059"/>
      <c r="B197" s="3059"/>
      <c r="C197" s="3059"/>
      <c r="D197" s="3059"/>
      <c r="E197" s="3059"/>
      <c r="F197" s="3059"/>
      <c r="G197" s="3059"/>
      <c r="H197" s="3059"/>
      <c r="I197" s="3089"/>
      <c r="J197" s="3089"/>
      <c r="K197" s="3089"/>
      <c r="L197" s="3089"/>
      <c r="M197" s="3089"/>
      <c r="N197" s="3089"/>
      <c r="O197" s="3089"/>
    </row>
    <row r="198" spans="1:15" s="1267" customFormat="1">
      <c r="A198" s="1273"/>
      <c r="B198" s="1273"/>
      <c r="C198" s="1273"/>
      <c r="D198" s="1273"/>
      <c r="E198" s="1273"/>
      <c r="F198" s="1273"/>
      <c r="G198" s="1273"/>
      <c r="H198" s="1273"/>
      <c r="I198" s="3089"/>
      <c r="J198" s="3089"/>
      <c r="K198" s="3089"/>
      <c r="L198" s="3089"/>
      <c r="M198" s="3089"/>
      <c r="N198" s="3089"/>
      <c r="O198" s="3089"/>
    </row>
    <row r="199" spans="1:15" s="1267" customFormat="1">
      <c r="A199" s="3077"/>
      <c r="B199" s="3076"/>
      <c r="C199" s="1273"/>
      <c r="D199" s="3075"/>
      <c r="E199" s="3075"/>
      <c r="F199" s="3075"/>
      <c r="G199" s="3075"/>
      <c r="H199" s="3075"/>
      <c r="I199" s="3089"/>
      <c r="J199" s="3089"/>
      <c r="K199" s="3089"/>
      <c r="L199" s="3089"/>
      <c r="M199" s="3089"/>
      <c r="N199" s="3089"/>
      <c r="O199" s="3089"/>
    </row>
    <row r="200" spans="1:15" s="1267" customFormat="1" ht="12.75">
      <c r="A200" s="1221"/>
      <c r="B200" s="1221"/>
      <c r="C200" s="1303"/>
      <c r="D200" s="1302"/>
      <c r="E200" s="1304"/>
      <c r="F200" s="1301"/>
      <c r="G200" s="3074"/>
      <c r="H200" s="1304"/>
      <c r="I200" s="3089"/>
      <c r="J200" s="3089"/>
      <c r="K200" s="3089"/>
      <c r="L200" s="3089"/>
      <c r="M200" s="3089"/>
      <c r="N200" s="3089"/>
      <c r="O200" s="3089"/>
    </row>
    <row r="201" spans="1:15" s="1267" customFormat="1" ht="23.25">
      <c r="A201" s="3073"/>
      <c r="B201" s="3073"/>
      <c r="C201" s="3072"/>
      <c r="D201" s="1302"/>
      <c r="E201" s="1304"/>
      <c r="F201" s="1301"/>
      <c r="G201" s="3071"/>
      <c r="H201" s="1304"/>
      <c r="I201" s="3089"/>
      <c r="J201" s="3089"/>
      <c r="K201" s="3089"/>
      <c r="L201" s="3089"/>
      <c r="M201" s="3089"/>
      <c r="N201" s="3089"/>
      <c r="O201" s="3089"/>
    </row>
    <row r="202" spans="1:15" s="1267" customFormat="1" ht="12.75">
      <c r="A202" s="1277"/>
      <c r="B202" s="1277"/>
      <c r="C202" s="3068"/>
      <c r="D202" s="3070"/>
      <c r="E202" s="3069"/>
      <c r="F202" s="3069"/>
      <c r="G202" s="3069"/>
      <c r="H202" s="1314"/>
      <c r="I202" s="3089"/>
      <c r="J202" s="3089"/>
      <c r="K202" s="3089"/>
      <c r="L202" s="3089"/>
      <c r="M202" s="3089"/>
      <c r="N202" s="3089"/>
      <c r="O202" s="3089"/>
    </row>
    <row r="203" spans="1:15" s="1267" customFormat="1" ht="12.75">
      <c r="A203" s="1277"/>
      <c r="B203" s="1277"/>
      <c r="C203" s="3068"/>
      <c r="D203" s="1311"/>
      <c r="E203" s="1311"/>
      <c r="F203" s="1311"/>
      <c r="G203" s="1311"/>
      <c r="H203" s="1311"/>
      <c r="I203" s="3089"/>
      <c r="J203" s="3089"/>
      <c r="K203" s="3089"/>
      <c r="L203" s="3089"/>
      <c r="M203" s="3089"/>
      <c r="N203" s="3089"/>
      <c r="O203" s="3089"/>
    </row>
    <row r="204" spans="1:15" s="1267" customFormat="1" ht="12.75">
      <c r="A204" s="1277"/>
      <c r="B204" s="1277"/>
      <c r="C204" s="1314"/>
      <c r="D204" s="3066"/>
      <c r="E204" s="3066"/>
      <c r="F204" s="3066"/>
      <c r="G204" s="3067"/>
      <c r="H204" s="3066"/>
      <c r="I204" s="3089"/>
      <c r="J204" s="3089"/>
      <c r="K204" s="3089"/>
      <c r="L204" s="3089"/>
      <c r="M204" s="3089"/>
      <c r="N204" s="3089"/>
      <c r="O204" s="3089"/>
    </row>
    <row r="205" spans="1:15">
      <c r="A205" s="1298"/>
      <c r="B205" s="3065"/>
      <c r="C205" s="3064"/>
      <c r="D205" s="3063"/>
      <c r="E205" s="3063"/>
      <c r="F205" s="3063"/>
      <c r="G205" s="3063"/>
      <c r="H205" s="3063"/>
    </row>
    <row r="206" spans="1:15">
      <c r="A206" s="1292"/>
      <c r="B206" s="1292"/>
      <c r="C206" s="1297"/>
      <c r="D206" s="3062"/>
      <c r="E206" s="3062"/>
      <c r="F206" s="1301"/>
      <c r="G206" s="3062"/>
      <c r="H206" s="3062"/>
    </row>
    <row r="207" spans="1:15">
      <c r="A207" s="1292"/>
      <c r="B207" s="1292"/>
      <c r="C207" s="1294"/>
      <c r="D207" s="3062"/>
      <c r="E207" s="3062"/>
      <c r="F207" s="1301"/>
      <c r="G207" s="3062"/>
      <c r="H207" s="3062"/>
    </row>
    <row r="208" spans="1:15" s="1267" customFormat="1" ht="12.75">
      <c r="A208" s="3061"/>
      <c r="B208" s="1296"/>
      <c r="C208" s="1294"/>
      <c r="D208" s="1302"/>
      <c r="E208" s="1300"/>
      <c r="F208" s="1301"/>
      <c r="G208" s="1300"/>
      <c r="H208" s="1300"/>
      <c r="I208" s="3089"/>
      <c r="J208" s="3089"/>
      <c r="K208" s="3089"/>
      <c r="L208" s="3089"/>
      <c r="M208" s="3089"/>
      <c r="N208" s="3089"/>
      <c r="O208" s="3089"/>
    </row>
    <row r="209" spans="1:15" s="1267" customFormat="1" ht="12.75">
      <c r="A209" s="1295"/>
      <c r="B209" s="1295"/>
      <c r="C209" s="1303"/>
      <c r="D209" s="1302"/>
      <c r="E209" s="3060"/>
      <c r="F209" s="1301"/>
      <c r="G209" s="3060"/>
      <c r="H209" s="3060"/>
      <c r="I209" s="3089"/>
      <c r="J209" s="3089"/>
      <c r="K209" s="3089"/>
      <c r="L209" s="3089"/>
      <c r="M209" s="3089"/>
      <c r="N209" s="3089"/>
      <c r="O209" s="3089"/>
    </row>
    <row r="210" spans="1:15" s="1267" customFormat="1" ht="12.75">
      <c r="A210" s="1288"/>
      <c r="B210" s="1288"/>
      <c r="C210" s="1287"/>
      <c r="D210" s="1286"/>
      <c r="E210" s="1286"/>
      <c r="F210" s="1286"/>
      <c r="G210" s="1286"/>
      <c r="H210" s="1286"/>
      <c r="I210" s="3089"/>
      <c r="J210" s="3089"/>
      <c r="K210" s="3089"/>
      <c r="L210" s="3089"/>
      <c r="M210" s="3089"/>
      <c r="N210" s="3089"/>
      <c r="O210" s="3089"/>
    </row>
    <row r="211" spans="1:15" s="1267" customFormat="1" ht="12.75">
      <c r="A211" s="1288"/>
      <c r="B211" s="1288"/>
      <c r="C211" s="1287"/>
      <c r="D211" s="1286"/>
      <c r="E211" s="1286"/>
      <c r="F211" s="1286"/>
      <c r="G211" s="1286"/>
      <c r="H211" s="1286"/>
      <c r="I211" s="3089"/>
      <c r="J211" s="3089"/>
      <c r="K211" s="3089"/>
      <c r="L211" s="3089"/>
      <c r="M211" s="3089"/>
      <c r="N211" s="3089"/>
      <c r="O211" s="3089"/>
    </row>
    <row r="212" spans="1:15" s="1267" customFormat="1">
      <c r="A212" s="1221"/>
      <c r="B212" s="1273"/>
      <c r="C212" s="3058"/>
      <c r="D212" s="1273"/>
      <c r="E212" s="3059"/>
      <c r="F212" s="3059"/>
      <c r="G212" s="1221"/>
      <c r="H212" s="1273"/>
      <c r="I212" s="3089"/>
      <c r="J212" s="3089"/>
      <c r="K212" s="3089"/>
      <c r="L212" s="3089"/>
      <c r="M212" s="3089"/>
      <c r="N212" s="3089"/>
      <c r="O212" s="3089"/>
    </row>
    <row r="213" spans="1:15" s="1267" customFormat="1">
      <c r="A213" s="1273"/>
      <c r="B213" s="1221"/>
      <c r="C213" s="3058"/>
      <c r="D213" s="1221"/>
      <c r="E213" s="1221"/>
      <c r="F213" s="1221"/>
      <c r="G213" s="1221"/>
      <c r="H213" s="1273"/>
      <c r="I213" s="3089"/>
      <c r="J213" s="3089"/>
      <c r="K213" s="3089"/>
      <c r="L213" s="3089"/>
      <c r="M213" s="3089"/>
      <c r="N213" s="3089"/>
      <c r="O213" s="3089"/>
    </row>
    <row r="214" spans="1:15" s="1267" customFormat="1" ht="12.75">
      <c r="A214" s="3057"/>
      <c r="B214" s="1221"/>
      <c r="C214" s="3056"/>
      <c r="D214" s="3056"/>
      <c r="E214" s="3055"/>
      <c r="F214" s="3055"/>
      <c r="G214" s="3055"/>
      <c r="H214" s="3055"/>
      <c r="I214" s="3089"/>
      <c r="J214" s="3089"/>
      <c r="K214" s="3089"/>
      <c r="L214" s="3089"/>
      <c r="M214" s="3089"/>
      <c r="N214" s="3089"/>
      <c r="O214" s="3089"/>
    </row>
    <row r="215" spans="1:15" s="1267" customFormat="1" ht="12.75">
      <c r="A215" s="1283"/>
      <c r="B215" s="3054"/>
      <c r="C215" s="3053"/>
      <c r="D215" s="3053"/>
      <c r="E215" s="3052"/>
      <c r="F215" s="3052"/>
      <c r="G215" s="3052"/>
      <c r="H215" s="3052"/>
      <c r="I215" s="3089"/>
      <c r="J215" s="3089"/>
      <c r="K215" s="3089"/>
      <c r="L215" s="3089"/>
      <c r="M215" s="3089"/>
      <c r="N215" s="3089"/>
      <c r="O215" s="3089"/>
    </row>
    <row r="216" spans="1:15" s="1267" customFormat="1">
      <c r="A216" s="1273"/>
      <c r="B216" s="1273"/>
      <c r="C216" s="1273"/>
      <c r="D216" s="1273"/>
      <c r="E216" s="1273"/>
      <c r="F216" s="1273"/>
      <c r="G216" s="1273"/>
      <c r="H216" s="1273"/>
      <c r="I216" s="3089"/>
      <c r="J216" s="3089"/>
      <c r="K216" s="3089"/>
      <c r="L216" s="3089"/>
      <c r="M216" s="3089"/>
      <c r="N216" s="3089"/>
      <c r="O216" s="3089"/>
    </row>
    <row r="217" spans="1:15" s="1267" customFormat="1">
      <c r="A217" s="1273"/>
      <c r="B217" s="1273"/>
      <c r="C217" s="1273"/>
      <c r="D217" s="1273"/>
      <c r="E217" s="1273"/>
      <c r="F217" s="1273"/>
      <c r="G217" s="1273"/>
      <c r="H217" s="1273"/>
      <c r="I217" s="3089"/>
      <c r="J217" s="3089"/>
      <c r="K217" s="3089"/>
      <c r="L217" s="3089"/>
      <c r="M217" s="3089"/>
      <c r="N217" s="3089"/>
      <c r="O217" s="3089"/>
    </row>
    <row r="218" spans="1:15" s="1267" customFormat="1">
      <c r="A218" s="1266"/>
      <c r="B218" s="1266"/>
      <c r="C218" s="1266"/>
      <c r="D218" s="1266"/>
      <c r="E218" s="1266"/>
      <c r="F218" s="1266"/>
      <c r="G218" s="1266"/>
      <c r="H218" s="1266"/>
      <c r="I218" s="3089"/>
      <c r="J218" s="3089"/>
      <c r="K218" s="3089"/>
      <c r="L218" s="3089"/>
      <c r="M218" s="3089"/>
      <c r="N218" s="3089"/>
      <c r="O218" s="3089"/>
    </row>
    <row r="219" spans="1:15" s="1267" customFormat="1">
      <c r="A219" s="1266"/>
      <c r="B219" s="1266"/>
      <c r="C219" s="1266"/>
      <c r="D219" s="1266"/>
      <c r="E219" s="1266"/>
      <c r="F219" s="1266"/>
      <c r="G219" s="1266"/>
      <c r="H219" s="1266"/>
      <c r="I219" s="3089"/>
      <c r="J219" s="3089"/>
      <c r="K219" s="3089"/>
      <c r="L219" s="3089"/>
      <c r="M219" s="3089"/>
      <c r="N219" s="3089"/>
      <c r="O219" s="3089"/>
    </row>
    <row r="220" spans="1:15" s="1267" customFormat="1">
      <c r="A220" s="1266"/>
      <c r="B220" s="1266"/>
      <c r="C220" s="1266"/>
      <c r="D220" s="1266"/>
      <c r="E220" s="1266"/>
      <c r="F220" s="1266"/>
      <c r="G220" s="1266"/>
      <c r="H220" s="1266"/>
      <c r="I220" s="3089"/>
      <c r="J220" s="3089"/>
      <c r="K220" s="3089"/>
      <c r="L220" s="3089"/>
      <c r="M220" s="3089"/>
      <c r="N220" s="3089"/>
      <c r="O220" s="3089"/>
    </row>
    <row r="221" spans="1:15" s="1267" customFormat="1">
      <c r="A221" s="1266"/>
      <c r="B221" s="1266"/>
      <c r="C221" s="1266"/>
      <c r="D221" s="1266"/>
      <c r="E221" s="1266"/>
      <c r="F221" s="1266"/>
      <c r="G221" s="1266"/>
      <c r="H221" s="1266"/>
      <c r="I221" s="3089"/>
      <c r="J221" s="3089"/>
      <c r="K221" s="3089"/>
      <c r="L221" s="3089"/>
      <c r="M221" s="3089"/>
      <c r="N221" s="3089"/>
      <c r="O221" s="3089"/>
    </row>
    <row r="222" spans="1:15" s="1267" customFormat="1">
      <c r="A222" s="1266"/>
      <c r="B222" s="1266"/>
      <c r="C222" s="1266"/>
      <c r="D222" s="1266"/>
      <c r="E222" s="1266"/>
      <c r="F222" s="1266"/>
      <c r="G222" s="1266"/>
      <c r="H222" s="1266"/>
      <c r="I222" s="3089"/>
      <c r="J222" s="3089"/>
      <c r="K222" s="3089"/>
      <c r="L222" s="3089"/>
      <c r="M222" s="3089"/>
      <c r="N222" s="3089"/>
      <c r="O222" s="3089"/>
    </row>
    <row r="223" spans="1:15" s="1267" customFormat="1">
      <c r="A223" s="1266"/>
      <c r="B223" s="1266"/>
      <c r="C223" s="1266"/>
      <c r="D223" s="1266"/>
      <c r="E223" s="1266"/>
      <c r="F223" s="1266"/>
      <c r="G223" s="1266"/>
      <c r="H223" s="1266"/>
      <c r="I223" s="3089"/>
      <c r="J223" s="3089"/>
      <c r="K223" s="3089"/>
      <c r="L223" s="3089"/>
      <c r="M223" s="3089"/>
      <c r="N223" s="3089"/>
      <c r="O223" s="3089"/>
    </row>
    <row r="224" spans="1:15" s="1267" customFormat="1">
      <c r="A224" s="1266"/>
      <c r="B224" s="1266"/>
      <c r="C224" s="1266"/>
      <c r="D224" s="1266"/>
      <c r="E224" s="1266"/>
      <c r="F224" s="1266"/>
      <c r="G224" s="1266"/>
      <c r="H224" s="1266"/>
      <c r="I224" s="3089"/>
      <c r="J224" s="3089"/>
      <c r="K224" s="3089"/>
      <c r="L224" s="3089"/>
      <c r="M224" s="3089"/>
      <c r="N224" s="3089"/>
      <c r="O224" s="3089"/>
    </row>
    <row r="225" spans="1:15" s="1267" customFormat="1">
      <c r="A225" s="1266"/>
      <c r="B225" s="1266"/>
      <c r="C225" s="1266"/>
      <c r="D225" s="1266"/>
      <c r="E225" s="1266"/>
      <c r="F225" s="1266"/>
      <c r="G225" s="1266"/>
      <c r="H225" s="1266"/>
      <c r="I225" s="3089"/>
      <c r="J225" s="3089"/>
      <c r="K225" s="3089"/>
      <c r="L225" s="3089"/>
      <c r="M225" s="3089"/>
      <c r="N225" s="3089"/>
      <c r="O225" s="3089"/>
    </row>
    <row r="226" spans="1:15" s="1267" customFormat="1">
      <c r="A226" s="1266"/>
      <c r="B226" s="1266"/>
      <c r="C226" s="1266"/>
      <c r="D226" s="1266"/>
      <c r="E226" s="1266"/>
      <c r="F226" s="1266"/>
      <c r="G226" s="1266"/>
      <c r="H226" s="1266"/>
      <c r="I226" s="3089"/>
      <c r="J226" s="3089"/>
      <c r="K226" s="3089"/>
      <c r="L226" s="3089"/>
      <c r="M226" s="3089"/>
      <c r="N226" s="3089"/>
      <c r="O226" s="3089"/>
    </row>
    <row r="227" spans="1:15" s="1267" customFormat="1">
      <c r="A227" s="1266"/>
      <c r="B227" s="1266"/>
      <c r="C227" s="1266"/>
      <c r="D227" s="1266"/>
      <c r="E227" s="1266"/>
      <c r="F227" s="1266"/>
      <c r="G227" s="1266"/>
      <c r="H227" s="1266"/>
      <c r="I227" s="3089"/>
      <c r="J227" s="3089"/>
      <c r="K227" s="3089"/>
      <c r="L227" s="3089"/>
      <c r="M227" s="3089"/>
      <c r="N227" s="3089"/>
      <c r="O227" s="3089"/>
    </row>
    <row r="228" spans="1:15" s="1267" customFormat="1">
      <c r="A228" s="1266"/>
      <c r="B228" s="1266"/>
      <c r="C228" s="1266"/>
      <c r="D228" s="1266"/>
      <c r="E228" s="1266"/>
      <c r="F228" s="1266"/>
      <c r="G228" s="1266"/>
      <c r="H228" s="1266"/>
      <c r="I228" s="3089"/>
      <c r="J228" s="3089"/>
      <c r="K228" s="3089"/>
      <c r="L228" s="3089"/>
      <c r="M228" s="3089"/>
      <c r="N228" s="3089"/>
      <c r="O228" s="3089"/>
    </row>
    <row r="229" spans="1:15" s="1267" customFormat="1">
      <c r="A229" s="1266"/>
      <c r="B229" s="1266"/>
      <c r="C229" s="1266"/>
      <c r="D229" s="1266"/>
      <c r="E229" s="1266"/>
      <c r="F229" s="1266"/>
      <c r="G229" s="1266"/>
      <c r="H229" s="1266"/>
      <c r="I229" s="3089"/>
      <c r="J229" s="3089"/>
      <c r="K229" s="3089"/>
      <c r="L229" s="3089"/>
      <c r="M229" s="3089"/>
      <c r="N229" s="3089"/>
      <c r="O229" s="3089"/>
    </row>
    <row r="230" spans="1:15" s="1267" customFormat="1">
      <c r="A230" s="1266"/>
      <c r="B230" s="1266"/>
      <c r="C230" s="1266"/>
      <c r="D230" s="1266"/>
      <c r="E230" s="1266"/>
      <c r="F230" s="1266"/>
      <c r="G230" s="1266"/>
      <c r="H230" s="1266"/>
      <c r="I230" s="3089"/>
      <c r="J230" s="3089"/>
      <c r="K230" s="3089"/>
      <c r="L230" s="3089"/>
      <c r="M230" s="3089"/>
      <c r="N230" s="3089"/>
      <c r="O230" s="3089"/>
    </row>
    <row r="231" spans="1:15" s="1267" customFormat="1">
      <c r="A231" s="1266"/>
      <c r="B231" s="1266"/>
      <c r="C231" s="1266"/>
      <c r="D231" s="1266"/>
      <c r="E231" s="1266"/>
      <c r="F231" s="1266"/>
      <c r="G231" s="1266"/>
      <c r="H231" s="1266"/>
      <c r="I231" s="3089"/>
      <c r="J231" s="3089"/>
      <c r="K231" s="3089"/>
      <c r="L231" s="3089"/>
      <c r="M231" s="3089"/>
      <c r="N231" s="3089"/>
      <c r="O231" s="3089"/>
    </row>
    <row r="232" spans="1:15" s="1267" customFormat="1">
      <c r="A232" s="1266"/>
      <c r="B232" s="1266"/>
      <c r="C232" s="1266"/>
      <c r="D232" s="1266"/>
      <c r="E232" s="1266"/>
      <c r="F232" s="1266"/>
      <c r="G232" s="1266"/>
      <c r="H232" s="1266"/>
      <c r="I232" s="3089"/>
      <c r="J232" s="3089"/>
      <c r="K232" s="3089"/>
      <c r="L232" s="3089"/>
      <c r="M232" s="3089"/>
      <c r="N232" s="3089"/>
      <c r="O232" s="3089"/>
    </row>
    <row r="233" spans="1:15" s="1267" customFormat="1">
      <c r="A233" s="1266"/>
      <c r="B233" s="1266"/>
      <c r="C233" s="1266"/>
      <c r="D233" s="1266"/>
      <c r="E233" s="1266"/>
      <c r="F233" s="1266"/>
      <c r="G233" s="1266"/>
      <c r="H233" s="1266"/>
      <c r="I233" s="3089"/>
      <c r="J233" s="3089"/>
      <c r="K233" s="3089"/>
      <c r="L233" s="3089"/>
      <c r="M233" s="3089"/>
      <c r="N233" s="3089"/>
      <c r="O233" s="3089"/>
    </row>
    <row r="234" spans="1:15" s="1267" customFormat="1">
      <c r="A234" s="1266"/>
      <c r="B234" s="1266"/>
      <c r="C234" s="1266"/>
      <c r="D234" s="1266"/>
      <c r="E234" s="1266"/>
      <c r="F234" s="1266"/>
      <c r="G234" s="1266"/>
      <c r="H234" s="1266"/>
      <c r="I234" s="3089"/>
      <c r="J234" s="3089"/>
      <c r="K234" s="3089"/>
      <c r="L234" s="3089"/>
      <c r="M234" s="3089"/>
      <c r="N234" s="3089"/>
      <c r="O234" s="3089"/>
    </row>
    <row r="235" spans="1:15" s="1267" customFormat="1">
      <c r="A235" s="1266"/>
      <c r="B235" s="1266"/>
      <c r="C235" s="1266"/>
      <c r="D235" s="1266"/>
      <c r="E235" s="1266"/>
      <c r="F235" s="1266"/>
      <c r="G235" s="1266"/>
      <c r="H235" s="1266"/>
      <c r="I235" s="3089"/>
      <c r="J235" s="3089"/>
      <c r="K235" s="3089"/>
      <c r="L235" s="3089"/>
      <c r="M235" s="3089"/>
      <c r="N235" s="3089"/>
      <c r="O235" s="3089"/>
    </row>
    <row r="236" spans="1:15" s="1267" customFormat="1">
      <c r="A236" s="1266"/>
      <c r="B236" s="1266"/>
      <c r="C236" s="1266"/>
      <c r="D236" s="1266"/>
      <c r="E236" s="1266"/>
      <c r="F236" s="1266"/>
      <c r="G236" s="1266"/>
      <c r="H236" s="1266"/>
      <c r="I236" s="3089"/>
      <c r="J236" s="3089"/>
      <c r="K236" s="3089"/>
      <c r="L236" s="3089"/>
      <c r="M236" s="3089"/>
      <c r="N236" s="3089"/>
      <c r="O236" s="3089"/>
    </row>
    <row r="237" spans="1:15" s="1267" customFormat="1">
      <c r="A237" s="1266"/>
      <c r="B237" s="1266"/>
      <c r="C237" s="1266"/>
      <c r="D237" s="1266"/>
      <c r="E237" s="1266"/>
      <c r="F237" s="1266"/>
      <c r="G237" s="1266"/>
      <c r="H237" s="1266"/>
      <c r="I237" s="3089"/>
      <c r="J237" s="3089"/>
      <c r="K237" s="3089"/>
      <c r="L237" s="3089"/>
      <c r="M237" s="3089"/>
      <c r="N237" s="3089"/>
      <c r="O237" s="3089"/>
    </row>
    <row r="238" spans="1:15" s="1267" customFormat="1">
      <c r="A238" s="1266"/>
      <c r="B238" s="1266"/>
      <c r="C238" s="1266"/>
      <c r="D238" s="1266"/>
      <c r="E238" s="1266"/>
      <c r="F238" s="1266"/>
      <c r="G238" s="1266"/>
      <c r="H238" s="1266"/>
      <c r="I238" s="3089"/>
      <c r="J238" s="3089"/>
      <c r="K238" s="3089"/>
      <c r="L238" s="3089"/>
      <c r="M238" s="3089"/>
      <c r="N238" s="3089"/>
      <c r="O238" s="3089"/>
    </row>
    <row r="239" spans="1:15" s="1267" customFormat="1">
      <c r="A239" s="1266"/>
      <c r="B239" s="1266"/>
      <c r="C239" s="1266"/>
      <c r="D239" s="1266"/>
      <c r="E239" s="1266"/>
      <c r="F239" s="1266"/>
      <c r="G239" s="1266"/>
      <c r="H239" s="1266"/>
      <c r="I239" s="3089"/>
      <c r="J239" s="3089"/>
      <c r="K239" s="3089"/>
      <c r="L239" s="3089"/>
      <c r="M239" s="3089"/>
      <c r="N239" s="3089"/>
      <c r="O239" s="3089"/>
    </row>
    <row r="240" spans="1:15" s="1267" customFormat="1">
      <c r="A240" s="1266"/>
      <c r="B240" s="1266"/>
      <c r="C240" s="1266"/>
      <c r="D240" s="1266"/>
      <c r="E240" s="1266"/>
      <c r="F240" s="1266"/>
      <c r="G240" s="1266"/>
      <c r="H240" s="1266"/>
      <c r="I240" s="3089"/>
      <c r="J240" s="3089"/>
      <c r="K240" s="3089"/>
      <c r="L240" s="3089"/>
      <c r="M240" s="3089"/>
      <c r="N240" s="3089"/>
      <c r="O240" s="3089"/>
    </row>
    <row r="241" spans="1:15" s="1267" customFormat="1">
      <c r="A241" s="1266"/>
      <c r="B241" s="1266"/>
      <c r="C241" s="1266"/>
      <c r="D241" s="1266"/>
      <c r="E241" s="1266"/>
      <c r="F241" s="1266"/>
      <c r="G241" s="1266"/>
      <c r="H241" s="1266"/>
      <c r="I241" s="3089"/>
      <c r="J241" s="3089"/>
      <c r="K241" s="3089"/>
      <c r="L241" s="3089"/>
      <c r="M241" s="3089"/>
      <c r="N241" s="3089"/>
      <c r="O241" s="3089"/>
    </row>
    <row r="242" spans="1:15" s="1267" customFormat="1">
      <c r="A242" s="1266"/>
      <c r="B242" s="1266"/>
      <c r="C242" s="1266"/>
      <c r="D242" s="1266"/>
      <c r="E242" s="1266"/>
      <c r="F242" s="1266"/>
      <c r="G242" s="1266"/>
      <c r="H242" s="1266"/>
      <c r="I242" s="3089"/>
      <c r="J242" s="3089"/>
      <c r="K242" s="3089"/>
      <c r="L242" s="3089"/>
      <c r="M242" s="3089"/>
      <c r="N242" s="3089"/>
      <c r="O242" s="3089"/>
    </row>
    <row r="243" spans="1:15" s="1267" customFormat="1">
      <c r="A243" s="1266"/>
      <c r="B243" s="1266"/>
      <c r="C243" s="1266"/>
      <c r="D243" s="1266"/>
      <c r="E243" s="1266"/>
      <c r="F243" s="1266"/>
      <c r="G243" s="1266"/>
      <c r="H243" s="1266"/>
      <c r="I243" s="3089"/>
      <c r="J243" s="3089"/>
      <c r="K243" s="3089"/>
      <c r="L243" s="3089"/>
      <c r="M243" s="3089"/>
      <c r="N243" s="3089"/>
      <c r="O243" s="3089"/>
    </row>
    <row r="244" spans="1:15" s="1267" customFormat="1">
      <c r="A244" s="1266"/>
      <c r="B244" s="1266"/>
      <c r="C244" s="1266"/>
      <c r="D244" s="1266"/>
      <c r="E244" s="1266"/>
      <c r="F244" s="1266"/>
      <c r="G244" s="1266"/>
      <c r="H244" s="1266"/>
      <c r="I244" s="3089"/>
      <c r="J244" s="3089"/>
      <c r="K244" s="3089"/>
      <c r="L244" s="3089"/>
      <c r="M244" s="3089"/>
      <c r="N244" s="3089"/>
      <c r="O244" s="3089"/>
    </row>
    <row r="245" spans="1:15" s="1267" customFormat="1">
      <c r="A245" s="1266"/>
      <c r="B245" s="1266"/>
      <c r="C245" s="1266"/>
      <c r="D245" s="1266"/>
      <c r="E245" s="1266"/>
      <c r="F245" s="1266"/>
      <c r="G245" s="1266"/>
      <c r="H245" s="1266"/>
      <c r="I245" s="3089"/>
      <c r="J245" s="3089"/>
      <c r="K245" s="3089"/>
      <c r="L245" s="3089"/>
      <c r="M245" s="3089"/>
      <c r="N245" s="3089"/>
      <c r="O245" s="3089"/>
    </row>
    <row r="251" spans="1:15" s="1267" customFormat="1">
      <c r="A251" s="1266"/>
      <c r="B251" s="1266"/>
      <c r="C251" s="1266"/>
      <c r="D251" s="1266"/>
      <c r="E251" s="1266"/>
      <c r="F251" s="1266"/>
      <c r="G251" s="1266"/>
      <c r="H251" s="1266"/>
      <c r="I251" s="3089"/>
      <c r="J251" s="3089"/>
      <c r="K251" s="3089"/>
      <c r="L251" s="3089"/>
      <c r="M251" s="3089"/>
      <c r="N251" s="3089"/>
      <c r="O251" s="3089"/>
    </row>
    <row r="252" spans="1:15" s="1267" customFormat="1">
      <c r="A252" s="1266"/>
      <c r="B252" s="1266"/>
      <c r="C252" s="1266"/>
      <c r="D252" s="1266"/>
      <c r="E252" s="1266"/>
      <c r="F252" s="1266"/>
      <c r="G252" s="1266"/>
      <c r="H252" s="1266"/>
      <c r="I252" s="3089"/>
      <c r="J252" s="3089"/>
      <c r="K252" s="3089"/>
      <c r="L252" s="3089"/>
      <c r="M252" s="3089"/>
      <c r="N252" s="3089"/>
      <c r="O252" s="3089"/>
    </row>
    <row r="253" spans="1:15" s="1267" customFormat="1">
      <c r="A253" s="1266"/>
      <c r="B253" s="1266"/>
      <c r="C253" s="1266"/>
      <c r="D253" s="1266"/>
      <c r="E253" s="1266"/>
      <c r="F253" s="1266"/>
      <c r="G253" s="1266"/>
      <c r="H253" s="1266"/>
      <c r="I253" s="3089"/>
      <c r="J253" s="3089"/>
      <c r="K253" s="3089"/>
      <c r="L253" s="3089"/>
      <c r="M253" s="3089"/>
      <c r="N253" s="3089"/>
      <c r="O253" s="3089"/>
    </row>
    <row r="254" spans="1:15" s="1267" customFormat="1">
      <c r="A254" s="1266"/>
      <c r="B254" s="1266"/>
      <c r="C254" s="1266"/>
      <c r="D254" s="1266"/>
      <c r="E254" s="1266"/>
      <c r="F254" s="1266"/>
      <c r="G254" s="1266"/>
      <c r="H254" s="1266"/>
      <c r="I254" s="3089"/>
      <c r="J254" s="3089"/>
      <c r="K254" s="3089"/>
      <c r="L254" s="3089"/>
      <c r="M254" s="3089"/>
      <c r="N254" s="3089"/>
      <c r="O254" s="3089"/>
    </row>
    <row r="255" spans="1:15" s="1267" customFormat="1">
      <c r="A255" s="1266"/>
      <c r="B255" s="1266"/>
      <c r="C255" s="1266"/>
      <c r="D255" s="1266"/>
      <c r="E255" s="1266"/>
      <c r="F255" s="1266"/>
      <c r="G255" s="1266"/>
      <c r="H255" s="1266"/>
      <c r="I255" s="3089"/>
      <c r="J255" s="3089"/>
      <c r="K255" s="3089"/>
      <c r="L255" s="3089"/>
      <c r="M255" s="3089"/>
      <c r="N255" s="3089"/>
      <c r="O255" s="3089"/>
    </row>
    <row r="256" spans="1:15" s="1267" customFormat="1">
      <c r="A256" s="1266"/>
      <c r="B256" s="1266"/>
      <c r="C256" s="1266"/>
      <c r="D256" s="1266"/>
      <c r="E256" s="1266"/>
      <c r="F256" s="1266"/>
      <c r="G256" s="1266"/>
      <c r="H256" s="1266"/>
      <c r="I256" s="3089"/>
      <c r="J256" s="3089"/>
      <c r="K256" s="3089"/>
      <c r="L256" s="3089"/>
      <c r="M256" s="3089"/>
      <c r="N256" s="3089"/>
      <c r="O256" s="3089"/>
    </row>
    <row r="257" spans="1:15" s="1267" customFormat="1">
      <c r="A257" s="1266"/>
      <c r="B257" s="1266"/>
      <c r="C257" s="1266"/>
      <c r="D257" s="1266"/>
      <c r="E257" s="1266"/>
      <c r="F257" s="1266"/>
      <c r="G257" s="1266"/>
      <c r="H257" s="1266"/>
      <c r="I257" s="3089"/>
      <c r="J257" s="3089"/>
      <c r="K257" s="3089"/>
      <c r="L257" s="3089"/>
      <c r="M257" s="3089"/>
      <c r="N257" s="3089"/>
      <c r="O257" s="3089"/>
    </row>
    <row r="258" spans="1:15" s="1267" customFormat="1">
      <c r="A258" s="1266"/>
      <c r="B258" s="1266"/>
      <c r="C258" s="1266"/>
      <c r="D258" s="1266"/>
      <c r="E258" s="1266"/>
      <c r="F258" s="1266"/>
      <c r="G258" s="1266"/>
      <c r="H258" s="1266"/>
      <c r="I258" s="3089"/>
      <c r="J258" s="3089"/>
      <c r="K258" s="3089"/>
      <c r="L258" s="3089"/>
      <c r="M258" s="3089"/>
      <c r="N258" s="3089"/>
      <c r="O258" s="3089"/>
    </row>
    <row r="259" spans="1:15" s="1267" customFormat="1">
      <c r="A259" s="1266"/>
      <c r="B259" s="1266"/>
      <c r="C259" s="1266"/>
      <c r="D259" s="1266"/>
      <c r="E259" s="1266"/>
      <c r="F259" s="1266"/>
      <c r="G259" s="1266"/>
      <c r="H259" s="1266"/>
      <c r="I259" s="3089"/>
      <c r="J259" s="3089"/>
      <c r="K259" s="3089"/>
      <c r="L259" s="3089"/>
      <c r="M259" s="3089"/>
      <c r="N259" s="3089"/>
      <c r="O259" s="3089"/>
    </row>
    <row r="260" spans="1:15" s="1267" customFormat="1">
      <c r="A260" s="1266"/>
      <c r="B260" s="1266"/>
      <c r="C260" s="1266"/>
      <c r="D260" s="1266"/>
      <c r="E260" s="1266"/>
      <c r="F260" s="1266"/>
      <c r="G260" s="1266"/>
      <c r="H260" s="1266"/>
      <c r="I260" s="3089"/>
      <c r="J260" s="3089"/>
      <c r="K260" s="3089"/>
      <c r="L260" s="3089"/>
      <c r="M260" s="3089"/>
      <c r="N260" s="3089"/>
      <c r="O260" s="3089"/>
    </row>
    <row r="261" spans="1:15" s="1267" customFormat="1">
      <c r="A261" s="1266"/>
      <c r="B261" s="1266"/>
      <c r="C261" s="1266"/>
      <c r="D261" s="1266"/>
      <c r="E261" s="1266"/>
      <c r="F261" s="1266"/>
      <c r="G261" s="1266"/>
      <c r="H261" s="1266"/>
      <c r="I261" s="3089"/>
      <c r="J261" s="3089"/>
      <c r="K261" s="3089"/>
      <c r="L261" s="3089"/>
      <c r="M261" s="3089"/>
      <c r="N261" s="3089"/>
      <c r="O261" s="3089"/>
    </row>
    <row r="262" spans="1:15" s="1267" customFormat="1">
      <c r="A262" s="1266"/>
      <c r="B262" s="1266"/>
      <c r="C262" s="1266"/>
      <c r="D262" s="1266"/>
      <c r="E262" s="1266"/>
      <c r="F262" s="1266"/>
      <c r="G262" s="1266"/>
      <c r="H262" s="1266"/>
      <c r="I262" s="3089"/>
      <c r="J262" s="3089"/>
      <c r="K262" s="3089"/>
      <c r="L262" s="3089"/>
      <c r="M262" s="3089"/>
      <c r="N262" s="3089"/>
      <c r="O262" s="3089"/>
    </row>
    <row r="263" spans="1:15" s="1267" customFormat="1">
      <c r="A263" s="1266"/>
      <c r="B263" s="1266"/>
      <c r="C263" s="1266"/>
      <c r="D263" s="1266"/>
      <c r="E263" s="1266"/>
      <c r="F263" s="1266"/>
      <c r="G263" s="1266"/>
      <c r="H263" s="1266"/>
      <c r="I263" s="3089"/>
      <c r="J263" s="3089"/>
      <c r="K263" s="3089"/>
      <c r="L263" s="3089"/>
      <c r="M263" s="3089"/>
      <c r="N263" s="3089"/>
      <c r="O263" s="3089"/>
    </row>
    <row r="264" spans="1:15" s="1267" customFormat="1">
      <c r="A264" s="1266"/>
      <c r="B264" s="1266"/>
      <c r="C264" s="1266"/>
      <c r="D264" s="1266"/>
      <c r="E264" s="1266"/>
      <c r="F264" s="1266"/>
      <c r="G264" s="1266"/>
      <c r="H264" s="1266"/>
      <c r="I264" s="3089"/>
      <c r="J264" s="3089"/>
      <c r="K264" s="3089"/>
      <c r="L264" s="3089"/>
      <c r="M264" s="3089"/>
      <c r="N264" s="3089"/>
      <c r="O264" s="3089"/>
    </row>
    <row r="265" spans="1:15" s="1267" customFormat="1">
      <c r="A265" s="1266"/>
      <c r="B265" s="1266"/>
      <c r="C265" s="1266"/>
      <c r="D265" s="1266"/>
      <c r="E265" s="1266"/>
      <c r="F265" s="1266"/>
      <c r="G265" s="1266"/>
      <c r="H265" s="1266"/>
      <c r="I265" s="3089"/>
      <c r="J265" s="3089"/>
      <c r="K265" s="3089"/>
      <c r="L265" s="3089"/>
      <c r="M265" s="3089"/>
      <c r="N265" s="3089"/>
      <c r="O265" s="3089"/>
    </row>
    <row r="266" spans="1:15" s="1267" customFormat="1">
      <c r="A266" s="1266"/>
      <c r="B266" s="1266"/>
      <c r="C266" s="1266"/>
      <c r="D266" s="1266"/>
      <c r="E266" s="1266"/>
      <c r="F266" s="1266"/>
      <c r="G266" s="1266"/>
      <c r="H266" s="1266"/>
      <c r="I266" s="3089"/>
      <c r="J266" s="3089"/>
      <c r="K266" s="3089"/>
      <c r="L266" s="3089"/>
      <c r="M266" s="3089"/>
      <c r="N266" s="3089"/>
      <c r="O266" s="3089"/>
    </row>
    <row r="267" spans="1:15" s="1267" customFormat="1">
      <c r="A267" s="1266"/>
      <c r="B267" s="1266"/>
      <c r="C267" s="1266"/>
      <c r="D267" s="1266"/>
      <c r="E267" s="1266"/>
      <c r="F267" s="1266"/>
      <c r="G267" s="1266"/>
      <c r="H267" s="1266"/>
      <c r="I267" s="3089"/>
      <c r="J267" s="3089"/>
      <c r="K267" s="3089"/>
      <c r="L267" s="3089"/>
      <c r="M267" s="3089"/>
      <c r="N267" s="3089"/>
      <c r="O267" s="3089"/>
    </row>
    <row r="268" spans="1:15" s="1267" customFormat="1">
      <c r="A268" s="1266"/>
      <c r="B268" s="1266"/>
      <c r="C268" s="1266"/>
      <c r="D268" s="1266"/>
      <c r="E268" s="1266"/>
      <c r="F268" s="1266"/>
      <c r="G268" s="1266"/>
      <c r="H268" s="1266"/>
      <c r="I268" s="3089"/>
      <c r="J268" s="3089"/>
      <c r="K268" s="3089"/>
      <c r="L268" s="3089"/>
      <c r="M268" s="3089"/>
      <c r="N268" s="3089"/>
      <c r="O268" s="3089"/>
    </row>
    <row r="269" spans="1:15" s="1267" customFormat="1">
      <c r="A269" s="1266"/>
      <c r="B269" s="1266"/>
      <c r="C269" s="1266"/>
      <c r="D269" s="1266"/>
      <c r="E269" s="1266"/>
      <c r="F269" s="1266"/>
      <c r="G269" s="1266"/>
      <c r="H269" s="1266"/>
      <c r="I269" s="3089"/>
      <c r="J269" s="3089"/>
      <c r="K269" s="3089"/>
      <c r="L269" s="3089"/>
      <c r="M269" s="3089"/>
      <c r="N269" s="3089"/>
      <c r="O269" s="3089"/>
    </row>
    <row r="270" spans="1:15" s="1267" customFormat="1">
      <c r="A270" s="1266"/>
      <c r="B270" s="1266"/>
      <c r="C270" s="1266"/>
      <c r="D270" s="1266"/>
      <c r="E270" s="1266"/>
      <c r="F270" s="1266"/>
      <c r="G270" s="1266"/>
      <c r="H270" s="1266"/>
      <c r="I270" s="3089"/>
      <c r="J270" s="3089"/>
      <c r="K270" s="3089"/>
      <c r="L270" s="3089"/>
      <c r="M270" s="3089"/>
      <c r="N270" s="3089"/>
      <c r="O270" s="3089"/>
    </row>
    <row r="271" spans="1:15" s="1267" customFormat="1">
      <c r="A271" s="1266"/>
      <c r="B271" s="1266"/>
      <c r="C271" s="1266"/>
      <c r="D271" s="1266"/>
      <c r="E271" s="1266"/>
      <c r="F271" s="1266"/>
      <c r="G271" s="1266"/>
      <c r="H271" s="1266"/>
      <c r="I271" s="3089"/>
      <c r="J271" s="3089"/>
      <c r="K271" s="3089"/>
      <c r="L271" s="3089"/>
      <c r="M271" s="3089"/>
      <c r="N271" s="3089"/>
      <c r="O271" s="3089"/>
    </row>
    <row r="272" spans="1:15" s="1267" customFormat="1">
      <c r="A272" s="1266"/>
      <c r="B272" s="1266"/>
      <c r="C272" s="1266"/>
      <c r="D272" s="1266"/>
      <c r="E272" s="1266"/>
      <c r="F272" s="1266"/>
      <c r="G272" s="1266"/>
      <c r="H272" s="1266"/>
      <c r="I272" s="3089"/>
      <c r="J272" s="3089"/>
      <c r="K272" s="3089"/>
      <c r="L272" s="3089"/>
      <c r="M272" s="3089"/>
      <c r="N272" s="3089"/>
      <c r="O272" s="3089"/>
    </row>
    <row r="273" spans="1:15" s="1267" customFormat="1">
      <c r="A273" s="1266"/>
      <c r="B273" s="1266"/>
      <c r="C273" s="1266"/>
      <c r="D273" s="1266"/>
      <c r="E273" s="1266"/>
      <c r="F273" s="1266"/>
      <c r="G273" s="1266"/>
      <c r="H273" s="1266"/>
      <c r="I273" s="3089"/>
      <c r="J273" s="3089"/>
      <c r="K273" s="3089"/>
      <c r="L273" s="3089"/>
      <c r="M273" s="3089"/>
      <c r="N273" s="3089"/>
      <c r="O273" s="3089"/>
    </row>
    <row r="274" spans="1:15" s="1267" customFormat="1">
      <c r="A274" s="1266"/>
      <c r="B274" s="1266"/>
      <c r="C274" s="1266"/>
      <c r="D274" s="1266"/>
      <c r="E274" s="1266"/>
      <c r="F274" s="1266"/>
      <c r="G274" s="1266"/>
      <c r="H274" s="1266"/>
      <c r="I274" s="3089"/>
      <c r="J274" s="3089"/>
      <c r="K274" s="3089"/>
      <c r="L274" s="3089"/>
      <c r="M274" s="3089"/>
      <c r="N274" s="3089"/>
      <c r="O274" s="3089"/>
    </row>
    <row r="275" spans="1:15" s="1267" customFormat="1">
      <c r="A275" s="1266"/>
      <c r="B275" s="1266"/>
      <c r="C275" s="1266"/>
      <c r="D275" s="1266"/>
      <c r="E275" s="1266"/>
      <c r="F275" s="1266"/>
      <c r="G275" s="1266"/>
      <c r="H275" s="1266"/>
      <c r="I275" s="3089"/>
      <c r="J275" s="3089"/>
      <c r="K275" s="3089"/>
      <c r="L275" s="3089"/>
      <c r="M275" s="3089"/>
      <c r="N275" s="3089"/>
      <c r="O275" s="3089"/>
    </row>
    <row r="276" spans="1:15" s="1267" customFormat="1">
      <c r="A276" s="1266"/>
      <c r="B276" s="1266"/>
      <c r="C276" s="1266"/>
      <c r="D276" s="1266"/>
      <c r="E276" s="1266"/>
      <c r="F276" s="1266"/>
      <c r="G276" s="1266"/>
      <c r="H276" s="1266"/>
      <c r="I276" s="3089"/>
      <c r="J276" s="3089"/>
      <c r="K276" s="3089"/>
      <c r="L276" s="3089"/>
      <c r="M276" s="3089"/>
      <c r="N276" s="3089"/>
      <c r="O276" s="3089"/>
    </row>
    <row r="277" spans="1:15" s="1267" customFormat="1">
      <c r="A277" s="1266"/>
      <c r="B277" s="1266"/>
      <c r="C277" s="1266"/>
      <c r="D277" s="1266"/>
      <c r="E277" s="1266"/>
      <c r="F277" s="1266"/>
      <c r="G277" s="1266"/>
      <c r="H277" s="1266"/>
      <c r="I277" s="3089"/>
      <c r="J277" s="3089"/>
      <c r="K277" s="3089"/>
      <c r="L277" s="3089"/>
      <c r="M277" s="3089"/>
      <c r="N277" s="3089"/>
      <c r="O277" s="3089"/>
    </row>
    <row r="278" spans="1:15" s="1267" customFormat="1">
      <c r="A278" s="1266"/>
      <c r="B278" s="1266"/>
      <c r="C278" s="1266"/>
      <c r="D278" s="1266"/>
      <c r="E278" s="1266"/>
      <c r="F278" s="1266"/>
      <c r="G278" s="1266"/>
      <c r="H278" s="1266"/>
      <c r="I278" s="3089"/>
      <c r="J278" s="3089"/>
      <c r="K278" s="3089"/>
      <c r="L278" s="3089"/>
      <c r="M278" s="3089"/>
      <c r="N278" s="3089"/>
      <c r="O278" s="3089"/>
    </row>
    <row r="279" spans="1:15" s="1267" customFormat="1">
      <c r="A279" s="1266"/>
      <c r="B279" s="1266"/>
      <c r="C279" s="1266"/>
      <c r="D279" s="1266"/>
      <c r="E279" s="1266"/>
      <c r="F279" s="1266"/>
      <c r="G279" s="1266"/>
      <c r="H279" s="1266"/>
      <c r="I279" s="3089"/>
      <c r="J279" s="3089"/>
      <c r="K279" s="3089"/>
      <c r="L279" s="3089"/>
      <c r="M279" s="3089"/>
      <c r="N279" s="3089"/>
      <c r="O279" s="3089"/>
    </row>
    <row r="280" spans="1:15" s="1267" customFormat="1">
      <c r="A280" s="1266"/>
      <c r="B280" s="1266"/>
      <c r="C280" s="1266"/>
      <c r="D280" s="1266"/>
      <c r="E280" s="1266"/>
      <c r="F280" s="1266"/>
      <c r="G280" s="1266"/>
      <c r="H280" s="1266"/>
      <c r="I280" s="3089"/>
      <c r="J280" s="3089"/>
      <c r="K280" s="3089"/>
      <c r="L280" s="3089"/>
      <c r="M280" s="3089"/>
      <c r="N280" s="3089"/>
      <c r="O280" s="3089"/>
    </row>
    <row r="281" spans="1:15" s="1267" customFormat="1">
      <c r="A281" s="1266"/>
      <c r="B281" s="1266"/>
      <c r="C281" s="1266"/>
      <c r="D281" s="1266"/>
      <c r="E281" s="1266"/>
      <c r="F281" s="1266"/>
      <c r="G281" s="1266"/>
      <c r="H281" s="1266"/>
      <c r="I281" s="3089"/>
      <c r="J281" s="3089"/>
      <c r="K281" s="3089"/>
      <c r="L281" s="3089"/>
      <c r="M281" s="3089"/>
      <c r="N281" s="3089"/>
      <c r="O281" s="3089"/>
    </row>
    <row r="282" spans="1:15" s="1267" customFormat="1">
      <c r="A282" s="1266"/>
      <c r="B282" s="1266"/>
      <c r="C282" s="1266"/>
      <c r="D282" s="1266"/>
      <c r="E282" s="1266"/>
      <c r="F282" s="1266"/>
      <c r="G282" s="1266"/>
      <c r="H282" s="1266"/>
      <c r="I282" s="3089"/>
      <c r="J282" s="3089"/>
      <c r="K282" s="3089"/>
      <c r="L282" s="3089"/>
      <c r="M282" s="3089"/>
      <c r="N282" s="3089"/>
      <c r="O282" s="3089"/>
    </row>
    <row r="283" spans="1:15" s="1267" customFormat="1">
      <c r="A283" s="1266"/>
      <c r="B283" s="1266"/>
      <c r="C283" s="1266"/>
      <c r="D283" s="1266"/>
      <c r="E283" s="1266"/>
      <c r="F283" s="1266"/>
      <c r="G283" s="1266"/>
      <c r="H283" s="1266"/>
      <c r="I283" s="3089"/>
      <c r="J283" s="3089"/>
      <c r="K283" s="3089"/>
      <c r="L283" s="3089"/>
      <c r="M283" s="3089"/>
      <c r="N283" s="3089"/>
      <c r="O283" s="3089"/>
    </row>
    <row r="284" spans="1:15" s="1267" customFormat="1">
      <c r="A284" s="1266"/>
      <c r="B284" s="1266"/>
      <c r="C284" s="1266"/>
      <c r="D284" s="1266"/>
      <c r="E284" s="1266"/>
      <c r="F284" s="1266"/>
      <c r="G284" s="1266"/>
      <c r="H284" s="1266"/>
      <c r="I284" s="3089"/>
      <c r="J284" s="3089"/>
      <c r="K284" s="3089"/>
      <c r="L284" s="3089"/>
      <c r="M284" s="3089"/>
      <c r="N284" s="3089"/>
      <c r="O284" s="3089"/>
    </row>
    <row r="285" spans="1:15" s="1267" customFormat="1">
      <c r="A285" s="1266"/>
      <c r="B285" s="1266"/>
      <c r="C285" s="1266"/>
      <c r="D285" s="1266"/>
      <c r="E285" s="1266"/>
      <c r="F285" s="1266"/>
      <c r="G285" s="1266"/>
      <c r="H285" s="1266"/>
      <c r="I285" s="3089"/>
      <c r="J285" s="3089"/>
      <c r="K285" s="3089"/>
      <c r="L285" s="3089"/>
      <c r="M285" s="3089"/>
      <c r="N285" s="3089"/>
      <c r="O285" s="3089"/>
    </row>
    <row r="286" spans="1:15" s="1267" customFormat="1">
      <c r="A286" s="1266"/>
      <c r="B286" s="1266"/>
      <c r="C286" s="1266"/>
      <c r="D286" s="1266"/>
      <c r="E286" s="1266"/>
      <c r="F286" s="1266"/>
      <c r="G286" s="1266"/>
      <c r="H286" s="1266"/>
      <c r="I286" s="3089"/>
      <c r="J286" s="3089"/>
      <c r="K286" s="3089"/>
      <c r="L286" s="3089"/>
      <c r="M286" s="3089"/>
      <c r="N286" s="3089"/>
      <c r="O286" s="3089"/>
    </row>
    <row r="287" spans="1:15" s="1267" customFormat="1">
      <c r="A287" s="1266"/>
      <c r="B287" s="1266"/>
      <c r="C287" s="1266"/>
      <c r="D287" s="1266"/>
      <c r="E287" s="1266"/>
      <c r="F287" s="1266"/>
      <c r="G287" s="1266"/>
      <c r="H287" s="1266"/>
      <c r="I287" s="3089"/>
      <c r="J287" s="3089"/>
      <c r="K287" s="3089"/>
      <c r="L287" s="3089"/>
      <c r="M287" s="3089"/>
      <c r="N287" s="3089"/>
      <c r="O287" s="3089"/>
    </row>
    <row r="288" spans="1:15" s="1267" customFormat="1">
      <c r="A288" s="1266"/>
      <c r="B288" s="1266"/>
      <c r="C288" s="1266"/>
      <c r="D288" s="1266"/>
      <c r="E288" s="1266"/>
      <c r="F288" s="1266"/>
      <c r="G288" s="1266"/>
      <c r="H288" s="1266"/>
      <c r="I288" s="3089"/>
      <c r="J288" s="3089"/>
      <c r="K288" s="3089"/>
      <c r="L288" s="3089"/>
      <c r="M288" s="3089"/>
      <c r="N288" s="3089"/>
      <c r="O288" s="3089"/>
    </row>
    <row r="289" spans="1:15" s="1267" customFormat="1">
      <c r="A289" s="1266"/>
      <c r="B289" s="1266"/>
      <c r="C289" s="1266"/>
      <c r="D289" s="1266"/>
      <c r="E289" s="1266"/>
      <c r="F289" s="1266"/>
      <c r="G289" s="1266"/>
      <c r="H289" s="1266"/>
      <c r="I289" s="3089"/>
      <c r="J289" s="3089"/>
      <c r="K289" s="3089"/>
      <c r="L289" s="3089"/>
      <c r="M289" s="3089"/>
      <c r="N289" s="3089"/>
      <c r="O289" s="3089"/>
    </row>
    <row r="294" spans="1:15" s="1267" customFormat="1">
      <c r="A294" s="1266"/>
      <c r="B294" s="1266"/>
      <c r="C294" s="1266"/>
      <c r="D294" s="1266"/>
      <c r="E294" s="1266"/>
      <c r="F294" s="1266"/>
      <c r="G294" s="1266"/>
      <c r="H294" s="1266"/>
      <c r="I294" s="3089"/>
      <c r="J294" s="3089"/>
      <c r="K294" s="3089"/>
      <c r="L294" s="3089"/>
      <c r="M294" s="3089"/>
      <c r="N294" s="3089"/>
      <c r="O294" s="3089"/>
    </row>
    <row r="295" spans="1:15" s="1267" customFormat="1">
      <c r="A295" s="1266"/>
      <c r="B295" s="1266"/>
      <c r="C295" s="1266"/>
      <c r="D295" s="1266"/>
      <c r="E295" s="1266"/>
      <c r="F295" s="1266"/>
      <c r="G295" s="1266"/>
      <c r="H295" s="1266"/>
      <c r="I295" s="3089"/>
      <c r="J295" s="3089"/>
      <c r="K295" s="3089"/>
      <c r="L295" s="3089"/>
      <c r="M295" s="3089"/>
      <c r="N295" s="3089"/>
      <c r="O295" s="3089"/>
    </row>
    <row r="296" spans="1:15" s="1267" customFormat="1">
      <c r="A296" s="1266"/>
      <c r="B296" s="1266"/>
      <c r="C296" s="1266"/>
      <c r="D296" s="1266"/>
      <c r="E296" s="1266"/>
      <c r="F296" s="1266"/>
      <c r="G296" s="1266"/>
      <c r="H296" s="1266"/>
      <c r="I296" s="3089"/>
      <c r="J296" s="3089"/>
      <c r="K296" s="3089"/>
      <c r="L296" s="3089"/>
      <c r="M296" s="3089"/>
      <c r="N296" s="3089"/>
      <c r="O296" s="3089"/>
    </row>
    <row r="297" spans="1:15" s="1267" customFormat="1">
      <c r="A297" s="1266"/>
      <c r="B297" s="1266"/>
      <c r="C297" s="1266"/>
      <c r="D297" s="1266"/>
      <c r="E297" s="1266"/>
      <c r="F297" s="1266"/>
      <c r="G297" s="1266"/>
      <c r="H297" s="1266"/>
      <c r="I297" s="3089"/>
      <c r="J297" s="3089"/>
      <c r="K297" s="3089"/>
      <c r="L297" s="3089"/>
      <c r="M297" s="3089"/>
      <c r="N297" s="3089"/>
      <c r="O297" s="3089"/>
    </row>
    <row r="298" spans="1:15" s="1267" customFormat="1">
      <c r="A298" s="1266"/>
      <c r="B298" s="1266"/>
      <c r="C298" s="1266"/>
      <c r="D298" s="1266"/>
      <c r="E298" s="1266"/>
      <c r="F298" s="1266"/>
      <c r="G298" s="1266"/>
      <c r="H298" s="1266"/>
      <c r="I298" s="3089"/>
      <c r="J298" s="3089"/>
      <c r="K298" s="3089"/>
      <c r="L298" s="3089"/>
      <c r="M298" s="3089"/>
      <c r="N298" s="3089"/>
      <c r="O298" s="3089"/>
    </row>
    <row r="299" spans="1:15" s="1267" customFormat="1">
      <c r="A299" s="1266"/>
      <c r="B299" s="1266"/>
      <c r="C299" s="1266"/>
      <c r="D299" s="1266"/>
      <c r="E299" s="1266"/>
      <c r="F299" s="1266"/>
      <c r="G299" s="1266"/>
      <c r="H299" s="1266"/>
      <c r="I299" s="3089"/>
      <c r="J299" s="3089"/>
      <c r="K299" s="3089"/>
      <c r="L299" s="3089"/>
      <c r="M299" s="3089"/>
      <c r="N299" s="3089"/>
      <c r="O299" s="3089"/>
    </row>
    <row r="300" spans="1:15" s="1267" customFormat="1">
      <c r="A300" s="1266"/>
      <c r="B300" s="1266"/>
      <c r="C300" s="1266"/>
      <c r="D300" s="1266"/>
      <c r="E300" s="1266"/>
      <c r="F300" s="1266"/>
      <c r="G300" s="1266"/>
      <c r="H300" s="1266"/>
      <c r="I300" s="3089"/>
      <c r="J300" s="3089"/>
      <c r="K300" s="3089"/>
      <c r="L300" s="3089"/>
      <c r="M300" s="3089"/>
      <c r="N300" s="3089"/>
      <c r="O300" s="3089"/>
    </row>
    <row r="301" spans="1:15" s="1267" customFormat="1">
      <c r="A301" s="1266"/>
      <c r="B301" s="1266"/>
      <c r="C301" s="1266"/>
      <c r="D301" s="1266"/>
      <c r="E301" s="1266"/>
      <c r="F301" s="1266"/>
      <c r="G301" s="1266"/>
      <c r="H301" s="1266"/>
      <c r="I301" s="3089"/>
      <c r="J301" s="3089"/>
      <c r="K301" s="3089"/>
      <c r="L301" s="3089"/>
      <c r="M301" s="3089"/>
      <c r="N301" s="3089"/>
      <c r="O301" s="3089"/>
    </row>
    <row r="302" spans="1:15" s="1267" customFormat="1">
      <c r="A302" s="1266"/>
      <c r="B302" s="1266"/>
      <c r="C302" s="1266"/>
      <c r="D302" s="1266"/>
      <c r="E302" s="1266"/>
      <c r="F302" s="1266"/>
      <c r="G302" s="1266"/>
      <c r="H302" s="1266"/>
      <c r="I302" s="3089"/>
      <c r="J302" s="3089"/>
      <c r="K302" s="3089"/>
      <c r="L302" s="3089"/>
      <c r="M302" s="3089"/>
      <c r="N302" s="3089"/>
      <c r="O302" s="3089"/>
    </row>
    <row r="303" spans="1:15" s="1267" customFormat="1">
      <c r="A303" s="1266"/>
      <c r="B303" s="1266"/>
      <c r="C303" s="1266"/>
      <c r="D303" s="1266"/>
      <c r="E303" s="1266"/>
      <c r="F303" s="1266"/>
      <c r="G303" s="1266"/>
      <c r="H303" s="1266"/>
      <c r="I303" s="3089"/>
      <c r="J303" s="3089"/>
      <c r="K303" s="3089"/>
      <c r="L303" s="3089"/>
      <c r="M303" s="3089"/>
      <c r="N303" s="3089"/>
      <c r="O303" s="3089"/>
    </row>
    <row r="304" spans="1:15" s="1267" customFormat="1">
      <c r="A304" s="1266"/>
      <c r="B304" s="1266"/>
      <c r="C304" s="1266"/>
      <c r="D304" s="1266"/>
      <c r="E304" s="1266"/>
      <c r="F304" s="1266"/>
      <c r="G304" s="1266"/>
      <c r="H304" s="1266"/>
      <c r="I304" s="3089"/>
      <c r="J304" s="3089"/>
      <c r="K304" s="3089"/>
      <c r="L304" s="3089"/>
      <c r="M304" s="3089"/>
      <c r="N304" s="3089"/>
      <c r="O304" s="3089"/>
    </row>
    <row r="305" spans="1:15" s="1267" customFormat="1">
      <c r="A305" s="1266"/>
      <c r="B305" s="1266"/>
      <c r="C305" s="1266"/>
      <c r="D305" s="1266"/>
      <c r="E305" s="1266"/>
      <c r="F305" s="1266"/>
      <c r="G305" s="1266"/>
      <c r="H305" s="1266"/>
      <c r="I305" s="3089"/>
      <c r="J305" s="3089"/>
      <c r="K305" s="3089"/>
      <c r="L305" s="3089"/>
      <c r="M305" s="3089"/>
      <c r="N305" s="3089"/>
      <c r="O305" s="3089"/>
    </row>
    <row r="306" spans="1:15" s="1267" customFormat="1">
      <c r="A306" s="1266"/>
      <c r="B306" s="1266"/>
      <c r="C306" s="1266"/>
      <c r="D306" s="1266"/>
      <c r="E306" s="1266"/>
      <c r="F306" s="1266"/>
      <c r="G306" s="1266"/>
      <c r="H306" s="1266"/>
      <c r="I306" s="3089"/>
      <c r="J306" s="3089"/>
      <c r="K306" s="3089"/>
      <c r="L306" s="3089"/>
      <c r="M306" s="3089"/>
      <c r="N306" s="3089"/>
      <c r="O306" s="3089"/>
    </row>
    <row r="307" spans="1:15" s="1267" customFormat="1">
      <c r="A307" s="1266"/>
      <c r="B307" s="1266"/>
      <c r="C307" s="1266"/>
      <c r="D307" s="1266"/>
      <c r="E307" s="1266"/>
      <c r="F307" s="1266"/>
      <c r="G307" s="1266"/>
      <c r="H307" s="1266"/>
      <c r="I307" s="3089"/>
      <c r="J307" s="3089"/>
      <c r="K307" s="3089"/>
      <c r="L307" s="3089"/>
      <c r="M307" s="3089"/>
      <c r="N307" s="3089"/>
      <c r="O307" s="3089"/>
    </row>
    <row r="308" spans="1:15" s="1267" customFormat="1">
      <c r="A308" s="1266"/>
      <c r="B308" s="1266"/>
      <c r="C308" s="1266"/>
      <c r="D308" s="1266"/>
      <c r="E308" s="1266"/>
      <c r="F308" s="1266"/>
      <c r="G308" s="1266"/>
      <c r="H308" s="1266"/>
      <c r="I308" s="3089"/>
      <c r="J308" s="3089"/>
      <c r="K308" s="3089"/>
      <c r="L308" s="3089"/>
      <c r="M308" s="3089"/>
      <c r="N308" s="3089"/>
      <c r="O308" s="3089"/>
    </row>
    <row r="309" spans="1:15" s="1267" customFormat="1">
      <c r="A309" s="1266"/>
      <c r="B309" s="1266"/>
      <c r="C309" s="1266"/>
      <c r="D309" s="1266"/>
      <c r="E309" s="1266"/>
      <c r="F309" s="1266"/>
      <c r="G309" s="1266"/>
      <c r="H309" s="1266"/>
      <c r="I309" s="3089"/>
      <c r="J309" s="3089"/>
      <c r="K309" s="3089"/>
      <c r="L309" s="3089"/>
      <c r="M309" s="3089"/>
      <c r="N309" s="3089"/>
      <c r="O309" s="3089"/>
    </row>
    <row r="310" spans="1:15" s="1267" customFormat="1">
      <c r="A310" s="1266"/>
      <c r="B310" s="1266"/>
      <c r="C310" s="1266"/>
      <c r="D310" s="1266"/>
      <c r="E310" s="1266"/>
      <c r="F310" s="1266"/>
      <c r="G310" s="1266"/>
      <c r="H310" s="1266"/>
      <c r="I310" s="3089"/>
      <c r="J310" s="3089"/>
      <c r="K310" s="3089"/>
      <c r="L310" s="3089"/>
      <c r="M310" s="3089"/>
      <c r="N310" s="3089"/>
      <c r="O310" s="3089"/>
    </row>
    <row r="311" spans="1:15" s="1267" customFormat="1">
      <c r="A311" s="1266"/>
      <c r="B311" s="1266"/>
      <c r="C311" s="1266"/>
      <c r="D311" s="1266"/>
      <c r="E311" s="1266"/>
      <c r="F311" s="1266"/>
      <c r="G311" s="1266"/>
      <c r="H311" s="1266"/>
      <c r="I311" s="3089"/>
      <c r="J311" s="3089"/>
      <c r="K311" s="3089"/>
      <c r="L311" s="3089"/>
      <c r="M311" s="3089"/>
      <c r="N311" s="3089"/>
      <c r="O311" s="3089"/>
    </row>
    <row r="312" spans="1:15" s="1267" customFormat="1">
      <c r="A312" s="1266"/>
      <c r="B312" s="1266"/>
      <c r="C312" s="1266"/>
      <c r="D312" s="1266"/>
      <c r="E312" s="1266"/>
      <c r="F312" s="1266"/>
      <c r="G312" s="1266"/>
      <c r="H312" s="1266"/>
      <c r="I312" s="3089"/>
      <c r="J312" s="3089"/>
      <c r="K312" s="3089"/>
      <c r="L312" s="3089"/>
      <c r="M312" s="3089"/>
      <c r="N312" s="3089"/>
      <c r="O312" s="3089"/>
    </row>
    <row r="313" spans="1:15" s="1267" customFormat="1">
      <c r="A313" s="1266"/>
      <c r="B313" s="1266"/>
      <c r="C313" s="1266"/>
      <c r="D313" s="1266"/>
      <c r="E313" s="1266"/>
      <c r="F313" s="1266"/>
      <c r="G313" s="1266"/>
      <c r="H313" s="1266"/>
      <c r="I313" s="3089"/>
      <c r="J313" s="3089"/>
      <c r="K313" s="3089"/>
      <c r="L313" s="3089"/>
      <c r="M313" s="3089"/>
      <c r="N313" s="3089"/>
      <c r="O313" s="3089"/>
    </row>
    <row r="314" spans="1:15" s="1267" customFormat="1">
      <c r="A314" s="1266"/>
      <c r="B314" s="1266"/>
      <c r="C314" s="1266"/>
      <c r="D314" s="1266"/>
      <c r="E314" s="1266"/>
      <c r="F314" s="1266"/>
      <c r="G314" s="1266"/>
      <c r="H314" s="1266"/>
      <c r="I314" s="3089"/>
      <c r="J314" s="3089"/>
      <c r="K314" s="3089"/>
      <c r="L314" s="3089"/>
      <c r="M314" s="3089"/>
      <c r="N314" s="3089"/>
      <c r="O314" s="3089"/>
    </row>
    <row r="315" spans="1:15" s="1267" customFormat="1">
      <c r="A315" s="1266"/>
      <c r="B315" s="1266"/>
      <c r="C315" s="1266"/>
      <c r="D315" s="1266"/>
      <c r="E315" s="1266"/>
      <c r="F315" s="1266"/>
      <c r="G315" s="1266"/>
      <c r="H315" s="1266"/>
      <c r="I315" s="3089"/>
      <c r="J315" s="3089"/>
      <c r="K315" s="3089"/>
      <c r="L315" s="3089"/>
      <c r="M315" s="3089"/>
      <c r="N315" s="3089"/>
      <c r="O315" s="3089"/>
    </row>
    <row r="316" spans="1:15" s="1267" customFormat="1">
      <c r="A316" s="1266"/>
      <c r="B316" s="1266"/>
      <c r="C316" s="1266"/>
      <c r="D316" s="1266"/>
      <c r="E316" s="1266"/>
      <c r="F316" s="1266"/>
      <c r="G316" s="1266"/>
      <c r="H316" s="1266"/>
      <c r="I316" s="3089"/>
      <c r="J316" s="3089"/>
      <c r="K316" s="3089"/>
      <c r="L316" s="3089"/>
      <c r="M316" s="3089"/>
      <c r="N316" s="3089"/>
      <c r="O316" s="3089"/>
    </row>
    <row r="317" spans="1:15" s="1267" customFormat="1">
      <c r="A317" s="1266"/>
      <c r="B317" s="1266"/>
      <c r="C317" s="1266"/>
      <c r="D317" s="1266"/>
      <c r="E317" s="1266"/>
      <c r="F317" s="1266"/>
      <c r="G317" s="1266"/>
      <c r="H317" s="1266"/>
      <c r="I317" s="3089"/>
      <c r="J317" s="3089"/>
      <c r="K317" s="3089"/>
      <c r="L317" s="3089"/>
      <c r="M317" s="3089"/>
      <c r="N317" s="3089"/>
      <c r="O317" s="3089"/>
    </row>
    <row r="318" spans="1:15" s="1267" customFormat="1">
      <c r="A318" s="1266"/>
      <c r="B318" s="1266"/>
      <c r="C318" s="1266"/>
      <c r="D318" s="1266"/>
      <c r="E318" s="1266"/>
      <c r="F318" s="1266"/>
      <c r="G318" s="1266"/>
      <c r="H318" s="1266"/>
      <c r="I318" s="3089"/>
      <c r="J318" s="3089"/>
      <c r="K318" s="3089"/>
      <c r="L318" s="3089"/>
      <c r="M318" s="3089"/>
      <c r="N318" s="3089"/>
      <c r="O318" s="3089"/>
    </row>
    <row r="319" spans="1:15" s="1267" customFormat="1">
      <c r="A319" s="1266"/>
      <c r="B319" s="1266"/>
      <c r="C319" s="1266"/>
      <c r="D319" s="1266"/>
      <c r="E319" s="1266"/>
      <c r="F319" s="1266"/>
      <c r="G319" s="1266"/>
      <c r="H319" s="1266"/>
      <c r="I319" s="3089"/>
      <c r="J319" s="3089"/>
      <c r="K319" s="3089"/>
      <c r="L319" s="3089"/>
      <c r="M319" s="3089"/>
      <c r="N319" s="3089"/>
      <c r="O319" s="3089"/>
    </row>
    <row r="320" spans="1:15" s="1267" customFormat="1">
      <c r="A320" s="1266"/>
      <c r="B320" s="1266"/>
      <c r="C320" s="1266"/>
      <c r="D320" s="1266"/>
      <c r="E320" s="1266"/>
      <c r="F320" s="1266"/>
      <c r="G320" s="1266"/>
      <c r="H320" s="1266"/>
      <c r="I320" s="3089"/>
      <c r="J320" s="3089"/>
      <c r="K320" s="3089"/>
      <c r="L320" s="3089"/>
      <c r="M320" s="3089"/>
      <c r="N320" s="3089"/>
      <c r="O320" s="3089"/>
    </row>
    <row r="321" spans="1:15" s="1267" customFormat="1">
      <c r="A321" s="1266"/>
      <c r="B321" s="1266"/>
      <c r="C321" s="1266"/>
      <c r="D321" s="1266"/>
      <c r="E321" s="1266"/>
      <c r="F321" s="1266"/>
      <c r="G321" s="1266"/>
      <c r="H321" s="1266"/>
      <c r="I321" s="3089"/>
      <c r="J321" s="3089"/>
      <c r="K321" s="3089"/>
      <c r="L321" s="3089"/>
      <c r="M321" s="3089"/>
      <c r="N321" s="3089"/>
      <c r="O321" s="3089"/>
    </row>
    <row r="322" spans="1:15" s="1267" customFormat="1">
      <c r="A322" s="1266"/>
      <c r="B322" s="1266"/>
      <c r="C322" s="1266"/>
      <c r="D322" s="1266"/>
      <c r="E322" s="1266"/>
      <c r="F322" s="1266"/>
      <c r="G322" s="1266"/>
      <c r="H322" s="1266"/>
      <c r="I322" s="3089"/>
      <c r="J322" s="3089"/>
      <c r="K322" s="3089"/>
      <c r="L322" s="3089"/>
      <c r="M322" s="3089"/>
      <c r="N322" s="3089"/>
      <c r="O322" s="3089"/>
    </row>
    <row r="323" spans="1:15" s="1267" customFormat="1">
      <c r="A323" s="1266"/>
      <c r="B323" s="1266"/>
      <c r="C323" s="1266"/>
      <c r="D323" s="1266"/>
      <c r="E323" s="1266"/>
      <c r="F323" s="1266"/>
      <c r="G323" s="1266"/>
      <c r="H323" s="1266"/>
      <c r="I323" s="3089"/>
      <c r="J323" s="3089"/>
      <c r="K323" s="3089"/>
      <c r="L323" s="3089"/>
      <c r="M323" s="3089"/>
      <c r="N323" s="3089"/>
      <c r="O323" s="3089"/>
    </row>
    <row r="324" spans="1:15" s="1267" customFormat="1">
      <c r="A324" s="1266"/>
      <c r="B324" s="1266"/>
      <c r="C324" s="1266"/>
      <c r="D324" s="1266"/>
      <c r="E324" s="1266"/>
      <c r="F324" s="1266"/>
      <c r="G324" s="1266"/>
      <c r="H324" s="1266"/>
      <c r="I324" s="3089"/>
      <c r="J324" s="3089"/>
      <c r="K324" s="3089"/>
      <c r="L324" s="3089"/>
      <c r="M324" s="3089"/>
      <c r="N324" s="3089"/>
      <c r="O324" s="3089"/>
    </row>
    <row r="325" spans="1:15" s="1267" customFormat="1">
      <c r="A325" s="1266"/>
      <c r="B325" s="1266"/>
      <c r="C325" s="1266"/>
      <c r="D325" s="1266"/>
      <c r="E325" s="1266"/>
      <c r="F325" s="1266"/>
      <c r="G325" s="1266"/>
      <c r="H325" s="1266"/>
      <c r="I325" s="3089"/>
      <c r="J325" s="3089"/>
      <c r="K325" s="3089"/>
      <c r="L325" s="3089"/>
      <c r="M325" s="3089"/>
      <c r="N325" s="3089"/>
      <c r="O325" s="3089"/>
    </row>
    <row r="326" spans="1:15" s="1267" customFormat="1">
      <c r="A326" s="1266"/>
      <c r="B326" s="1266"/>
      <c r="C326" s="1266"/>
      <c r="D326" s="1266"/>
      <c r="E326" s="1266"/>
      <c r="F326" s="1266"/>
      <c r="G326" s="1266"/>
      <c r="H326" s="1266"/>
      <c r="I326" s="3089"/>
      <c r="J326" s="3089"/>
      <c r="K326" s="3089"/>
      <c r="L326" s="3089"/>
      <c r="M326" s="3089"/>
      <c r="N326" s="3089"/>
      <c r="O326" s="3089"/>
    </row>
    <row r="327" spans="1:15" s="1267" customFormat="1">
      <c r="A327" s="1266"/>
      <c r="B327" s="1266"/>
      <c r="C327" s="1266"/>
      <c r="D327" s="1266"/>
      <c r="E327" s="1266"/>
      <c r="F327" s="1266"/>
      <c r="G327" s="1266"/>
      <c r="H327" s="1266"/>
      <c r="I327" s="3089"/>
      <c r="J327" s="3089"/>
      <c r="K327" s="3089"/>
      <c r="L327" s="3089"/>
      <c r="M327" s="3089"/>
      <c r="N327" s="3089"/>
      <c r="O327" s="3089"/>
    </row>
    <row r="328" spans="1:15" s="1267" customFormat="1">
      <c r="A328" s="1266"/>
      <c r="B328" s="1266"/>
      <c r="C328" s="1266"/>
      <c r="D328" s="1266"/>
      <c r="E328" s="1266"/>
      <c r="F328" s="1266"/>
      <c r="G328" s="1266"/>
      <c r="H328" s="1266"/>
      <c r="I328" s="3089"/>
      <c r="J328" s="3089"/>
      <c r="K328" s="3089"/>
      <c r="L328" s="3089"/>
      <c r="M328" s="3089"/>
      <c r="N328" s="3089"/>
      <c r="O328" s="3089"/>
    </row>
    <row r="329" spans="1:15" s="1267" customFormat="1">
      <c r="A329" s="1266"/>
      <c r="B329" s="1266"/>
      <c r="C329" s="1266"/>
      <c r="D329" s="1266"/>
      <c r="E329" s="1266"/>
      <c r="F329" s="1266"/>
      <c r="G329" s="1266"/>
      <c r="H329" s="1266"/>
      <c r="I329" s="3089"/>
      <c r="J329" s="3089"/>
      <c r="K329" s="3089"/>
      <c r="L329" s="3089"/>
      <c r="M329" s="3089"/>
      <c r="N329" s="3089"/>
      <c r="O329" s="3089"/>
    </row>
    <row r="330" spans="1:15" s="1267" customFormat="1">
      <c r="A330" s="1266"/>
      <c r="B330" s="1266"/>
      <c r="C330" s="1266"/>
      <c r="D330" s="1266"/>
      <c r="E330" s="1266"/>
      <c r="F330" s="1266"/>
      <c r="G330" s="1266"/>
      <c r="H330" s="1266"/>
      <c r="I330" s="3089"/>
      <c r="J330" s="3089"/>
      <c r="K330" s="3089"/>
      <c r="L330" s="3089"/>
      <c r="M330" s="3089"/>
      <c r="N330" s="3089"/>
      <c r="O330" s="3089"/>
    </row>
    <row r="331" spans="1:15" s="1267" customFormat="1">
      <c r="A331" s="1266"/>
      <c r="B331" s="1266"/>
      <c r="C331" s="1266"/>
      <c r="D331" s="1266"/>
      <c r="E331" s="1266"/>
      <c r="F331" s="1266"/>
      <c r="G331" s="1266"/>
      <c r="H331" s="1266"/>
      <c r="I331" s="3089"/>
      <c r="J331" s="3089"/>
      <c r="K331" s="3089"/>
      <c r="L331" s="3089"/>
      <c r="M331" s="3089"/>
      <c r="N331" s="3089"/>
      <c r="O331" s="3089"/>
    </row>
    <row r="332" spans="1:15" s="1267" customFormat="1">
      <c r="A332" s="1266"/>
      <c r="B332" s="1266"/>
      <c r="C332" s="1266"/>
      <c r="D332" s="1266"/>
      <c r="E332" s="1266"/>
      <c r="F332" s="1266"/>
      <c r="G332" s="1266"/>
      <c r="H332" s="1266"/>
      <c r="I332" s="3089"/>
      <c r="J332" s="3089"/>
      <c r="K332" s="3089"/>
      <c r="L332" s="3089"/>
      <c r="M332" s="3089"/>
      <c r="N332" s="3089"/>
      <c r="O332" s="3089"/>
    </row>
    <row r="333" spans="1:15" s="1267" customFormat="1">
      <c r="A333" s="1266"/>
      <c r="B333" s="1266"/>
      <c r="C333" s="1266"/>
      <c r="D333" s="1266"/>
      <c r="E333" s="1266"/>
      <c r="F333" s="1266"/>
      <c r="G333" s="1266"/>
      <c r="H333" s="1266"/>
      <c r="I333" s="3089"/>
      <c r="J333" s="3089"/>
      <c r="K333" s="3089"/>
      <c r="L333" s="3089"/>
      <c r="M333" s="3089"/>
      <c r="N333" s="3089"/>
      <c r="O333" s="3089"/>
    </row>
    <row r="338" spans="1:15" s="1267" customFormat="1">
      <c r="A338" s="1266"/>
      <c r="B338" s="1266"/>
      <c r="C338" s="1266"/>
      <c r="D338" s="1266"/>
      <c r="E338" s="1266"/>
      <c r="F338" s="1266"/>
      <c r="G338" s="1266"/>
      <c r="H338" s="1266"/>
      <c r="I338" s="3089"/>
      <c r="J338" s="3089"/>
      <c r="K338" s="3089"/>
      <c r="L338" s="3089"/>
      <c r="M338" s="3089"/>
      <c r="N338" s="3089"/>
      <c r="O338" s="3089"/>
    </row>
    <row r="339" spans="1:15" s="1267" customFormat="1">
      <c r="A339" s="1266"/>
      <c r="B339" s="1266"/>
      <c r="C339" s="1266"/>
      <c r="D339" s="1266"/>
      <c r="E339" s="1266"/>
      <c r="F339" s="1266"/>
      <c r="G339" s="1266"/>
      <c r="H339" s="1266"/>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69" spans="1:15" s="1267" customFormat="1">
      <c r="A369" s="1266"/>
      <c r="B369" s="1266"/>
      <c r="C369" s="1266"/>
      <c r="D369" s="1266"/>
      <c r="E369" s="1266"/>
      <c r="F369" s="1266"/>
      <c r="G369" s="1266"/>
      <c r="H369" s="1266"/>
      <c r="I369" s="3089"/>
      <c r="J369" s="3089"/>
      <c r="K369" s="3089"/>
      <c r="L369" s="3089"/>
      <c r="M369" s="3089"/>
      <c r="N369" s="3089"/>
      <c r="O369" s="3089"/>
    </row>
    <row r="370" spans="1:15" s="1267" customFormat="1">
      <c r="A370" s="1266"/>
      <c r="B370" s="1266"/>
      <c r="C370" s="1266"/>
      <c r="D370" s="1266"/>
      <c r="E370" s="1266"/>
      <c r="F370" s="1266"/>
      <c r="G370" s="1266"/>
      <c r="H370" s="1266"/>
      <c r="I370" s="3089"/>
      <c r="J370" s="3089"/>
      <c r="K370" s="3089"/>
      <c r="L370" s="3089"/>
      <c r="M370" s="3089"/>
      <c r="N370" s="3089"/>
      <c r="O370" s="3089"/>
    </row>
    <row r="371" spans="1:15" s="1267" customFormat="1">
      <c r="A371" s="1266"/>
      <c r="B371" s="1266"/>
      <c r="C371" s="1266"/>
      <c r="D371" s="1266"/>
      <c r="E371" s="1266"/>
      <c r="F371" s="1266"/>
      <c r="G371" s="1266"/>
      <c r="H371" s="1266"/>
      <c r="I371" s="3089"/>
      <c r="J371" s="3089"/>
      <c r="K371" s="3089"/>
      <c r="L371" s="3089"/>
      <c r="M371" s="3089"/>
      <c r="N371" s="3089"/>
      <c r="O371" s="3089"/>
    </row>
    <row r="372" spans="1:15" s="1267" customFormat="1">
      <c r="A372" s="1266"/>
      <c r="B372" s="1266"/>
      <c r="C372" s="1266"/>
      <c r="D372" s="1266"/>
      <c r="E372" s="1266"/>
      <c r="F372" s="1266"/>
      <c r="G372" s="1266"/>
      <c r="H372" s="1266"/>
      <c r="I372" s="3089"/>
      <c r="J372" s="3089"/>
      <c r="K372" s="3089"/>
      <c r="L372" s="3089"/>
      <c r="M372" s="3089"/>
      <c r="N372" s="3089"/>
      <c r="O372" s="3089"/>
    </row>
    <row r="373" spans="1:15" s="1267" customFormat="1">
      <c r="A373" s="1266"/>
      <c r="B373" s="1266"/>
      <c r="C373" s="1266"/>
      <c r="D373" s="1266"/>
      <c r="E373" s="1266"/>
      <c r="F373" s="1266"/>
      <c r="G373" s="1266"/>
      <c r="H373" s="1266"/>
      <c r="I373" s="3089"/>
      <c r="J373" s="3089"/>
      <c r="K373" s="3089"/>
      <c r="L373" s="3089"/>
      <c r="M373" s="3089"/>
      <c r="N373" s="3089"/>
      <c r="O373" s="3089"/>
    </row>
    <row r="374" spans="1:15" s="1267" customFormat="1">
      <c r="A374" s="1266"/>
      <c r="B374" s="1266"/>
      <c r="C374" s="1266"/>
      <c r="D374" s="1266"/>
      <c r="E374" s="1266"/>
      <c r="F374" s="1266"/>
      <c r="G374" s="1266"/>
      <c r="H374" s="1266"/>
      <c r="I374" s="3089"/>
      <c r="J374" s="3089"/>
      <c r="K374" s="3089"/>
      <c r="L374" s="3089"/>
      <c r="M374" s="3089"/>
      <c r="N374" s="3089"/>
      <c r="O374"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0" spans="1:15" s="1267" customFormat="1">
      <c r="A410" s="1266"/>
      <c r="B410" s="1266"/>
      <c r="C410" s="1266"/>
      <c r="D410" s="1266"/>
      <c r="E410" s="1266"/>
      <c r="F410" s="1266"/>
      <c r="G410" s="1266"/>
      <c r="H410" s="1266"/>
      <c r="I410" s="3089"/>
      <c r="J410" s="3089"/>
      <c r="K410" s="3089"/>
      <c r="L410" s="3089"/>
      <c r="M410" s="3089"/>
      <c r="N410" s="3089"/>
      <c r="O410" s="3089"/>
    </row>
    <row r="411" spans="1:15" s="1267" customFormat="1">
      <c r="A411" s="1266"/>
      <c r="B411" s="1266"/>
      <c r="C411" s="1266"/>
      <c r="D411" s="1266"/>
      <c r="E411" s="1266"/>
      <c r="F411" s="1266"/>
      <c r="G411" s="1266"/>
      <c r="H411" s="1266"/>
      <c r="I411" s="3089"/>
      <c r="J411" s="3089"/>
      <c r="K411" s="3089"/>
      <c r="L411" s="3089"/>
      <c r="M411" s="3089"/>
      <c r="N411" s="3089"/>
      <c r="O411" s="3089"/>
    </row>
    <row r="412" spans="1:15" s="1267" customFormat="1">
      <c r="A412" s="1266"/>
      <c r="B412" s="1266"/>
      <c r="C412" s="1266"/>
      <c r="D412" s="1266"/>
      <c r="E412" s="1266"/>
      <c r="F412" s="1266"/>
      <c r="G412" s="1266"/>
      <c r="H412" s="1266"/>
      <c r="I412" s="3089"/>
      <c r="J412" s="3089"/>
      <c r="K412" s="3089"/>
      <c r="L412" s="3089"/>
      <c r="M412" s="3089"/>
      <c r="N412" s="3089"/>
      <c r="O412" s="3089"/>
    </row>
    <row r="413" spans="1:15" s="1267" customFormat="1">
      <c r="A413" s="1266"/>
      <c r="B413" s="1266"/>
      <c r="C413" s="1266"/>
      <c r="D413" s="1266"/>
      <c r="E413" s="1266"/>
      <c r="F413" s="1266"/>
      <c r="G413" s="1266"/>
      <c r="H413" s="1266"/>
      <c r="I413" s="3089"/>
      <c r="J413" s="3089"/>
      <c r="K413" s="3089"/>
      <c r="L413" s="3089"/>
      <c r="M413" s="3089"/>
      <c r="N413" s="3089"/>
      <c r="O413" s="3089"/>
    </row>
    <row r="414" spans="1:15" s="1267" customFormat="1">
      <c r="A414" s="1266"/>
      <c r="B414" s="1266"/>
      <c r="C414" s="1266"/>
      <c r="D414" s="1266"/>
      <c r="E414" s="1266"/>
      <c r="F414" s="1266"/>
      <c r="G414" s="1266"/>
      <c r="H414" s="1266"/>
      <c r="I414" s="3089"/>
      <c r="J414" s="3089"/>
      <c r="K414" s="3089"/>
      <c r="L414" s="3089"/>
      <c r="M414" s="3089"/>
      <c r="N414" s="3089"/>
      <c r="O414"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3" spans="1:15" s="1267" customFormat="1">
      <c r="A453" s="1266"/>
      <c r="B453" s="1266"/>
      <c r="C453" s="1266"/>
      <c r="D453" s="1266"/>
      <c r="E453" s="1266"/>
      <c r="F453" s="1266"/>
      <c r="G453" s="1266"/>
      <c r="H453" s="1266"/>
      <c r="I453" s="3089"/>
      <c r="J453" s="3089"/>
      <c r="K453" s="3089"/>
      <c r="L453" s="3089"/>
      <c r="M453" s="3089"/>
      <c r="N453" s="3089"/>
      <c r="O453" s="3089"/>
    </row>
    <row r="454" spans="1:15" s="1267" customFormat="1">
      <c r="A454" s="1266"/>
      <c r="B454" s="1266"/>
      <c r="C454" s="1266"/>
      <c r="D454" s="1266"/>
      <c r="E454" s="1266"/>
      <c r="F454" s="1266"/>
      <c r="G454" s="1266"/>
      <c r="H454" s="1266"/>
      <c r="I454" s="3089"/>
      <c r="J454" s="3089"/>
      <c r="K454" s="3089"/>
      <c r="L454" s="3089"/>
      <c r="M454" s="3089"/>
      <c r="N454" s="3089"/>
      <c r="O454" s="3089"/>
    </row>
    <row r="455" spans="1:15" s="1267" customFormat="1">
      <c r="A455" s="1266"/>
      <c r="B455" s="1266"/>
      <c r="C455" s="1266"/>
      <c r="D455" s="1266"/>
      <c r="E455" s="1266"/>
      <c r="F455" s="1266"/>
      <c r="G455" s="1266"/>
      <c r="H455" s="1266"/>
      <c r="I455" s="3089"/>
      <c r="J455" s="3089"/>
      <c r="K455" s="3089"/>
      <c r="L455" s="3089"/>
      <c r="M455" s="3089"/>
      <c r="N455" s="3089"/>
      <c r="O455" s="3089"/>
    </row>
    <row r="456" spans="1:15" s="1267" customFormat="1">
      <c r="A456" s="1266"/>
      <c r="B456" s="1266"/>
      <c r="C456" s="1266"/>
      <c r="D456" s="1266"/>
      <c r="E456" s="1266"/>
      <c r="F456" s="1266"/>
      <c r="G456" s="1266"/>
      <c r="H456" s="1266"/>
      <c r="I456" s="3089"/>
      <c r="J456" s="3089"/>
      <c r="K456" s="3089"/>
      <c r="L456" s="3089"/>
      <c r="M456" s="3089"/>
      <c r="N456" s="3089"/>
      <c r="O456" s="3089"/>
    </row>
    <row r="457" spans="1:15" s="1267" customFormat="1">
      <c r="A457" s="1266"/>
      <c r="B457" s="1266"/>
      <c r="C457" s="1266"/>
      <c r="D457" s="1266"/>
      <c r="E457" s="1266"/>
      <c r="F457" s="1266"/>
      <c r="G457" s="1266"/>
      <c r="H457" s="1266"/>
      <c r="I457" s="3089"/>
      <c r="J457" s="3089"/>
      <c r="K457" s="3089"/>
      <c r="L457" s="3089"/>
      <c r="M457" s="3089"/>
      <c r="N457" s="3089"/>
      <c r="O457"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4" spans="1:15" s="1267" customFormat="1">
      <c r="A494" s="1266"/>
      <c r="B494" s="1266"/>
      <c r="C494" s="1266"/>
      <c r="D494" s="1266"/>
      <c r="E494" s="1266"/>
      <c r="F494" s="1266"/>
      <c r="G494" s="1266"/>
      <c r="H494" s="1266"/>
      <c r="I494" s="3089"/>
      <c r="J494" s="3089"/>
      <c r="K494" s="3089"/>
      <c r="L494" s="3089"/>
      <c r="M494" s="3089"/>
      <c r="N494" s="3089"/>
      <c r="O494" s="3089"/>
    </row>
    <row r="495" spans="1:15" s="1267" customFormat="1">
      <c r="A495" s="1266"/>
      <c r="B495" s="1266"/>
      <c r="C495" s="1266"/>
      <c r="D495" s="1266"/>
      <c r="E495" s="1266"/>
      <c r="F495" s="1266"/>
      <c r="G495" s="1266"/>
      <c r="H495" s="1266"/>
      <c r="I495" s="3089"/>
      <c r="J495" s="3089"/>
      <c r="K495" s="3089"/>
      <c r="L495" s="3089"/>
      <c r="M495" s="3089"/>
      <c r="N495" s="3089"/>
      <c r="O495" s="3089"/>
    </row>
    <row r="496" spans="1:15" s="1267" customFormat="1">
      <c r="A496" s="1266"/>
      <c r="B496" s="1266"/>
      <c r="C496" s="1266"/>
      <c r="D496" s="1266"/>
      <c r="E496" s="1266"/>
      <c r="F496" s="1266"/>
      <c r="G496" s="1266"/>
      <c r="H496" s="1266"/>
      <c r="I496" s="3089"/>
      <c r="J496" s="3089"/>
      <c r="K496" s="3089"/>
      <c r="L496" s="3089"/>
      <c r="M496" s="3089"/>
      <c r="N496" s="3089"/>
      <c r="O496" s="3089"/>
    </row>
    <row r="497" spans="1:15" s="1267" customFormat="1">
      <c r="A497" s="1266"/>
      <c r="B497" s="1266"/>
      <c r="C497" s="1266"/>
      <c r="D497" s="1266"/>
      <c r="E497" s="1266"/>
      <c r="F497" s="1266"/>
      <c r="G497" s="1266"/>
      <c r="H497" s="1266"/>
      <c r="I497" s="3089"/>
      <c r="J497" s="3089"/>
      <c r="K497" s="3089"/>
      <c r="L497" s="3089"/>
      <c r="M497" s="3089"/>
      <c r="N497" s="3089"/>
      <c r="O497" s="3089"/>
    </row>
    <row r="498" spans="1:15" s="1267" customFormat="1">
      <c r="A498" s="1266"/>
      <c r="B498" s="1266"/>
      <c r="C498" s="1266"/>
      <c r="D498" s="1266"/>
      <c r="E498" s="1266"/>
      <c r="F498" s="1266"/>
      <c r="G498" s="1266"/>
      <c r="H498" s="1266"/>
      <c r="I498" s="3089"/>
      <c r="J498" s="3089"/>
      <c r="K498" s="3089"/>
      <c r="L498" s="3089"/>
      <c r="M498" s="3089"/>
      <c r="N498" s="3089"/>
      <c r="O498"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38" spans="1:15" s="1267" customFormat="1">
      <c r="A538" s="1266"/>
      <c r="B538" s="1266"/>
      <c r="C538" s="1266"/>
      <c r="D538" s="1266"/>
      <c r="E538" s="1266"/>
      <c r="F538" s="1266"/>
      <c r="G538" s="1266"/>
      <c r="H538" s="1266"/>
      <c r="I538" s="3089"/>
      <c r="J538" s="3089"/>
      <c r="K538" s="3089"/>
      <c r="L538" s="3089"/>
      <c r="M538" s="3089"/>
      <c r="N538" s="3089"/>
      <c r="O538" s="3089"/>
    </row>
    <row r="539" spans="1:15" s="1267" customFormat="1">
      <c r="A539" s="1266"/>
      <c r="B539" s="1266"/>
      <c r="C539" s="1266"/>
      <c r="D539" s="1266"/>
      <c r="E539" s="1266"/>
      <c r="F539" s="1266"/>
      <c r="G539" s="1266"/>
      <c r="H539" s="1266"/>
      <c r="I539" s="3089"/>
      <c r="J539" s="3089"/>
      <c r="K539" s="3089"/>
      <c r="L539" s="3089"/>
      <c r="M539" s="3089"/>
      <c r="N539" s="3089"/>
      <c r="O539" s="3089"/>
    </row>
    <row r="540" spans="1:15" s="1267" customFormat="1">
      <c r="A540" s="1266"/>
      <c r="B540" s="1266"/>
      <c r="C540" s="1266"/>
      <c r="D540" s="1266"/>
      <c r="E540" s="1266"/>
      <c r="F540" s="1266"/>
      <c r="G540" s="1266"/>
      <c r="H540" s="1266"/>
      <c r="I540" s="3089"/>
      <c r="J540" s="3089"/>
      <c r="K540" s="3089"/>
      <c r="L540" s="3089"/>
      <c r="M540" s="3089"/>
      <c r="N540" s="3089"/>
      <c r="O540" s="3089"/>
    </row>
    <row r="541" spans="1:15" s="1267" customFormat="1">
      <c r="A541" s="1266"/>
      <c r="B541" s="1266"/>
      <c r="C541" s="1266"/>
      <c r="D541" s="1266"/>
      <c r="E541" s="1266"/>
      <c r="F541" s="1266"/>
      <c r="G541" s="1266"/>
      <c r="H541" s="1266"/>
      <c r="I541" s="3089"/>
      <c r="J541" s="3089"/>
      <c r="K541" s="3089"/>
      <c r="L541" s="3089"/>
      <c r="M541" s="3089"/>
      <c r="N541" s="3089"/>
      <c r="O541" s="3089"/>
    </row>
    <row r="542" spans="1:15" s="1267" customFormat="1">
      <c r="A542" s="1266"/>
      <c r="B542" s="1266"/>
      <c r="C542" s="1266"/>
      <c r="D542" s="1266"/>
      <c r="E542" s="1266"/>
      <c r="F542" s="1266"/>
      <c r="G542" s="1266"/>
      <c r="H542" s="1266"/>
      <c r="I542" s="3089"/>
      <c r="J542" s="3089"/>
      <c r="K542" s="3089"/>
      <c r="L542" s="3089"/>
      <c r="M542" s="3089"/>
      <c r="N542" s="3089"/>
      <c r="O542"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c r="A561" s="1266"/>
      <c r="B561" s="1266"/>
      <c r="C561" s="1266"/>
      <c r="D561" s="1266"/>
      <c r="E561" s="1266"/>
      <c r="F561" s="1266"/>
      <c r="G561" s="1266"/>
      <c r="H561" s="1266"/>
      <c r="I561" s="3089"/>
      <c r="J561" s="3089"/>
      <c r="K561" s="3089"/>
      <c r="L561" s="3089"/>
      <c r="M561" s="3089"/>
      <c r="N561" s="3089"/>
      <c r="O561" s="3089"/>
    </row>
    <row r="562" spans="1:15" s="1267" customFormat="1">
      <c r="A562" s="1266"/>
      <c r="B562" s="1266"/>
      <c r="C562" s="1266"/>
      <c r="D562" s="1266"/>
      <c r="E562" s="1266"/>
      <c r="F562" s="1266"/>
      <c r="G562" s="1266"/>
      <c r="H562" s="1266"/>
      <c r="I562" s="3089"/>
      <c r="J562" s="3089"/>
      <c r="K562" s="3089"/>
      <c r="L562" s="3089"/>
      <c r="M562" s="3089"/>
      <c r="N562" s="3089"/>
      <c r="O562" s="3089"/>
    </row>
    <row r="563" spans="1:15" s="1267" customFormat="1">
      <c r="A563" s="1266"/>
      <c r="B563" s="1266"/>
      <c r="C563" s="1266"/>
      <c r="D563" s="1266"/>
      <c r="E563" s="1266"/>
      <c r="F563" s="1266"/>
      <c r="G563" s="1266"/>
      <c r="H563" s="1266"/>
      <c r="I563" s="3089"/>
      <c r="J563" s="3089"/>
      <c r="K563" s="3089"/>
      <c r="L563" s="3089"/>
      <c r="M563" s="3089"/>
      <c r="N563" s="3089"/>
      <c r="O563" s="3089"/>
    </row>
    <row r="564" spans="1:15" s="1267" customFormat="1">
      <c r="A564" s="1266"/>
      <c r="B564" s="1266"/>
      <c r="C564" s="1266"/>
      <c r="D564" s="1266"/>
      <c r="E564" s="1266"/>
      <c r="F564" s="1266"/>
      <c r="G564" s="1266"/>
      <c r="H564" s="1266"/>
      <c r="I564" s="3089"/>
      <c r="J564" s="3089"/>
      <c r="K564" s="3089"/>
      <c r="L564" s="3089"/>
      <c r="M564" s="3089"/>
      <c r="N564" s="3089"/>
      <c r="O564" s="3089"/>
    </row>
    <row r="565" spans="1:15" s="1267" customForma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597" spans="1:15" s="1267" customFormat="1" ht="7.5" customHeight="1">
      <c r="A597" s="1266"/>
      <c r="B597" s="1266"/>
      <c r="C597" s="1266"/>
      <c r="D597" s="1266"/>
      <c r="E597" s="1266"/>
      <c r="F597" s="1266"/>
      <c r="G597" s="1266"/>
      <c r="H597" s="1266"/>
      <c r="I597" s="3089"/>
      <c r="J597" s="3089"/>
      <c r="K597" s="3089"/>
      <c r="L597" s="3089"/>
      <c r="M597" s="3089"/>
      <c r="N597" s="3089"/>
      <c r="O597" s="3089"/>
    </row>
    <row r="598" spans="1:15" s="1267" customFormat="1" ht="7.5" customHeight="1">
      <c r="A598" s="1266"/>
      <c r="B598" s="1266"/>
      <c r="C598" s="1266"/>
      <c r="D598" s="1266"/>
      <c r="E598" s="1266"/>
      <c r="F598" s="1266"/>
      <c r="G598" s="1266"/>
      <c r="H598" s="1266"/>
      <c r="I598" s="3089"/>
      <c r="J598" s="3089"/>
      <c r="K598" s="3089"/>
      <c r="L598" s="3089"/>
      <c r="M598" s="3089"/>
      <c r="N598" s="3089"/>
      <c r="O598" s="3089"/>
    </row>
    <row r="599" spans="1:15" s="1267" customFormat="1" ht="7.5" customHeight="1">
      <c r="A599" s="1266"/>
      <c r="B599" s="1266"/>
      <c r="C599" s="1266"/>
      <c r="D599" s="1266"/>
      <c r="E599" s="1266"/>
      <c r="F599" s="1266"/>
      <c r="G599" s="1266"/>
      <c r="H599" s="1266"/>
      <c r="I599" s="3089"/>
      <c r="J599" s="3089"/>
      <c r="K599" s="3089"/>
      <c r="L599" s="3089"/>
      <c r="M599" s="3089"/>
      <c r="N599" s="3089"/>
      <c r="O599" s="3089"/>
    </row>
    <row r="600" spans="1:15" s="1267" customFormat="1" ht="7.5" customHeight="1">
      <c r="A600" s="1266"/>
      <c r="B600" s="1266"/>
      <c r="C600" s="1266"/>
      <c r="D600" s="1266"/>
      <c r="E600" s="1266"/>
      <c r="F600" s="1266"/>
      <c r="G600" s="1266"/>
      <c r="H600" s="1266"/>
      <c r="I600" s="3089"/>
      <c r="J600" s="3089"/>
      <c r="K600" s="3089"/>
      <c r="L600" s="3089"/>
      <c r="M600" s="3089"/>
      <c r="N600" s="3089"/>
      <c r="O600" s="3089"/>
    </row>
    <row r="601" spans="1:15" s="1267" customFormat="1" ht="7.5" customHeight="1">
      <c r="A601" s="1266"/>
      <c r="B601" s="1266"/>
      <c r="C601" s="1266"/>
      <c r="D601" s="1266"/>
      <c r="E601" s="1266"/>
      <c r="F601" s="1266"/>
      <c r="G601" s="1266"/>
      <c r="H601" s="1266"/>
      <c r="I601" s="3089"/>
      <c r="J601" s="3089"/>
      <c r="K601" s="3089"/>
      <c r="L601" s="3089"/>
      <c r="M601" s="3089"/>
      <c r="N601" s="3089"/>
      <c r="O601"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row r="617" spans="1:15" s="1267" customFormat="1">
      <c r="A617" s="1266"/>
      <c r="B617" s="1266"/>
      <c r="C617" s="1266"/>
      <c r="D617" s="1266"/>
      <c r="E617" s="1266"/>
      <c r="F617" s="1266"/>
      <c r="G617" s="1266"/>
      <c r="H617" s="1266"/>
      <c r="I617" s="3089"/>
      <c r="J617" s="3089"/>
      <c r="K617" s="3089"/>
      <c r="L617" s="3089"/>
      <c r="M617" s="3089"/>
      <c r="N617" s="3089"/>
      <c r="O617" s="3089"/>
    </row>
    <row r="618" spans="1:15" s="1267" customFormat="1">
      <c r="A618" s="1266"/>
      <c r="B618" s="1266"/>
      <c r="C618" s="1266"/>
      <c r="D618" s="1266"/>
      <c r="E618" s="1266"/>
      <c r="F618" s="1266"/>
      <c r="G618" s="1266"/>
      <c r="H618" s="1266"/>
      <c r="I618" s="3089"/>
      <c r="J618" s="3089"/>
      <c r="K618" s="3089"/>
      <c r="L618" s="3089"/>
      <c r="M618" s="3089"/>
      <c r="N618" s="3089"/>
      <c r="O618" s="3089"/>
    </row>
    <row r="619" spans="1:15" s="1267" customFormat="1">
      <c r="A619" s="1266"/>
      <c r="B619" s="1266"/>
      <c r="C619" s="1266"/>
      <c r="D619" s="1266"/>
      <c r="E619" s="1266"/>
      <c r="F619" s="1266"/>
      <c r="G619" s="1266"/>
      <c r="H619" s="1266"/>
      <c r="I619" s="3089"/>
      <c r="J619" s="3089"/>
      <c r="K619" s="3089"/>
      <c r="L619" s="3089"/>
      <c r="M619" s="3089"/>
      <c r="N619" s="3089"/>
      <c r="O619" s="3089"/>
    </row>
    <row r="620" spans="1:15" s="1267" customFormat="1">
      <c r="A620" s="1266"/>
      <c r="B620" s="1266"/>
      <c r="C620" s="1266"/>
      <c r="D620" s="1266"/>
      <c r="E620" s="1266"/>
      <c r="F620" s="1266"/>
      <c r="G620" s="1266"/>
      <c r="H620" s="1266"/>
      <c r="I620" s="3089"/>
      <c r="J620" s="3089"/>
      <c r="K620" s="3089"/>
      <c r="L620" s="3089"/>
      <c r="M620" s="3089"/>
      <c r="N620" s="3089"/>
      <c r="O620" s="3089"/>
    </row>
    <row r="621" spans="1:15" s="1267" customFormat="1">
      <c r="A621" s="1266"/>
      <c r="B621" s="1266"/>
      <c r="C621" s="1266"/>
      <c r="D621" s="1266"/>
      <c r="E621" s="1266"/>
      <c r="F621" s="1266"/>
      <c r="G621" s="1266"/>
      <c r="H621" s="1266"/>
      <c r="I621" s="3089"/>
      <c r="J621" s="3089"/>
      <c r="K621" s="3089"/>
      <c r="L621" s="3089"/>
      <c r="M621" s="3089"/>
      <c r="N621" s="3089"/>
      <c r="O621" s="3089"/>
    </row>
  </sheetData>
  <mergeCells count="47">
    <mergeCell ref="A5:H5"/>
    <mergeCell ref="A6:H6"/>
    <mergeCell ref="A33:B33"/>
    <mergeCell ref="C33:E33"/>
    <mergeCell ref="F33:H33"/>
    <mergeCell ref="A202:B204"/>
    <mergeCell ref="E202:G202"/>
    <mergeCell ref="E212:F212"/>
    <mergeCell ref="C214:D214"/>
    <mergeCell ref="E214:H214"/>
    <mergeCell ref="C215:D215"/>
    <mergeCell ref="E215:H215"/>
    <mergeCell ref="C158:D158"/>
    <mergeCell ref="E158:H158"/>
    <mergeCell ref="C159:D159"/>
    <mergeCell ref="E159:H159"/>
    <mergeCell ref="A196:H196"/>
    <mergeCell ref="A197:H197"/>
    <mergeCell ref="C117:D117"/>
    <mergeCell ref="E117:H117"/>
    <mergeCell ref="A141:H141"/>
    <mergeCell ref="A146:B148"/>
    <mergeCell ref="E146:G146"/>
    <mergeCell ref="E156:F156"/>
    <mergeCell ref="A140:H140"/>
    <mergeCell ref="C76:D76"/>
    <mergeCell ref="E76:H76"/>
    <mergeCell ref="A93:H93"/>
    <mergeCell ref="A94:H94"/>
    <mergeCell ref="A101:B103"/>
    <mergeCell ref="E101:G101"/>
    <mergeCell ref="E114:F114"/>
    <mergeCell ref="C116:D116"/>
    <mergeCell ref="E116:H116"/>
    <mergeCell ref="A53:H53"/>
    <mergeCell ref="A59:B61"/>
    <mergeCell ref="E59:G59"/>
    <mergeCell ref="E73:F73"/>
    <mergeCell ref="C75:D75"/>
    <mergeCell ref="E75:H75"/>
    <mergeCell ref="A52:H52"/>
    <mergeCell ref="A11:B13"/>
    <mergeCell ref="E11:G11"/>
    <mergeCell ref="C34:E34"/>
    <mergeCell ref="F34:H34"/>
    <mergeCell ref="A35:B35"/>
    <mergeCell ref="C35:E35"/>
  </mergeCells>
  <pageMargins left="0.5" right="0" top="0.25" bottom="0" header="0.5" footer="0"/>
  <pageSetup paperSize="5"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53"/>
  <sheetViews>
    <sheetView showGridLines="0" showOutlineSymbols="0" topLeftCell="A10" zoomScaleNormal="100" workbookViewId="0">
      <pane xSplit="2" ySplit="2" topLeftCell="C30" activePane="bottomRight" state="frozen"/>
      <selection activeCell="H38" sqref="H38"/>
      <selection pane="topRight" activeCell="H38" sqref="H38"/>
      <selection pane="bottomLeft" activeCell="H38" sqref="H38"/>
      <selection pane="bottomRight" activeCell="F42" sqref="F42"/>
    </sheetView>
  </sheetViews>
  <sheetFormatPr defaultColWidth="12.5703125" defaultRowHeight="12.75" outlineLevelRow="2" outlineLevelCol="2"/>
  <cols>
    <col min="1" max="1" width="1.85546875" style="238" customWidth="1"/>
    <col min="2" max="2" width="33.85546875" style="238" customWidth="1"/>
    <col min="3" max="3" width="12" style="238" customWidth="1"/>
    <col min="4" max="4" width="10.5703125" style="238" customWidth="1"/>
    <col min="5" max="5" width="10.42578125" style="239" customWidth="1"/>
    <col min="6" max="6" width="10.28515625" style="238" customWidth="1"/>
    <col min="7" max="7" width="11" style="238" customWidth="1"/>
    <col min="8" max="8" width="10.28515625" style="239"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1"/>
      <c r="F1" s="340"/>
      <c r="G1" s="340"/>
      <c r="H1" s="341"/>
    </row>
    <row r="2" spans="1:8" ht="14.25" customHeight="1">
      <c r="A2" s="326" t="s">
        <v>221</v>
      </c>
      <c r="E2" s="323"/>
      <c r="F2" s="322"/>
      <c r="G2" s="322"/>
      <c r="H2" s="323"/>
    </row>
    <row r="3" spans="1:8" ht="14.25" customHeight="1">
      <c r="E3" s="323"/>
      <c r="G3" s="322"/>
      <c r="H3" s="323"/>
    </row>
    <row r="4" spans="1:8" ht="14.25" customHeight="1">
      <c r="E4" s="323"/>
      <c r="G4" s="322"/>
      <c r="H4" s="323"/>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18"/>
      <c r="B7" s="318"/>
      <c r="C7" s="318"/>
      <c r="D7" s="318"/>
      <c r="E7" s="319"/>
      <c r="F7" s="318"/>
      <c r="G7" s="318"/>
      <c r="H7" s="319"/>
    </row>
    <row r="8" spans="1:8" ht="14.25" customHeight="1">
      <c r="A8" s="318"/>
      <c r="B8" s="318"/>
      <c r="C8" s="318"/>
      <c r="D8" s="318"/>
      <c r="E8" s="319"/>
      <c r="F8" s="318"/>
      <c r="G8" s="318"/>
      <c r="H8" s="319"/>
    </row>
    <row r="9" spans="1:8" ht="14.25" customHeight="1">
      <c r="A9" s="317" t="s">
        <v>218</v>
      </c>
      <c r="B9" s="317"/>
    </row>
    <row r="10" spans="1:8" ht="14.25" customHeight="1">
      <c r="A10" s="316" t="s">
        <v>284</v>
      </c>
      <c r="B10" s="316"/>
    </row>
    <row r="11" spans="1:8" ht="14.25" customHeight="1">
      <c r="A11" s="316"/>
      <c r="B11" s="316"/>
    </row>
    <row r="12" spans="1:8" ht="14.25" customHeight="1">
      <c r="A12" s="315" t="s">
        <v>143</v>
      </c>
      <c r="B12" s="314"/>
      <c r="C12" s="310">
        <v>66</v>
      </c>
      <c r="D12" s="310" t="s">
        <v>229</v>
      </c>
      <c r="E12" s="313" t="s">
        <v>93</v>
      </c>
      <c r="F12" s="312"/>
      <c r="G12" s="311"/>
      <c r="H12" s="503" t="s">
        <v>216</v>
      </c>
    </row>
    <row r="13" spans="1:8" ht="14.25" customHeight="1">
      <c r="A13" s="309"/>
      <c r="B13" s="308"/>
      <c r="C13" s="310" t="s">
        <v>92</v>
      </c>
      <c r="D13" s="305" t="s">
        <v>214</v>
      </c>
      <c r="E13" s="306" t="s">
        <v>215</v>
      </c>
      <c r="F13" s="305" t="s">
        <v>89</v>
      </c>
      <c r="G13" s="305"/>
      <c r="H13" s="306" t="s">
        <v>214</v>
      </c>
    </row>
    <row r="14" spans="1:8" ht="14.25" customHeight="1">
      <c r="A14" s="309"/>
      <c r="B14" s="308"/>
      <c r="C14" s="307" t="s">
        <v>86</v>
      </c>
      <c r="D14" s="305" t="s">
        <v>228</v>
      </c>
      <c r="E14" s="306" t="s">
        <v>85</v>
      </c>
      <c r="F14" s="305" t="s">
        <v>85</v>
      </c>
      <c r="G14" s="305" t="s">
        <v>88</v>
      </c>
      <c r="H14" s="306" t="s">
        <v>227</v>
      </c>
    </row>
    <row r="15" spans="1:8" ht="14.25" customHeight="1">
      <c r="A15" s="304"/>
      <c r="B15" s="303"/>
      <c r="C15" s="302"/>
      <c r="D15" s="299" t="s">
        <v>84</v>
      </c>
      <c r="E15" s="301" t="s">
        <v>84</v>
      </c>
      <c r="F15" s="299" t="s">
        <v>142</v>
      </c>
      <c r="G15" s="300"/>
      <c r="H15" s="301" t="s">
        <v>83</v>
      </c>
    </row>
    <row r="16" spans="1:8" ht="20.100000000000001" customHeight="1">
      <c r="A16" s="298" t="s">
        <v>213</v>
      </c>
      <c r="B16" s="296"/>
      <c r="C16" s="295"/>
      <c r="D16" s="295"/>
      <c r="E16" s="297"/>
      <c r="F16" s="296"/>
      <c r="G16" s="296"/>
      <c r="H16" s="297"/>
    </row>
    <row r="17" spans="1:9" s="237" customFormat="1" ht="20.100000000000001" customHeight="1" outlineLevel="1">
      <c r="A17" s="294" t="s">
        <v>46</v>
      </c>
      <c r="B17" s="293"/>
      <c r="C17" s="292"/>
      <c r="D17" s="290">
        <f>SUM(D18:D31)</f>
        <v>4913933.1099999994</v>
      </c>
      <c r="E17" s="291">
        <f>SUM(E18:E31)</f>
        <v>2031968.1</v>
      </c>
      <c r="F17" s="290">
        <f>SUM(F18:F31)</f>
        <v>4490724.9000000004</v>
      </c>
      <c r="G17" s="290">
        <f>SUM(G18:G31)</f>
        <v>6522693</v>
      </c>
      <c r="H17" s="291">
        <f>SUM(H18:H31)</f>
        <v>5345000</v>
      </c>
    </row>
    <row r="18" spans="1:9" s="268" customFormat="1" ht="18" customHeight="1" outlineLevel="1">
      <c r="A18" s="282" t="s">
        <v>212</v>
      </c>
      <c r="B18" s="276"/>
      <c r="C18" s="289" t="s">
        <v>44</v>
      </c>
      <c r="D18" s="288">
        <f>[13]CLDO!$E$12</f>
        <v>162000</v>
      </c>
      <c r="E18" s="287">
        <f>[12]CLDO!$E$12</f>
        <v>35832</v>
      </c>
      <c r="F18" s="272">
        <f>G18-E18</f>
        <v>414168</v>
      </c>
      <c r="G18" s="286">
        <f>[12]CLDO!$C$12</f>
        <v>450000</v>
      </c>
      <c r="H18" s="285">
        <v>100000</v>
      </c>
      <c r="I18" s="358"/>
    </row>
    <row r="19" spans="1:9" s="268" customFormat="1" ht="18" customHeight="1" outlineLevel="1">
      <c r="A19" s="280" t="s">
        <v>211</v>
      </c>
      <c r="B19" s="279"/>
      <c r="C19" s="278" t="s">
        <v>40</v>
      </c>
      <c r="D19" s="274">
        <f>[13]CLDO!$E$13</f>
        <v>327225.34000000003</v>
      </c>
      <c r="E19" s="284">
        <f>[12]CLDO!$E$13</f>
        <v>40119</v>
      </c>
      <c r="F19" s="272">
        <f>G19-E19</f>
        <v>616956</v>
      </c>
      <c r="G19" s="283">
        <f>[12]CLDO!$C$13</f>
        <v>657075</v>
      </c>
      <c r="H19" s="270">
        <v>250000</v>
      </c>
      <c r="I19" s="358"/>
    </row>
    <row r="20" spans="1:9" s="267" customFormat="1" ht="18" customHeight="1" outlineLevel="1">
      <c r="A20" s="277" t="s">
        <v>39</v>
      </c>
      <c r="B20" s="276"/>
      <c r="C20" s="278" t="s">
        <v>35</v>
      </c>
      <c r="D20" s="274">
        <f>[13]CLDO!$E$14</f>
        <v>148788.9</v>
      </c>
      <c r="E20" s="284">
        <f>[12]CLDO!$E$14</f>
        <v>0</v>
      </c>
      <c r="F20" s="272">
        <f>G20-E20</f>
        <v>150000</v>
      </c>
      <c r="G20" s="283">
        <f>[12]CLDO!$C$14</f>
        <v>150000</v>
      </c>
      <c r="H20" s="270">
        <v>150000</v>
      </c>
      <c r="I20" s="268"/>
    </row>
    <row r="21" spans="1:9" s="267" customFormat="1" ht="18" customHeight="1" outlineLevel="1">
      <c r="A21" s="280" t="s">
        <v>238</v>
      </c>
      <c r="B21" s="279"/>
      <c r="C21" s="278" t="s">
        <v>131</v>
      </c>
      <c r="D21" s="274">
        <f>[13]CLDO!$E$15</f>
        <v>279601.72000000003</v>
      </c>
      <c r="E21" s="284">
        <f>[12]CLDO!$E$15</f>
        <v>27184.97</v>
      </c>
      <c r="F21" s="272">
        <f>G21-E21</f>
        <v>357833.03</v>
      </c>
      <c r="G21" s="283">
        <f>[12]CLDO!$C$15</f>
        <v>385018</v>
      </c>
      <c r="H21" s="270">
        <v>377000</v>
      </c>
      <c r="I21" s="268"/>
    </row>
    <row r="22" spans="1:9" s="267" customFormat="1" ht="18" customHeight="1" outlineLevel="1">
      <c r="A22" s="280" t="s">
        <v>32</v>
      </c>
      <c r="B22" s="279"/>
      <c r="C22" s="278" t="s">
        <v>31</v>
      </c>
      <c r="D22" s="274">
        <f>[13]CLDO!$E$17</f>
        <v>3187.9000000000005</v>
      </c>
      <c r="E22" s="284">
        <f>[12]CLDO!$E$16</f>
        <v>679.8</v>
      </c>
      <c r="F22" s="272">
        <f>G22-E22</f>
        <v>9320.2000000000007</v>
      </c>
      <c r="G22" s="283">
        <f>[12]CLDO!$C$16</f>
        <v>10000</v>
      </c>
      <c r="H22" s="270">
        <v>10000</v>
      </c>
      <c r="I22" s="268"/>
    </row>
    <row r="23" spans="1:9" s="267" customFormat="1" ht="18" customHeight="1" outlineLevel="1">
      <c r="A23" s="280" t="s">
        <v>195</v>
      </c>
      <c r="B23" s="279"/>
      <c r="C23" s="278" t="s">
        <v>194</v>
      </c>
      <c r="D23" s="274">
        <f>[13]CLDO!$E$18</f>
        <v>129103</v>
      </c>
      <c r="E23" s="284">
        <f>[12]CLDO!$E$17</f>
        <v>103348.75</v>
      </c>
      <c r="F23" s="272">
        <f>G23-E23</f>
        <v>196651.25</v>
      </c>
      <c r="G23" s="283">
        <f>[12]CLDO!$C$17</f>
        <v>300000</v>
      </c>
      <c r="H23" s="270">
        <v>300000</v>
      </c>
      <c r="I23" s="268"/>
    </row>
    <row r="24" spans="1:9" s="267" customFormat="1" ht="18" customHeight="1" outlineLevel="1">
      <c r="A24" s="281" t="s">
        <v>236</v>
      </c>
      <c r="B24" s="279"/>
      <c r="C24" s="278" t="s">
        <v>27</v>
      </c>
      <c r="D24" s="274">
        <f>[13]CLDO!$E$19</f>
        <v>36627.97</v>
      </c>
      <c r="E24" s="284">
        <f>[12]CLDO!$E$18</f>
        <v>11753.249999999998</v>
      </c>
      <c r="F24" s="272">
        <f>G24-E24</f>
        <v>18246.75</v>
      </c>
      <c r="G24" s="283">
        <f>[12]CLDO!$C$18</f>
        <v>30000</v>
      </c>
      <c r="H24" s="452">
        <v>30000</v>
      </c>
      <c r="I24" s="268"/>
    </row>
    <row r="25" spans="1:9" s="267" customFormat="1" ht="18" customHeight="1" outlineLevel="1">
      <c r="A25" s="280" t="s">
        <v>24</v>
      </c>
      <c r="B25" s="279"/>
      <c r="C25" s="278" t="s">
        <v>23</v>
      </c>
      <c r="D25" s="274">
        <f>[13]CLDO!$E$20</f>
        <v>3389299.3699999992</v>
      </c>
      <c r="E25" s="273">
        <f>[12]CLDO!$E$19</f>
        <v>1640221.83</v>
      </c>
      <c r="F25" s="272">
        <f>G25-E25</f>
        <v>2167378.17</v>
      </c>
      <c r="G25" s="271">
        <f>[12]CLDO!$C$19</f>
        <v>3807600</v>
      </c>
      <c r="H25" s="270">
        <v>3643000</v>
      </c>
      <c r="I25" s="268">
        <v>222000</v>
      </c>
    </row>
    <row r="26" spans="1:9" s="267" customFormat="1" ht="18" customHeight="1" outlineLevel="1">
      <c r="A26" s="280" t="s">
        <v>254</v>
      </c>
      <c r="B26" s="279"/>
      <c r="C26" s="278"/>
      <c r="D26" s="274"/>
      <c r="E26" s="273"/>
      <c r="F26" s="272"/>
      <c r="G26" s="271"/>
      <c r="H26" s="270"/>
      <c r="I26" s="268"/>
    </row>
    <row r="27" spans="1:9" s="267" customFormat="1" ht="18" customHeight="1" outlineLevel="1">
      <c r="A27" s="280"/>
      <c r="B27" s="279" t="s">
        <v>253</v>
      </c>
      <c r="C27" s="278" t="s">
        <v>252</v>
      </c>
      <c r="D27" s="274">
        <f>[13]CLDO!$E$21</f>
        <v>30000</v>
      </c>
      <c r="E27" s="273">
        <f>[12]CLDO!$E$20</f>
        <v>5400</v>
      </c>
      <c r="F27" s="272">
        <f>G27-E27</f>
        <v>124600</v>
      </c>
      <c r="G27" s="271">
        <f>[12]CLDO!$C$20</f>
        <v>130000</v>
      </c>
      <c r="H27" s="270">
        <v>130000</v>
      </c>
      <c r="I27" s="268"/>
    </row>
    <row r="28" spans="1:9" s="267" customFormat="1" ht="18" customHeight="1" outlineLevel="1">
      <c r="A28" s="280" t="s">
        <v>251</v>
      </c>
      <c r="B28" s="279"/>
      <c r="C28" s="278"/>
      <c r="D28" s="274"/>
      <c r="E28" s="273"/>
      <c r="F28" s="272"/>
      <c r="G28" s="271"/>
      <c r="H28" s="270"/>
      <c r="I28" s="268"/>
    </row>
    <row r="29" spans="1:9" s="267" customFormat="1" ht="18" customHeight="1" outlineLevel="1">
      <c r="A29" s="280"/>
      <c r="B29" s="279" t="s">
        <v>250</v>
      </c>
      <c r="C29" s="278" t="s">
        <v>206</v>
      </c>
      <c r="D29" s="274">
        <f>[13]CLDO!$E$22</f>
        <v>88340</v>
      </c>
      <c r="E29" s="273">
        <f>[12]CLDO!$E$21</f>
        <v>89100</v>
      </c>
      <c r="F29" s="272">
        <f>G29-E29</f>
        <v>110900</v>
      </c>
      <c r="G29" s="271">
        <f>[12]CLDO!$C$21</f>
        <v>200000</v>
      </c>
      <c r="H29" s="270">
        <v>200000</v>
      </c>
      <c r="I29" s="268"/>
    </row>
    <row r="30" spans="1:9" s="267" customFormat="1" ht="18" customHeight="1" outlineLevel="1">
      <c r="A30" s="280" t="s">
        <v>249</v>
      </c>
      <c r="B30" s="279"/>
      <c r="C30" s="278" t="s">
        <v>248</v>
      </c>
      <c r="D30" s="274">
        <f>[13]CLDO!$E$23</f>
        <v>1500</v>
      </c>
      <c r="E30" s="273">
        <f>[12]CLDO!$E$22</f>
        <v>0</v>
      </c>
      <c r="F30" s="272">
        <f>G30-E30</f>
        <v>5000</v>
      </c>
      <c r="G30" s="271">
        <f>[12]CLDO!$C$22</f>
        <v>5000</v>
      </c>
      <c r="H30" s="270">
        <v>5000</v>
      </c>
      <c r="I30" s="268"/>
    </row>
    <row r="31" spans="1:9" s="267" customFormat="1" ht="18" customHeight="1" outlineLevel="1">
      <c r="A31" s="277" t="s">
        <v>283</v>
      </c>
      <c r="B31" s="276"/>
      <c r="C31" s="275" t="s">
        <v>9</v>
      </c>
      <c r="D31" s="274">
        <f>[13]CLDO!$E$24</f>
        <v>318258.91000000003</v>
      </c>
      <c r="E31" s="273">
        <f>[12]CLDO!$E$23</f>
        <v>78328.5</v>
      </c>
      <c r="F31" s="272">
        <f>G31-E31</f>
        <v>319671.5</v>
      </c>
      <c r="G31" s="271">
        <f>[12]CLDO!$C$23</f>
        <v>398000</v>
      </c>
      <c r="H31" s="270">
        <v>150000</v>
      </c>
      <c r="I31" s="268"/>
    </row>
    <row r="32" spans="1:9" s="267" customFormat="1" ht="18" customHeight="1" outlineLevel="1">
      <c r="A32" s="500" t="s">
        <v>235</v>
      </c>
      <c r="B32" s="293"/>
      <c r="C32" s="292"/>
      <c r="D32" s="290">
        <f>SUM(D33:D35)</f>
        <v>423860</v>
      </c>
      <c r="E32" s="291">
        <f>SUM(E33:E35)</f>
        <v>0</v>
      </c>
      <c r="F32" s="290">
        <f>SUM(F33:F35)</f>
        <v>1000000</v>
      </c>
      <c r="G32" s="290">
        <f>SUM(G33:G35)</f>
        <v>1000000</v>
      </c>
      <c r="H32" s="291">
        <f>SUM(H33:H35)</f>
        <v>0</v>
      </c>
      <c r="I32" s="268"/>
    </row>
    <row r="33" spans="1:9" s="267" customFormat="1" ht="18" customHeight="1" outlineLevel="1">
      <c r="A33" s="451" t="s">
        <v>282</v>
      </c>
      <c r="B33" s="276"/>
      <c r="C33" s="344" t="s">
        <v>233</v>
      </c>
      <c r="D33" s="274">
        <f>[13]CLDO!$E$26</f>
        <v>339360</v>
      </c>
      <c r="E33" s="273">
        <f>[10]CLDO!$E$26</f>
        <v>0</v>
      </c>
      <c r="F33" s="272">
        <f>G33-E33</f>
        <v>0</v>
      </c>
      <c r="G33" s="271">
        <v>0</v>
      </c>
      <c r="H33" s="270">
        <v>0</v>
      </c>
      <c r="I33" s="268"/>
    </row>
    <row r="34" spans="1:9" s="267" customFormat="1" ht="18" customHeight="1" outlineLevel="1">
      <c r="A34" s="282" t="s">
        <v>275</v>
      </c>
      <c r="B34" s="276"/>
      <c r="C34" s="344" t="s">
        <v>109</v>
      </c>
      <c r="D34" s="274">
        <f>[13]CLDO!$E$27</f>
        <v>84500</v>
      </c>
      <c r="E34" s="273">
        <f>[10]CLDO!$E$27</f>
        <v>0</v>
      </c>
      <c r="F34" s="272">
        <f>G34-E34</f>
        <v>0</v>
      </c>
      <c r="G34" s="271">
        <v>0</v>
      </c>
      <c r="H34" s="270">
        <v>0</v>
      </c>
      <c r="I34" s="268"/>
    </row>
    <row r="35" spans="1:9" s="333" customFormat="1" ht="18" customHeight="1" outlineLevel="1">
      <c r="A35" s="502" t="s">
        <v>102</v>
      </c>
      <c r="B35" s="336"/>
      <c r="C35" s="501" t="s">
        <v>105</v>
      </c>
      <c r="D35" s="334">
        <v>0</v>
      </c>
      <c r="E35" s="273">
        <v>0</v>
      </c>
      <c r="F35" s="270">
        <f>G35-E35</f>
        <v>1000000</v>
      </c>
      <c r="G35" s="273">
        <f>[12]CLDO!$C$25</f>
        <v>1000000</v>
      </c>
      <c r="H35" s="270">
        <v>0</v>
      </c>
      <c r="I35" s="269"/>
    </row>
    <row r="36" spans="1:9" ht="20.100000000000001" customHeight="1" outlineLevel="2" thickBot="1">
      <c r="A36" s="450" t="s">
        <v>8</v>
      </c>
      <c r="B36" s="264"/>
      <c r="C36" s="265"/>
      <c r="D36" s="264">
        <f>D32+D17</f>
        <v>5337793.1099999994</v>
      </c>
      <c r="E36" s="263">
        <f>E32+E17</f>
        <v>2031968.1</v>
      </c>
      <c r="F36" s="264">
        <f>F32+F17</f>
        <v>5490724.9000000004</v>
      </c>
      <c r="G36" s="264">
        <f>G32+G17</f>
        <v>7522693</v>
      </c>
      <c r="H36" s="263">
        <f>H32+H17</f>
        <v>5345000</v>
      </c>
    </row>
    <row r="37" spans="1:9" ht="20.100000000000001" customHeight="1" outlineLevel="2" thickTop="1">
      <c r="A37" s="259"/>
      <c r="B37" s="259"/>
      <c r="C37" s="261"/>
      <c r="D37" s="259"/>
      <c r="E37" s="260"/>
      <c r="F37" s="259"/>
      <c r="G37" s="259"/>
      <c r="H37" s="457"/>
    </row>
    <row r="38" spans="1:9" s="247" customFormat="1" ht="14.25" customHeight="1">
      <c r="A38" s="253" t="s">
        <v>203</v>
      </c>
      <c r="B38" s="249"/>
      <c r="C38" s="249" t="s">
        <v>6</v>
      </c>
      <c r="D38" s="249"/>
      <c r="E38" s="252"/>
      <c r="F38" s="253" t="s">
        <v>5</v>
      </c>
      <c r="G38" s="249"/>
      <c r="H38" s="251"/>
    </row>
    <row r="39" spans="1:9" s="247" customFormat="1" ht="14.25" customHeight="1">
      <c r="A39" s="253"/>
      <c r="B39" s="249"/>
      <c r="C39" s="249"/>
      <c r="D39" s="249"/>
      <c r="E39" s="252"/>
      <c r="F39" s="253"/>
      <c r="G39" s="249"/>
      <c r="H39" s="251"/>
    </row>
    <row r="40" spans="1:9" s="247" customFormat="1" ht="14.25" customHeight="1">
      <c r="A40" s="253"/>
      <c r="B40" s="249"/>
      <c r="C40" s="249"/>
      <c r="D40" s="249"/>
      <c r="E40" s="252"/>
      <c r="F40" s="253"/>
      <c r="G40" s="249"/>
      <c r="H40" s="251"/>
    </row>
    <row r="41" spans="1:9" s="247" customFormat="1" ht="14.25" customHeight="1">
      <c r="A41" s="257" t="s">
        <v>1872</v>
      </c>
      <c r="B41" s="254"/>
      <c r="C41" s="256" t="s">
        <v>1857</v>
      </c>
      <c r="D41" s="249"/>
      <c r="E41" s="449"/>
      <c r="F41" s="255" t="s">
        <v>1858</v>
      </c>
      <c r="G41" s="249"/>
      <c r="H41" s="251"/>
    </row>
    <row r="42" spans="1:9" s="247" customFormat="1" ht="14.25" customHeight="1">
      <c r="A42" s="249" t="s">
        <v>281</v>
      </c>
      <c r="B42" s="254"/>
      <c r="C42" s="252" t="s">
        <v>200</v>
      </c>
      <c r="D42" s="249"/>
      <c r="E42" s="448"/>
      <c r="F42" s="250" t="s">
        <v>199</v>
      </c>
      <c r="G42" s="249"/>
      <c r="H42" s="251"/>
    </row>
    <row r="43" spans="1:9" s="240" customFormat="1">
      <c r="A43" s="245"/>
      <c r="B43" s="246"/>
      <c r="C43" s="245"/>
      <c r="D43" s="243"/>
      <c r="E43" s="244"/>
      <c r="F43" s="243"/>
      <c r="G43" s="243"/>
      <c r="H43" s="244"/>
      <c r="I43" s="331"/>
    </row>
    <row r="44" spans="1:9" s="240" customFormat="1">
      <c r="A44" s="245"/>
      <c r="B44" s="246"/>
      <c r="C44" s="245"/>
      <c r="D44" s="243"/>
      <c r="E44" s="244"/>
      <c r="F44" s="243"/>
      <c r="G44" s="243"/>
      <c r="H44" s="244"/>
      <c r="I44" s="331"/>
    </row>
    <row r="45" spans="1:9" s="240" customFormat="1">
      <c r="A45" s="245"/>
      <c r="B45" s="246"/>
      <c r="C45" s="245"/>
      <c r="D45" s="243"/>
      <c r="E45" s="244"/>
      <c r="F45" s="243"/>
      <c r="G45" s="243"/>
      <c r="H45" s="244"/>
      <c r="I45" s="331"/>
    </row>
    <row r="46" spans="1:9" s="240" customFormat="1">
      <c r="A46" s="245"/>
      <c r="B46" s="246"/>
      <c r="C46" s="245"/>
      <c r="D46" s="243"/>
      <c r="E46" s="244"/>
      <c r="F46" s="243"/>
      <c r="G46" s="243"/>
      <c r="H46" s="244"/>
      <c r="I46" s="331"/>
    </row>
    <row r="47" spans="1:9" s="240" customFormat="1">
      <c r="A47" s="245"/>
      <c r="B47" s="246"/>
      <c r="C47" s="245"/>
      <c r="D47" s="243"/>
      <c r="E47" s="244"/>
      <c r="F47" s="243"/>
      <c r="G47" s="243"/>
      <c r="H47" s="244"/>
      <c r="I47" s="331"/>
    </row>
    <row r="48" spans="1:9" s="240" customFormat="1">
      <c r="A48" s="245"/>
      <c r="B48" s="246"/>
      <c r="C48" s="245"/>
      <c r="D48" s="243"/>
      <c r="E48" s="244"/>
      <c r="F48" s="243"/>
      <c r="G48" s="243"/>
      <c r="H48" s="244"/>
      <c r="I48" s="331"/>
    </row>
    <row r="49" spans="1:9" s="240" customFormat="1">
      <c r="A49" s="245"/>
      <c r="B49" s="246"/>
      <c r="C49" s="245"/>
      <c r="D49" s="243"/>
      <c r="E49" s="244"/>
      <c r="F49" s="243"/>
      <c r="G49" s="243"/>
      <c r="H49" s="244"/>
      <c r="I49" s="331"/>
    </row>
    <row r="50" spans="1:9" s="240" customFormat="1">
      <c r="A50" s="245"/>
      <c r="B50" s="246"/>
      <c r="C50" s="245"/>
      <c r="D50" s="243"/>
      <c r="E50" s="244"/>
      <c r="F50" s="243"/>
      <c r="G50" s="243"/>
      <c r="H50" s="244"/>
      <c r="I50" s="331"/>
    </row>
    <row r="51" spans="1:9" s="240" customFormat="1">
      <c r="A51" s="245"/>
      <c r="B51" s="246"/>
      <c r="C51" s="245"/>
      <c r="D51" s="243"/>
      <c r="E51" s="244"/>
      <c r="F51" s="243"/>
      <c r="G51" s="243"/>
      <c r="H51" s="244"/>
      <c r="I51" s="331"/>
    </row>
    <row r="52" spans="1:9" s="240" customFormat="1">
      <c r="A52" s="245"/>
      <c r="B52" s="246"/>
      <c r="C52" s="245"/>
      <c r="D52" s="243"/>
      <c r="E52" s="244"/>
      <c r="F52" s="243"/>
      <c r="G52" s="243"/>
      <c r="H52" s="244"/>
      <c r="I52" s="331"/>
    </row>
    <row r="53" spans="1:9" s="240" customFormat="1">
      <c r="A53" s="245"/>
      <c r="B53" s="246"/>
      <c r="C53" s="245"/>
      <c r="D53" s="243"/>
      <c r="E53" s="244"/>
      <c r="F53" s="243"/>
      <c r="G53" s="243"/>
      <c r="H53" s="244"/>
      <c r="I53" s="331"/>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outlinePr summaryBelow="0"/>
  </sheetPr>
  <dimension ref="A1:ER619"/>
  <sheetViews>
    <sheetView showGridLines="0" showOutlineSymbols="0" topLeftCell="A16" workbookViewId="0">
      <pane xSplit="18525" topLeftCell="ET1"/>
      <selection activeCell="F34" sqref="F34:H34"/>
      <selection pane="topRight" activeCell="ET1" sqref="ET1"/>
    </sheetView>
  </sheetViews>
  <sheetFormatPr defaultColWidth="12.5703125" defaultRowHeight="15.75" outlineLevelRow="2" outlineLevelCol="2"/>
  <cols>
    <col min="1" max="1" width="1.85546875" style="1266" customWidth="1"/>
    <col min="2" max="2" width="32.140625" style="1266" customWidth="1"/>
    <col min="3" max="3" width="12.42578125" style="1266" customWidth="1"/>
    <col min="4" max="4" width="10.42578125" style="1266" customWidth="1"/>
    <col min="5" max="5" width="11" style="1266" customWidth="1"/>
    <col min="6" max="7" width="10.5703125" style="1266" customWidth="1"/>
    <col min="8" max="8" width="11.8554687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1698</v>
      </c>
      <c r="C9" s="2865"/>
      <c r="D9" s="554"/>
      <c r="E9" s="554"/>
      <c r="F9" s="554"/>
      <c r="G9" s="554"/>
      <c r="H9" s="554"/>
    </row>
    <row r="10" spans="1:15" ht="15" customHeight="1" outlineLevel="1">
      <c r="A10" s="3073"/>
      <c r="B10" s="3073"/>
      <c r="C10" s="3072"/>
      <c r="D10" s="1302"/>
      <c r="E10" s="1304"/>
      <c r="F10" s="1301"/>
      <c r="G10" s="1260"/>
      <c r="H10" s="1304"/>
      <c r="I10" s="3171"/>
      <c r="J10" s="3050"/>
      <c r="K10" s="3050"/>
      <c r="L10" s="3050"/>
    </row>
    <row r="11" spans="1:15" ht="16.7" customHeight="1" outlineLevel="1">
      <c r="A11" s="1280" t="s">
        <v>143</v>
      </c>
      <c r="B11" s="1279"/>
      <c r="C11" s="2738" t="s">
        <v>92</v>
      </c>
      <c r="D11" s="1319" t="s">
        <v>91</v>
      </c>
      <c r="E11" s="1318" t="s">
        <v>93</v>
      </c>
      <c r="F11" s="1317"/>
      <c r="G11" s="1316"/>
      <c r="H11" s="1315" t="s">
        <v>87</v>
      </c>
      <c r="I11" s="3171"/>
      <c r="J11" s="1233"/>
      <c r="K11" s="3050"/>
      <c r="L11" s="3050"/>
    </row>
    <row r="12" spans="1:15" ht="16.7" customHeight="1" outlineLevel="1">
      <c r="A12" s="1278"/>
      <c r="B12" s="1276"/>
      <c r="C12" s="2737" t="s">
        <v>86</v>
      </c>
      <c r="D12" s="1312" t="s">
        <v>228</v>
      </c>
      <c r="E12" s="1312" t="s">
        <v>1663</v>
      </c>
      <c r="F12" s="1312" t="s">
        <v>1662</v>
      </c>
      <c r="G12" s="1312" t="s">
        <v>88</v>
      </c>
      <c r="H12" s="1312" t="s">
        <v>227</v>
      </c>
      <c r="I12" s="3180"/>
      <c r="J12" s="1232"/>
      <c r="K12" s="1306"/>
      <c r="L12" s="3050"/>
    </row>
    <row r="13" spans="1:15" ht="16.7" customHeight="1" outlineLevel="1">
      <c r="A13" s="1275"/>
      <c r="B13" s="1274"/>
      <c r="C13" s="2734"/>
      <c r="D13" s="1308" t="s">
        <v>84</v>
      </c>
      <c r="E13" s="1308" t="s">
        <v>84</v>
      </c>
      <c r="F13" s="1308" t="s">
        <v>142</v>
      </c>
      <c r="G13" s="1309"/>
      <c r="H13" s="1308" t="s">
        <v>83</v>
      </c>
      <c r="I13" s="3173"/>
      <c r="J13" s="1232"/>
      <c r="K13" s="1306"/>
      <c r="L13" s="3050"/>
    </row>
    <row r="14" spans="1:15" s="363" customFormat="1" ht="15" customHeight="1">
      <c r="A14" s="3111" t="s">
        <v>1661</v>
      </c>
      <c r="B14" s="3113"/>
      <c r="C14" s="2852"/>
      <c r="D14" s="2850"/>
      <c r="E14" s="2850"/>
      <c r="F14" s="2850"/>
      <c r="G14" s="3112"/>
      <c r="H14" s="2850"/>
      <c r="I14" s="3121"/>
      <c r="J14" s="3121"/>
      <c r="K14" s="3121"/>
      <c r="L14" s="3121"/>
      <c r="M14" s="3121"/>
      <c r="N14" s="3121"/>
      <c r="O14" s="3121"/>
    </row>
    <row r="15" spans="1:15" ht="15" customHeight="1" outlineLevel="1">
      <c r="A15" s="3179" t="s">
        <v>46</v>
      </c>
      <c r="B15" s="3186"/>
      <c r="C15" s="3185"/>
      <c r="D15" s="757">
        <f>SUM(D16:D23)</f>
        <v>3617480.29</v>
      </c>
      <c r="E15" s="757">
        <f>SUM(E16:E23)</f>
        <v>1860301.48</v>
      </c>
      <c r="F15" s="757">
        <f>SUM(F16:F23)</f>
        <v>2654338.52</v>
      </c>
      <c r="G15" s="757">
        <f>SUM(G16:G23)</f>
        <v>4514640</v>
      </c>
      <c r="H15" s="757">
        <f>SUM(H16:H23)</f>
        <v>4510000</v>
      </c>
      <c r="I15" s="3180"/>
      <c r="J15" s="1232"/>
      <c r="K15" s="1306"/>
      <c r="L15" s="3050"/>
    </row>
    <row r="16" spans="1:15" ht="20.100000000000001" customHeight="1" outlineLevel="1">
      <c r="A16" s="3204" t="s">
        <v>1697</v>
      </c>
      <c r="B16" s="2823"/>
      <c r="C16" s="3203" t="s">
        <v>131</v>
      </c>
      <c r="D16" s="3183">
        <v>53044.36</v>
      </c>
      <c r="E16" s="3182">
        <v>6988.08</v>
      </c>
      <c r="F16" s="3182">
        <f>G16-E16</f>
        <v>93011.92</v>
      </c>
      <c r="G16" s="3182">
        <v>100000</v>
      </c>
      <c r="H16" s="3182">
        <v>100000</v>
      </c>
      <c r="I16" s="3180"/>
      <c r="J16" s="1232"/>
      <c r="K16" s="3050"/>
      <c r="L16" s="3050"/>
    </row>
    <row r="17" spans="1:16" ht="20.100000000000001" customHeight="1" outlineLevel="1">
      <c r="A17" s="2769" t="s">
        <v>1692</v>
      </c>
      <c r="B17" s="3202"/>
      <c r="C17" s="1552" t="s">
        <v>1036</v>
      </c>
      <c r="D17" s="3183">
        <v>45475</v>
      </c>
      <c r="E17" s="3182">
        <v>0</v>
      </c>
      <c r="F17" s="2728">
        <f>SUM(G17-E17)</f>
        <v>50700</v>
      </c>
      <c r="G17" s="3182">
        <v>50700</v>
      </c>
      <c r="H17" s="3182">
        <v>50700</v>
      </c>
      <c r="I17" s="3176"/>
      <c r="J17" s="1232"/>
      <c r="K17" s="3050"/>
      <c r="L17" s="3050"/>
    </row>
    <row r="18" spans="1:16" ht="20.100000000000001" customHeight="1" outlineLevel="1">
      <c r="A18" s="3102" t="s">
        <v>24</v>
      </c>
      <c r="B18" s="2762"/>
      <c r="C18" s="1552" t="s">
        <v>23</v>
      </c>
      <c r="D18" s="2718">
        <v>3416360.93</v>
      </c>
      <c r="E18" s="941">
        <v>1853313.4</v>
      </c>
      <c r="F18" s="2728">
        <f>G18-E18</f>
        <v>2352286.6</v>
      </c>
      <c r="G18" s="941">
        <v>4205600</v>
      </c>
      <c r="H18" s="941">
        <v>4205600</v>
      </c>
      <c r="I18" s="3173"/>
      <c r="J18" s="1233"/>
      <c r="K18" s="3050"/>
      <c r="L18" s="3050"/>
      <c r="M18" s="3181"/>
      <c r="N18" s="3181"/>
      <c r="O18" s="3050"/>
      <c r="P18" s="1273"/>
    </row>
    <row r="19" spans="1:16" ht="20.100000000000001" customHeight="1" outlineLevel="1">
      <c r="A19" s="3201" t="s">
        <v>1696</v>
      </c>
      <c r="B19" s="3200"/>
      <c r="C19" s="1552"/>
      <c r="D19" s="2718"/>
      <c r="E19" s="941"/>
      <c r="F19" s="2728"/>
      <c r="G19" s="941"/>
      <c r="H19" s="941"/>
      <c r="I19" s="3173"/>
      <c r="J19" s="1233"/>
      <c r="K19" s="3050"/>
      <c r="L19" s="3050"/>
      <c r="M19" s="3181"/>
      <c r="N19" s="3181"/>
      <c r="O19" s="3050"/>
      <c r="P19" s="1273"/>
    </row>
    <row r="20" spans="1:16" ht="20.100000000000001" customHeight="1" outlineLevel="1">
      <c r="A20" s="3201"/>
      <c r="B20" s="3200" t="s">
        <v>1668</v>
      </c>
      <c r="C20" s="1552" t="s">
        <v>15</v>
      </c>
      <c r="D20" s="2718">
        <v>48500</v>
      </c>
      <c r="E20" s="941">
        <v>0</v>
      </c>
      <c r="F20" s="2728">
        <f>G20-E20</f>
        <v>50000</v>
      </c>
      <c r="G20" s="941">
        <v>50000</v>
      </c>
      <c r="H20" s="941">
        <v>50000</v>
      </c>
      <c r="I20" s="3173"/>
      <c r="J20" s="1233"/>
      <c r="K20" s="3050"/>
      <c r="L20" s="3050"/>
      <c r="M20" s="3181"/>
      <c r="N20" s="3181"/>
      <c r="O20" s="3050"/>
      <c r="P20" s="1273"/>
    </row>
    <row r="21" spans="1:16" ht="20.100000000000001" customHeight="1" outlineLevel="1">
      <c r="A21" s="3201" t="s">
        <v>1696</v>
      </c>
      <c r="B21" s="3200"/>
      <c r="C21" s="1552"/>
      <c r="D21" s="2718"/>
      <c r="E21" s="941"/>
      <c r="F21" s="2728"/>
      <c r="G21" s="941"/>
      <c r="H21" s="941"/>
      <c r="I21" s="3173"/>
      <c r="J21" s="1233"/>
      <c r="K21" s="3050"/>
      <c r="L21" s="3050"/>
      <c r="M21" s="3181"/>
      <c r="N21" s="3181"/>
      <c r="O21" s="3050"/>
      <c r="P21" s="1273"/>
    </row>
    <row r="22" spans="1:16" ht="20.100000000000001" customHeight="1" outlineLevel="1">
      <c r="A22" s="3102" t="s">
        <v>1695</v>
      </c>
      <c r="B22" s="2762"/>
      <c r="C22" s="1552" t="s">
        <v>166</v>
      </c>
      <c r="D22" s="2718">
        <v>54100</v>
      </c>
      <c r="E22" s="941">
        <v>0</v>
      </c>
      <c r="F22" s="2728">
        <f>G22-E22</f>
        <v>100000</v>
      </c>
      <c r="G22" s="941">
        <v>100000</v>
      </c>
      <c r="H22" s="941">
        <v>100000</v>
      </c>
      <c r="I22" s="3173"/>
      <c r="J22" s="1233"/>
      <c r="K22" s="3050"/>
      <c r="L22" s="3050"/>
      <c r="M22" s="3181"/>
      <c r="N22" s="3181"/>
      <c r="O22" s="3050"/>
      <c r="P22" s="1273"/>
    </row>
    <row r="23" spans="1:16" ht="20.100000000000001" customHeight="1" outlineLevel="1">
      <c r="A23" s="3102" t="s">
        <v>10</v>
      </c>
      <c r="B23" s="2762"/>
      <c r="C23" s="46" t="s">
        <v>9</v>
      </c>
      <c r="D23" s="2718">
        <v>0</v>
      </c>
      <c r="E23" s="941">
        <v>0</v>
      </c>
      <c r="F23" s="2728">
        <f>SUM(G23-E23)</f>
        <v>8340</v>
      </c>
      <c r="G23" s="941">
        <v>8340</v>
      </c>
      <c r="H23" s="941">
        <v>3700</v>
      </c>
      <c r="I23" s="3171"/>
      <c r="J23" s="3163"/>
      <c r="K23" s="3050"/>
      <c r="L23" s="3050"/>
      <c r="M23" s="1232"/>
      <c r="N23" s="1232"/>
      <c r="O23" s="3050"/>
      <c r="P23" s="1273"/>
    </row>
    <row r="24" spans="1:16" ht="20.100000000000001" customHeight="1" outlineLevel="1">
      <c r="A24" s="3128"/>
      <c r="B24" s="3127" t="s">
        <v>400</v>
      </c>
      <c r="C24" s="3126"/>
      <c r="D24" s="3125">
        <f>SUM(D25)</f>
        <v>0</v>
      </c>
      <c r="E24" s="3125">
        <f>SUM(E25)</f>
        <v>0</v>
      </c>
      <c r="F24" s="3125">
        <f>SUM(F25)</f>
        <v>700000</v>
      </c>
      <c r="G24" s="3125">
        <f>SUM(G25)</f>
        <v>700000</v>
      </c>
      <c r="H24" s="3125">
        <f>SUM(H25)</f>
        <v>0</v>
      </c>
      <c r="I24" s="3171"/>
      <c r="J24" s="3163"/>
      <c r="K24" s="3050"/>
      <c r="L24" s="3050"/>
      <c r="M24" s="1232"/>
      <c r="N24" s="1232"/>
      <c r="O24" s="3050"/>
      <c r="P24" s="1273"/>
    </row>
    <row r="25" spans="1:16" s="1273" customFormat="1" ht="20.100000000000001" customHeight="1" outlineLevel="1">
      <c r="A25" s="2769" t="s">
        <v>1694</v>
      </c>
      <c r="B25" s="3139"/>
      <c r="C25" s="1552" t="s">
        <v>103</v>
      </c>
      <c r="D25" s="2718">
        <v>0</v>
      </c>
      <c r="E25" s="941">
        <v>0</v>
      </c>
      <c r="F25" s="2728">
        <v>700000</v>
      </c>
      <c r="G25" s="941">
        <f>F25</f>
        <v>700000</v>
      </c>
      <c r="H25" s="941">
        <v>0</v>
      </c>
      <c r="I25" s="1307"/>
      <c r="J25" s="3163"/>
      <c r="K25" s="3050"/>
      <c r="L25" s="3050"/>
      <c r="M25" s="1232"/>
      <c r="N25" s="1232"/>
      <c r="O25" s="3050"/>
    </row>
    <row r="26" spans="1:16" s="1273" customFormat="1" ht="20.100000000000001" customHeight="1" outlineLevel="1">
      <c r="A26" s="2777"/>
      <c r="B26" s="3139"/>
      <c r="C26" s="1552"/>
      <c r="D26" s="2718"/>
      <c r="E26" s="941"/>
      <c r="F26" s="2728"/>
      <c r="G26" s="941"/>
      <c r="H26" s="941"/>
      <c r="I26" s="1307"/>
      <c r="J26" s="3163"/>
      <c r="K26" s="3050"/>
      <c r="L26" s="3050"/>
      <c r="M26" s="1232"/>
      <c r="N26" s="1232"/>
      <c r="O26" s="3050"/>
    </row>
    <row r="27" spans="1:16" s="1273" customFormat="1" ht="20.100000000000001" customHeight="1" outlineLevel="1">
      <c r="A27" s="2777"/>
      <c r="B27" s="3139"/>
      <c r="C27" s="1552"/>
      <c r="D27" s="2718"/>
      <c r="E27" s="941"/>
      <c r="F27" s="2728"/>
      <c r="G27" s="941"/>
      <c r="H27" s="941"/>
      <c r="I27" s="1307"/>
      <c r="J27" s="3163"/>
      <c r="K27" s="3050"/>
      <c r="L27" s="3050"/>
      <c r="M27" s="1232"/>
      <c r="N27" s="1232"/>
      <c r="O27" s="3050"/>
    </row>
    <row r="28" spans="1:16" s="1273" customFormat="1" ht="20.100000000000001" customHeight="1" outlineLevel="1">
      <c r="A28" s="3199"/>
      <c r="B28" s="3198"/>
      <c r="C28" s="3197"/>
      <c r="D28" s="2718"/>
      <c r="E28" s="2715"/>
      <c r="F28" s="2728"/>
      <c r="G28" s="2715"/>
      <c r="H28" s="2715"/>
      <c r="I28" s="3175"/>
      <c r="J28" s="3163"/>
      <c r="K28" s="3050"/>
      <c r="L28" s="3050"/>
      <c r="M28" s="1232"/>
      <c r="N28" s="1306"/>
      <c r="O28" s="3050"/>
    </row>
    <row r="29" spans="1:16" s="1273" customFormat="1" ht="20.100000000000001" customHeight="1" outlineLevel="1" thickBot="1">
      <c r="A29" s="3122" t="s">
        <v>8</v>
      </c>
      <c r="B29" s="3096"/>
      <c r="C29" s="3095"/>
      <c r="D29" s="599">
        <f>SUM(D17:D24)</f>
        <v>3564435.93</v>
      </c>
      <c r="E29" s="599">
        <f>SUM(E16:E23)</f>
        <v>1860301.48</v>
      </c>
      <c r="F29" s="599">
        <f>SUM(F16:F23)+F24</f>
        <v>3354338.52</v>
      </c>
      <c r="G29" s="599">
        <f>SUM(G16:G23)+G24</f>
        <v>5214640</v>
      </c>
      <c r="H29" s="599">
        <f>SUM(H16:H23)</f>
        <v>4510000</v>
      </c>
      <c r="I29" s="3175"/>
      <c r="J29" s="3163"/>
      <c r="K29" s="3050"/>
      <c r="L29" s="3050"/>
      <c r="M29" s="1232"/>
      <c r="N29" s="1306"/>
      <c r="O29" s="3050"/>
    </row>
    <row r="30" spans="1:16" s="819" customFormat="1" ht="19.5" customHeight="1" outlineLevel="1" thickTop="1">
      <c r="A30" s="554" t="s">
        <v>1655</v>
      </c>
      <c r="B30" s="796"/>
      <c r="C30" s="554" t="s">
        <v>1654</v>
      </c>
      <c r="D30" s="796"/>
      <c r="F30" s="658" t="s">
        <v>1653</v>
      </c>
      <c r="G30" s="554"/>
      <c r="H30" s="796"/>
    </row>
    <row r="31" spans="1:16" s="819" customFormat="1" ht="15.95" customHeight="1" outlineLevel="1">
      <c r="A31" s="554"/>
      <c r="B31" s="796"/>
      <c r="C31" s="554"/>
      <c r="D31" s="796"/>
      <c r="E31" s="3094"/>
      <c r="F31" s="3094"/>
      <c r="G31" s="554"/>
      <c r="H31" s="796"/>
    </row>
    <row r="32" spans="1:16" s="819" customFormat="1" ht="10.5" customHeight="1" outlineLevel="1">
      <c r="A32" s="796"/>
      <c r="B32" s="554"/>
      <c r="C32" s="3093"/>
      <c r="D32" s="554"/>
      <c r="E32" s="554"/>
      <c r="F32" s="554"/>
      <c r="G32" s="554"/>
      <c r="H32" s="796"/>
    </row>
    <row r="33" spans="1:16" s="819" customFormat="1" ht="15.95" customHeight="1" outlineLevel="1">
      <c r="A33" s="3741" t="s">
        <v>1958</v>
      </c>
      <c r="B33" s="3092"/>
      <c r="C33" s="3740" t="s">
        <v>1906</v>
      </c>
      <c r="D33" s="2711"/>
      <c r="E33" s="2711"/>
      <c r="F33" s="3742" t="s">
        <v>1876</v>
      </c>
      <c r="G33" s="594"/>
      <c r="H33" s="594"/>
    </row>
    <row r="34" spans="1:16" s="819" customFormat="1" ht="15.75" customHeight="1" outlineLevel="1">
      <c r="A34" s="3091"/>
      <c r="B34" s="1268" t="s">
        <v>1652</v>
      </c>
      <c r="C34" s="2708" t="s">
        <v>100</v>
      </c>
      <c r="D34" s="2708"/>
      <c r="E34" s="2708"/>
      <c r="F34" s="2797" t="s">
        <v>0</v>
      </c>
      <c r="G34" s="2797"/>
      <c r="H34" s="2797"/>
    </row>
    <row r="35" spans="1:16" s="819" customFormat="1" ht="12" customHeight="1" outlineLevel="1">
      <c r="A35" s="3090"/>
      <c r="B35" s="3090"/>
      <c r="C35" s="2708"/>
      <c r="D35" s="2708"/>
      <c r="E35" s="2708"/>
      <c r="F35" s="2705"/>
      <c r="G35" s="2705"/>
      <c r="H35" s="2705"/>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s="1273" customFormat="1" ht="12" customHeight="1" outlineLevel="1">
      <c r="A40" s="1267"/>
      <c r="B40" s="1268"/>
      <c r="C40" s="1267"/>
      <c r="D40" s="1284"/>
      <c r="E40" s="1284"/>
      <c r="F40" s="1284"/>
      <c r="G40" s="1284"/>
      <c r="H40" s="1284"/>
      <c r="I40" s="3050"/>
      <c r="J40" s="3050"/>
      <c r="K40" s="3050"/>
      <c r="L40" s="3050"/>
      <c r="M40" s="3050"/>
      <c r="N40" s="3050"/>
      <c r="O40" s="3050"/>
    </row>
    <row r="41" spans="1:16" s="1273" customFormat="1" ht="12" customHeight="1" outlineLevel="1">
      <c r="A41" s="1267"/>
      <c r="B41" s="1268"/>
      <c r="C41" s="1267"/>
      <c r="D41" s="1284"/>
      <c r="E41" s="1284"/>
      <c r="F41" s="1284"/>
      <c r="G41" s="1284"/>
      <c r="H41" s="1284"/>
      <c r="I41" s="3050"/>
      <c r="J41" s="3050"/>
      <c r="K41" s="3050"/>
      <c r="L41" s="3050"/>
      <c r="M41" s="3050"/>
      <c r="N41" s="3050"/>
      <c r="O41" s="3050"/>
    </row>
    <row r="42" spans="1:16" s="1273" customFormat="1" ht="12" customHeight="1" outlineLevel="1">
      <c r="A42" s="1267"/>
      <c r="B42" s="1268"/>
      <c r="C42" s="1267"/>
      <c r="D42" s="1284"/>
      <c r="E42" s="1284"/>
      <c r="F42" s="1284"/>
      <c r="G42" s="1284"/>
      <c r="H42" s="1284"/>
      <c r="I42" s="3050"/>
      <c r="J42" s="3050"/>
      <c r="K42" s="3050"/>
      <c r="L42" s="3050"/>
      <c r="M42" s="3050"/>
      <c r="N42" s="3050"/>
      <c r="O42" s="3050"/>
    </row>
    <row r="43" spans="1:16" ht="20.100000000000001" customHeight="1" outlineLevel="1">
      <c r="A43" s="1267"/>
      <c r="B43" s="1268"/>
      <c r="C43" s="1267"/>
      <c r="D43" s="1284"/>
      <c r="E43" s="1284"/>
      <c r="F43" s="1284"/>
      <c r="G43" s="1284"/>
      <c r="H43" s="1284"/>
      <c r="J43" s="3050"/>
      <c r="K43" s="3050"/>
      <c r="L43" s="3050"/>
      <c r="M43" s="3050"/>
      <c r="N43" s="3050"/>
      <c r="O43" s="3050"/>
      <c r="P43" s="1273"/>
    </row>
    <row r="44" spans="1:16" ht="20.100000000000001" customHeight="1" outlineLevel="1">
      <c r="A44" s="1267"/>
      <c r="B44" s="1268"/>
      <c r="C44" s="1267"/>
      <c r="D44" s="1284"/>
      <c r="E44" s="1284"/>
      <c r="F44" s="1284"/>
      <c r="G44" s="1284"/>
      <c r="H44" s="1284"/>
      <c r="J44" s="3050"/>
      <c r="K44" s="3050"/>
      <c r="L44" s="3050"/>
      <c r="M44" s="3050"/>
      <c r="N44" s="3050"/>
      <c r="O44" s="3050"/>
      <c r="P44" s="1273"/>
    </row>
    <row r="45" spans="1:16" s="1269" customFormat="1" ht="16.7" customHeight="1" outlineLevel="1">
      <c r="A45" s="1267"/>
      <c r="B45" s="1268"/>
      <c r="C45" s="1267"/>
      <c r="D45" s="1284"/>
      <c r="E45" s="1284"/>
      <c r="F45" s="1284"/>
      <c r="G45" s="1284"/>
      <c r="H45" s="1284"/>
      <c r="I45" s="1271"/>
      <c r="J45" s="1272"/>
      <c r="K45" s="1272"/>
      <c r="L45" s="1272"/>
      <c r="M45" s="1272"/>
      <c r="N45" s="1272"/>
      <c r="O45" s="1272"/>
      <c r="P45" s="1270"/>
    </row>
    <row r="46" spans="1:16" s="1269" customFormat="1" ht="16.7" customHeight="1" outlineLevel="1">
      <c r="A46" s="1267"/>
      <c r="B46" s="1268"/>
      <c r="C46" s="1267"/>
      <c r="D46" s="1284"/>
      <c r="E46" s="1284"/>
      <c r="F46" s="1284"/>
      <c r="G46" s="1284"/>
      <c r="H46" s="1284"/>
      <c r="I46" s="1271"/>
      <c r="J46" s="1272"/>
      <c r="K46" s="1272"/>
      <c r="L46" s="1272"/>
      <c r="M46" s="1272"/>
      <c r="N46" s="1272"/>
      <c r="O46" s="1272"/>
      <c r="P46" s="1270"/>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83"/>
      <c r="B48" s="3054"/>
      <c r="C48" s="1283"/>
      <c r="D48" s="3075"/>
      <c r="E48" s="3075"/>
      <c r="F48" s="3075"/>
      <c r="G48" s="3075"/>
      <c r="H48" s="3075"/>
      <c r="I48" s="1271"/>
      <c r="J48" s="1272"/>
      <c r="K48" s="1272"/>
      <c r="L48" s="1272"/>
      <c r="M48" s="1272"/>
      <c r="N48" s="1272"/>
      <c r="O48" s="1272"/>
      <c r="P48" s="1270"/>
    </row>
    <row r="49" spans="1:16" s="1269" customFormat="1" ht="16.7" customHeight="1" outlineLevel="1">
      <c r="A49" s="1283"/>
      <c r="B49" s="3054"/>
      <c r="C49" s="1283"/>
      <c r="D49" s="3075"/>
      <c r="E49" s="3075"/>
      <c r="F49" s="3075"/>
      <c r="G49" s="3075"/>
      <c r="H49" s="3075"/>
      <c r="I49" s="1271"/>
      <c r="J49" s="1272"/>
      <c r="K49" s="1272"/>
      <c r="L49" s="1272"/>
      <c r="M49" s="1272"/>
      <c r="N49" s="1272"/>
      <c r="O49" s="1272"/>
      <c r="P49" s="1270"/>
    </row>
    <row r="50" spans="1:16" s="1269" customFormat="1" ht="16.7" customHeight="1" outlineLevel="1">
      <c r="A50" s="1283"/>
      <c r="B50" s="3054"/>
      <c r="C50" s="1283"/>
      <c r="D50" s="3075"/>
      <c r="E50" s="3075"/>
      <c r="F50" s="3075"/>
      <c r="G50" s="3075"/>
      <c r="H50" s="3075"/>
      <c r="I50" s="1271"/>
      <c r="J50" s="1272"/>
      <c r="K50" s="1272"/>
      <c r="L50" s="1272"/>
      <c r="M50" s="1272"/>
      <c r="N50" s="1272"/>
      <c r="O50" s="1272"/>
      <c r="P50" s="1270"/>
    </row>
    <row r="51" spans="1:16" s="1269" customFormat="1" ht="16.7" customHeight="1" outlineLevel="1">
      <c r="A51" s="3055"/>
      <c r="B51" s="3055"/>
      <c r="C51" s="3055"/>
      <c r="D51" s="3055"/>
      <c r="E51" s="3055"/>
      <c r="F51" s="3055"/>
      <c r="G51" s="3055"/>
      <c r="H51" s="3055"/>
      <c r="I51" s="1271"/>
      <c r="J51" s="1272"/>
      <c r="K51" s="1272"/>
      <c r="L51" s="1272"/>
      <c r="M51" s="1272"/>
      <c r="N51" s="1272"/>
      <c r="O51" s="1272"/>
      <c r="P51" s="1270"/>
    </row>
    <row r="52" spans="1:16" s="1269" customFormat="1" ht="16.7" customHeight="1" outlineLevel="1">
      <c r="A52" s="3059"/>
      <c r="B52" s="3059"/>
      <c r="C52" s="3059"/>
      <c r="D52" s="3059"/>
      <c r="E52" s="3059"/>
      <c r="F52" s="3059"/>
      <c r="G52" s="3059"/>
      <c r="H52" s="3059"/>
      <c r="I52" s="1271"/>
      <c r="J52" s="1272"/>
      <c r="K52" s="1272"/>
      <c r="L52" s="1272"/>
      <c r="M52" s="1272"/>
      <c r="N52" s="1272"/>
      <c r="O52" s="1272"/>
      <c r="P52" s="1270"/>
    </row>
    <row r="53" spans="1:16" s="1269" customFormat="1" ht="16.7" customHeight="1" outlineLevel="1">
      <c r="A53" s="1273"/>
      <c r="B53" s="1273"/>
      <c r="C53" s="1273"/>
      <c r="D53" s="1273"/>
      <c r="E53" s="1273"/>
      <c r="F53" s="1273"/>
      <c r="G53" s="1273"/>
      <c r="H53" s="1273"/>
      <c r="I53" s="1271"/>
      <c r="J53" s="1272"/>
      <c r="K53" s="1272"/>
      <c r="L53" s="1272"/>
      <c r="M53" s="1272"/>
      <c r="N53" s="1272"/>
      <c r="O53" s="1272"/>
      <c r="P53" s="1270"/>
    </row>
    <row r="54" spans="1:16" s="1269" customFormat="1" ht="16.7" customHeight="1" outlineLevel="1">
      <c r="A54" s="1273"/>
      <c r="B54" s="1273"/>
      <c r="C54" s="1273"/>
      <c r="D54" s="1273"/>
      <c r="E54" s="1273"/>
      <c r="F54" s="1273"/>
      <c r="G54" s="1273"/>
      <c r="H54" s="1273"/>
      <c r="I54" s="1271"/>
      <c r="J54" s="1272"/>
      <c r="K54" s="1272"/>
      <c r="L54" s="1272"/>
      <c r="M54" s="1272"/>
      <c r="N54" s="1272"/>
      <c r="O54" s="1272"/>
      <c r="P54" s="1270"/>
    </row>
    <row r="55" spans="1:16" s="1269" customFormat="1" ht="16.7" customHeight="1" outlineLevel="1">
      <c r="A55" s="1273"/>
      <c r="B55" s="1273"/>
      <c r="C55" s="1273"/>
      <c r="D55" s="1273"/>
      <c r="E55" s="1273"/>
      <c r="F55" s="1273"/>
      <c r="G55" s="1273"/>
      <c r="H55" s="1273"/>
      <c r="I55" s="1271"/>
      <c r="J55" s="1272"/>
      <c r="K55" s="1272"/>
      <c r="L55" s="1272"/>
      <c r="M55" s="1272"/>
      <c r="N55" s="1272"/>
      <c r="O55" s="1272"/>
      <c r="P55" s="1270"/>
    </row>
    <row r="56" spans="1:16" s="1269" customFormat="1" ht="16.7" customHeight="1" outlineLevel="1">
      <c r="A56" s="3077"/>
      <c r="B56" s="3076"/>
      <c r="C56" s="1273"/>
      <c r="D56" s="3075"/>
      <c r="E56" s="3075"/>
      <c r="F56" s="3075"/>
      <c r="G56" s="3075"/>
      <c r="H56" s="3075"/>
      <c r="I56" s="1271"/>
      <c r="J56" s="1272"/>
      <c r="K56" s="1272"/>
      <c r="L56" s="1272"/>
      <c r="M56" s="1272"/>
      <c r="N56" s="1272"/>
      <c r="O56" s="1272"/>
      <c r="P56" s="1270"/>
    </row>
    <row r="57" spans="1:16" s="1269" customFormat="1" ht="16.7" customHeight="1" outlineLevel="1">
      <c r="A57" s="1221"/>
      <c r="B57" s="1221"/>
      <c r="C57" s="1303"/>
      <c r="D57" s="1302"/>
      <c r="E57" s="1304"/>
      <c r="F57" s="1301"/>
      <c r="G57" s="3074"/>
      <c r="H57" s="1304"/>
      <c r="I57" s="1271"/>
      <c r="J57" s="1272"/>
      <c r="K57" s="1272"/>
      <c r="L57" s="1272"/>
      <c r="M57" s="1272"/>
      <c r="N57" s="1272"/>
      <c r="O57" s="1272"/>
      <c r="P57" s="1270"/>
    </row>
    <row r="58" spans="1:16" s="1269" customFormat="1" ht="16.7" customHeight="1" outlineLevel="1">
      <c r="A58" s="3073"/>
      <c r="B58" s="3073"/>
      <c r="C58" s="3072"/>
      <c r="D58" s="3079"/>
      <c r="E58" s="3078"/>
      <c r="F58" s="1301"/>
      <c r="G58" s="3071"/>
      <c r="H58" s="1304"/>
      <c r="I58" s="1271"/>
      <c r="J58" s="1272"/>
      <c r="K58" s="1272"/>
      <c r="L58" s="1272"/>
      <c r="M58" s="1272"/>
      <c r="N58" s="1272"/>
      <c r="O58" s="1272"/>
      <c r="P58" s="1270"/>
    </row>
    <row r="59" spans="1:16" s="1269" customFormat="1" ht="16.7" customHeight="1" outlineLevel="1">
      <c r="A59" s="1277"/>
      <c r="B59" s="1277"/>
      <c r="C59" s="3068"/>
      <c r="D59" s="3070"/>
      <c r="E59" s="3069"/>
      <c r="F59" s="3069"/>
      <c r="G59" s="3069"/>
      <c r="H59" s="1314"/>
      <c r="I59" s="1271"/>
      <c r="J59" s="1271"/>
      <c r="K59" s="1271"/>
      <c r="L59" s="1271"/>
      <c r="M59" s="1271"/>
      <c r="N59" s="1271"/>
      <c r="O59" s="1271"/>
    </row>
    <row r="60" spans="1:16" s="1269" customFormat="1" ht="16.7" customHeight="1" outlineLevel="1">
      <c r="A60" s="1277"/>
      <c r="B60" s="1277"/>
      <c r="C60" s="3068"/>
      <c r="D60" s="1311"/>
      <c r="E60" s="1311"/>
      <c r="F60" s="1311"/>
      <c r="G60" s="1311"/>
      <c r="H60" s="1311"/>
      <c r="I60" s="1271"/>
      <c r="J60" s="1271"/>
      <c r="K60" s="1271"/>
      <c r="L60" s="1271"/>
      <c r="M60" s="1271"/>
      <c r="N60" s="1271"/>
      <c r="O60" s="1271"/>
    </row>
    <row r="61" spans="1:16" s="1269" customFormat="1" ht="16.7" customHeight="1" outlineLevel="1">
      <c r="A61" s="1277"/>
      <c r="B61" s="1277"/>
      <c r="C61" s="1314"/>
      <c r="D61" s="3066"/>
      <c r="E61" s="3066"/>
      <c r="F61" s="3066"/>
      <c r="G61" s="3067"/>
      <c r="H61" s="3066"/>
      <c r="I61" s="1271"/>
      <c r="J61" s="1271"/>
      <c r="K61" s="1271"/>
      <c r="L61" s="1271"/>
      <c r="M61" s="1271"/>
      <c r="N61" s="1271"/>
      <c r="O61" s="1271"/>
    </row>
    <row r="62" spans="1:16" s="1269" customFormat="1" ht="16.7" customHeight="1" outlineLevel="1">
      <c r="A62" s="1298"/>
      <c r="B62" s="3065"/>
      <c r="C62" s="3064"/>
      <c r="D62" s="3063"/>
      <c r="E62" s="3063"/>
      <c r="F62" s="3063"/>
      <c r="G62" s="3063"/>
      <c r="H62" s="3063"/>
      <c r="I62" s="1271"/>
      <c r="J62" s="1271"/>
      <c r="K62" s="1271"/>
      <c r="L62" s="1271"/>
      <c r="M62" s="1271"/>
      <c r="N62" s="1271"/>
      <c r="O62" s="1271"/>
    </row>
    <row r="63" spans="1:16" ht="16.7" customHeight="1" outlineLevel="1">
      <c r="A63" s="1292"/>
      <c r="B63" s="1292"/>
      <c r="C63" s="1294"/>
      <c r="D63" s="3062"/>
      <c r="E63" s="3062"/>
      <c r="F63" s="1301"/>
      <c r="G63" s="3062"/>
      <c r="H63" s="3062"/>
    </row>
    <row r="64" spans="1:16" ht="20.100000000000001" customHeight="1" outlineLevel="2">
      <c r="A64" s="1292"/>
      <c r="B64" s="1292"/>
      <c r="C64" s="1294"/>
      <c r="D64" s="3062"/>
      <c r="E64" s="3062"/>
      <c r="F64" s="1301"/>
      <c r="G64" s="3062"/>
      <c r="H64" s="3062"/>
    </row>
    <row r="65" spans="1:15" ht="8.4499999999999993" customHeight="1" outlineLevel="2">
      <c r="A65" s="1296"/>
      <c r="B65" s="1221"/>
      <c r="C65" s="1294"/>
      <c r="D65" s="1302"/>
      <c r="E65" s="1300"/>
      <c r="F65" s="1301"/>
      <c r="G65" s="1300"/>
      <c r="H65" s="1300"/>
    </row>
    <row r="66" spans="1:15" ht="14.45" customHeight="1">
      <c r="A66" s="1292"/>
      <c r="B66" s="1292"/>
      <c r="C66" s="1294"/>
      <c r="D66" s="1302"/>
      <c r="E66" s="1300"/>
      <c r="F66" s="1301"/>
      <c r="G66" s="1300"/>
      <c r="H66" s="1300"/>
    </row>
    <row r="67" spans="1:15" ht="13.9" customHeight="1">
      <c r="A67" s="1296"/>
      <c r="B67" s="1221"/>
      <c r="C67" s="1294"/>
      <c r="D67" s="1302"/>
      <c r="E67" s="1300"/>
      <c r="F67" s="1301"/>
      <c r="G67" s="1300"/>
      <c r="H67" s="1300"/>
    </row>
    <row r="68" spans="1:15" s="1220" customFormat="1" ht="18" customHeight="1">
      <c r="A68" s="3061"/>
      <c r="B68" s="1296"/>
      <c r="C68" s="1294"/>
      <c r="D68" s="1302"/>
      <c r="E68" s="1300"/>
      <c r="F68" s="1301"/>
      <c r="G68" s="1300"/>
      <c r="H68" s="1300"/>
      <c r="I68" s="1231"/>
      <c r="J68" s="1231"/>
      <c r="K68" s="1231"/>
      <c r="L68" s="1231"/>
      <c r="M68" s="1231"/>
      <c r="N68" s="1231"/>
      <c r="O68" s="1231"/>
    </row>
    <row r="69" spans="1:15" s="1267" customFormat="1" ht="12.75">
      <c r="A69" s="1295"/>
      <c r="B69" s="1295"/>
      <c r="C69" s="1303"/>
      <c r="D69" s="1302"/>
      <c r="E69" s="3060"/>
      <c r="F69" s="1301"/>
      <c r="G69" s="3060"/>
      <c r="H69" s="3060"/>
      <c r="I69" s="3089"/>
      <c r="J69" s="3089"/>
      <c r="K69" s="3089"/>
      <c r="L69" s="3089"/>
      <c r="M69" s="3089"/>
      <c r="N69" s="3089"/>
      <c r="O69" s="3089"/>
    </row>
    <row r="70" spans="1:15" s="1267" customFormat="1" ht="12.75">
      <c r="A70" s="1288"/>
      <c r="B70" s="1288"/>
      <c r="C70" s="1287"/>
      <c r="D70" s="1286"/>
      <c r="E70" s="1286"/>
      <c r="F70" s="1286"/>
      <c r="G70" s="1286"/>
      <c r="H70" s="1286"/>
      <c r="I70" s="3089"/>
      <c r="J70" s="3089"/>
      <c r="K70" s="3089"/>
      <c r="L70" s="3089"/>
      <c r="M70" s="3089"/>
      <c r="N70" s="3089"/>
      <c r="O70" s="3089"/>
    </row>
    <row r="71" spans="1:15" s="1267" customFormat="1" ht="12.75">
      <c r="A71" s="1288"/>
      <c r="B71" s="1288"/>
      <c r="C71" s="1287"/>
      <c r="D71" s="1286"/>
      <c r="E71" s="1286"/>
      <c r="F71" s="1286"/>
      <c r="G71" s="1286"/>
      <c r="H71" s="1286"/>
      <c r="I71" s="3089"/>
      <c r="J71" s="3089"/>
      <c r="K71" s="3089"/>
      <c r="L71" s="3089"/>
      <c r="M71" s="3089"/>
      <c r="N71" s="3089"/>
      <c r="O71" s="3089"/>
    </row>
    <row r="72" spans="1:15" s="1267" customFormat="1">
      <c r="A72" s="1221"/>
      <c r="B72" s="1273"/>
      <c r="C72" s="3058"/>
      <c r="D72" s="1273"/>
      <c r="E72" s="3059"/>
      <c r="F72" s="3059"/>
      <c r="G72" s="1221"/>
      <c r="H72" s="1273"/>
      <c r="I72" s="3089"/>
      <c r="J72" s="3089"/>
      <c r="K72" s="3089"/>
      <c r="L72" s="3089"/>
      <c r="M72" s="3089"/>
      <c r="N72" s="3089"/>
      <c r="O72" s="3089"/>
    </row>
    <row r="73" spans="1:15" s="1267" customFormat="1">
      <c r="A73" s="1273"/>
      <c r="B73" s="1221"/>
      <c r="C73" s="3058"/>
      <c r="D73" s="1221"/>
      <c r="E73" s="1221"/>
      <c r="F73" s="1221"/>
      <c r="G73" s="1221"/>
      <c r="H73" s="1273"/>
      <c r="I73" s="3089"/>
      <c r="J73" s="3089"/>
      <c r="K73" s="3089"/>
      <c r="L73" s="3089"/>
      <c r="M73" s="3089"/>
      <c r="N73" s="3089"/>
      <c r="O73" s="3089"/>
    </row>
    <row r="74" spans="1:15" s="1267" customFormat="1" ht="12.75">
      <c r="A74" s="3057"/>
      <c r="B74" s="1221"/>
      <c r="C74" s="3056"/>
      <c r="D74" s="3056"/>
      <c r="E74" s="3055"/>
      <c r="F74" s="3055"/>
      <c r="G74" s="3055"/>
      <c r="H74" s="3055"/>
      <c r="I74" s="3089"/>
      <c r="J74" s="3089"/>
      <c r="K74" s="3089"/>
      <c r="L74" s="3089"/>
      <c r="M74" s="3089"/>
      <c r="N74" s="3089"/>
      <c r="O74" s="3089"/>
    </row>
    <row r="75" spans="1:15" s="1267" customFormat="1" ht="12.75">
      <c r="A75" s="1283"/>
      <c r="B75" s="3054"/>
      <c r="C75" s="3053"/>
      <c r="D75" s="3053"/>
      <c r="E75" s="3052"/>
      <c r="F75" s="3052"/>
      <c r="G75" s="3052"/>
      <c r="H75" s="3052"/>
      <c r="I75" s="3089"/>
      <c r="J75" s="3089"/>
      <c r="K75" s="3089"/>
      <c r="L75" s="3089"/>
      <c r="M75" s="3089"/>
      <c r="N75" s="3089"/>
      <c r="O75" s="3089"/>
    </row>
    <row r="76" spans="1:15" s="1267" customFormat="1" ht="12.75">
      <c r="A76" s="1283"/>
      <c r="B76" s="3054"/>
      <c r="C76" s="1283"/>
      <c r="D76" s="3075"/>
      <c r="E76" s="3075"/>
      <c r="F76" s="3075"/>
      <c r="G76" s="3075"/>
      <c r="H76" s="3075"/>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1283"/>
      <c r="B93" s="3054"/>
      <c r="C93" s="1283"/>
      <c r="D93" s="3075"/>
      <c r="E93" s="3075"/>
      <c r="F93" s="3075"/>
      <c r="G93" s="3075"/>
      <c r="H93" s="3075"/>
      <c r="I93" s="3089"/>
      <c r="J93" s="3089"/>
      <c r="K93" s="3089"/>
      <c r="L93" s="3089"/>
      <c r="M93" s="3089"/>
      <c r="N93" s="3089"/>
      <c r="O93" s="3089"/>
    </row>
    <row r="94" spans="1:15" s="1267" customFormat="1" ht="12.75">
      <c r="A94" s="1283"/>
      <c r="B94" s="3054"/>
      <c r="C94" s="1283"/>
      <c r="D94" s="3075"/>
      <c r="E94" s="3075"/>
      <c r="F94" s="3075"/>
      <c r="G94" s="3075"/>
      <c r="H94" s="3075"/>
      <c r="I94" s="3089"/>
      <c r="J94" s="3089"/>
      <c r="K94" s="3089"/>
      <c r="L94" s="3089"/>
      <c r="M94" s="3089"/>
      <c r="N94" s="3089"/>
      <c r="O94" s="3089"/>
    </row>
    <row r="95" spans="1:15" s="1267" customFormat="1">
      <c r="A95" s="1273"/>
      <c r="B95" s="1273"/>
      <c r="C95" s="1273"/>
      <c r="D95" s="1273"/>
      <c r="E95" s="1273"/>
      <c r="F95" s="1273"/>
      <c r="G95" s="1273"/>
      <c r="H95" s="1273"/>
      <c r="I95" s="3089"/>
      <c r="J95" s="3089"/>
      <c r="K95" s="3089"/>
      <c r="L95" s="3089"/>
      <c r="M95" s="3089"/>
      <c r="N95" s="3089"/>
      <c r="O95" s="3089"/>
    </row>
    <row r="96" spans="1:15" s="1267" customFormat="1">
      <c r="A96" s="1273"/>
      <c r="B96" s="1273"/>
      <c r="C96" s="1273"/>
      <c r="D96" s="1273"/>
      <c r="E96" s="1273"/>
      <c r="F96" s="1273"/>
      <c r="G96" s="1273"/>
      <c r="H96" s="1273"/>
      <c r="I96" s="3089"/>
      <c r="J96" s="3089"/>
      <c r="K96" s="3089"/>
      <c r="L96" s="3089"/>
      <c r="M96" s="3089"/>
      <c r="N96" s="3089"/>
      <c r="O96" s="3089"/>
    </row>
    <row r="97" spans="1:15" s="1267" customFormat="1">
      <c r="A97" s="1273"/>
      <c r="B97" s="1273"/>
      <c r="C97" s="1273"/>
      <c r="D97" s="1273"/>
      <c r="E97" s="1273"/>
      <c r="F97" s="1273"/>
      <c r="G97" s="1273"/>
      <c r="H97" s="1273"/>
      <c r="I97" s="3089"/>
      <c r="J97" s="3089"/>
      <c r="K97" s="3089"/>
      <c r="L97" s="3089"/>
      <c r="M97" s="3089"/>
      <c r="N97" s="3089"/>
      <c r="O97" s="3089"/>
    </row>
    <row r="98" spans="1:15" s="1267" customFormat="1" ht="12.75">
      <c r="A98" s="3055"/>
      <c r="B98" s="3055"/>
      <c r="C98" s="3055"/>
      <c r="D98" s="3055"/>
      <c r="E98" s="3055"/>
      <c r="F98" s="3055"/>
      <c r="G98" s="3055"/>
      <c r="H98" s="3055"/>
      <c r="I98" s="3089"/>
      <c r="J98" s="3089"/>
      <c r="K98" s="3089"/>
      <c r="L98" s="3089"/>
      <c r="M98" s="3089"/>
      <c r="N98" s="3089"/>
      <c r="O98" s="3089"/>
    </row>
    <row r="99" spans="1:15" s="1267" customFormat="1" ht="12.75">
      <c r="A99" s="3059"/>
      <c r="B99" s="3059"/>
      <c r="C99" s="3059"/>
      <c r="D99" s="3059"/>
      <c r="E99" s="3059"/>
      <c r="F99" s="3059"/>
      <c r="G99" s="3059"/>
      <c r="H99" s="3059"/>
      <c r="I99" s="3089"/>
      <c r="J99" s="3089"/>
      <c r="K99" s="3089"/>
      <c r="L99" s="3089"/>
      <c r="M99" s="3089"/>
      <c r="N99" s="3089"/>
      <c r="O99" s="3089"/>
    </row>
    <row r="100" spans="1:15" s="1267" customFormat="1">
      <c r="A100" s="1273"/>
      <c r="B100" s="1273"/>
      <c r="C100" s="1273"/>
      <c r="D100" s="1273"/>
      <c r="E100" s="1273"/>
      <c r="F100" s="1273"/>
      <c r="G100" s="1273"/>
      <c r="H100" s="1273"/>
      <c r="I100" s="3089"/>
      <c r="J100" s="3089"/>
      <c r="K100" s="3089"/>
      <c r="L100" s="3089"/>
      <c r="M100" s="3089"/>
      <c r="N100" s="3089"/>
      <c r="O100" s="3089"/>
    </row>
    <row r="101" spans="1:15" s="1267" customFormat="1">
      <c r="A101" s="3077"/>
      <c r="B101" s="3076"/>
      <c r="C101" s="1273"/>
      <c r="D101" s="3075"/>
      <c r="E101" s="3075"/>
      <c r="F101" s="3075"/>
      <c r="G101" s="3075"/>
      <c r="H101" s="3075"/>
      <c r="I101" s="3089"/>
      <c r="J101" s="3089"/>
      <c r="K101" s="3089"/>
      <c r="L101" s="3089"/>
      <c r="M101" s="3089"/>
      <c r="N101" s="3089"/>
      <c r="O101" s="3089"/>
    </row>
    <row r="102" spans="1:15" s="1267" customFormat="1" ht="12.75">
      <c r="A102" s="1221"/>
      <c r="B102" s="1221"/>
      <c r="C102" s="1303"/>
      <c r="D102" s="1302"/>
      <c r="E102" s="1304"/>
      <c r="F102" s="1301"/>
      <c r="G102" s="3074"/>
      <c r="H102" s="1304"/>
      <c r="I102" s="3089"/>
      <c r="J102" s="3089"/>
      <c r="K102" s="3089"/>
      <c r="L102" s="3089"/>
      <c r="M102" s="3089"/>
      <c r="N102" s="3089"/>
      <c r="O102" s="3089"/>
    </row>
    <row r="103" spans="1:15" s="1267" customFormat="1" ht="23.25">
      <c r="A103" s="3073"/>
      <c r="B103" s="3073"/>
      <c r="C103" s="3072"/>
      <c r="D103" s="1302"/>
      <c r="E103" s="1304"/>
      <c r="F103" s="1301"/>
      <c r="G103" s="3071"/>
      <c r="H103" s="1304"/>
      <c r="I103" s="3089"/>
      <c r="J103" s="3089"/>
      <c r="K103" s="3089"/>
      <c r="L103" s="3089"/>
      <c r="M103" s="3089"/>
      <c r="N103" s="3089"/>
      <c r="O103" s="3089"/>
    </row>
    <row r="104" spans="1:15" s="1267" customFormat="1" ht="12.75">
      <c r="A104" s="1277"/>
      <c r="B104" s="1277"/>
      <c r="C104" s="3068"/>
      <c r="D104" s="3070"/>
      <c r="E104" s="3069"/>
      <c r="F104" s="3069"/>
      <c r="G104" s="3069"/>
      <c r="H104" s="1314"/>
      <c r="I104" s="3089"/>
      <c r="J104" s="3089"/>
      <c r="K104" s="3089"/>
      <c r="L104" s="3089"/>
      <c r="M104" s="3089"/>
      <c r="N104" s="3089"/>
      <c r="O104" s="3089"/>
    </row>
    <row r="105" spans="1:15" s="1267" customFormat="1" ht="12.75">
      <c r="A105" s="1277"/>
      <c r="B105" s="1277"/>
      <c r="C105" s="3068"/>
      <c r="D105" s="1311"/>
      <c r="E105" s="1311"/>
      <c r="F105" s="1311"/>
      <c r="G105" s="1311"/>
      <c r="H105" s="1311"/>
      <c r="I105" s="3089"/>
      <c r="J105" s="3089"/>
      <c r="K105" s="3089"/>
      <c r="L105" s="3089"/>
      <c r="M105" s="3089"/>
      <c r="N105" s="3089"/>
      <c r="O105" s="3089"/>
    </row>
    <row r="106" spans="1:15" s="1267" customFormat="1" ht="12.75">
      <c r="A106" s="1277"/>
      <c r="B106" s="1277"/>
      <c r="C106" s="1314"/>
      <c r="D106" s="3066"/>
      <c r="E106" s="3066"/>
      <c r="F106" s="3066"/>
      <c r="G106" s="3067"/>
      <c r="H106" s="3066"/>
      <c r="I106" s="3089"/>
      <c r="J106" s="3089"/>
      <c r="K106" s="3089"/>
      <c r="L106" s="3089"/>
      <c r="M106" s="3089"/>
      <c r="N106" s="3089"/>
      <c r="O106" s="3089"/>
    </row>
    <row r="107" spans="1:15" s="1267" customFormat="1" ht="12.75">
      <c r="A107" s="1298"/>
      <c r="B107" s="3065"/>
      <c r="C107" s="3064"/>
      <c r="D107" s="3063"/>
      <c r="E107" s="3063"/>
      <c r="F107" s="3063"/>
      <c r="G107" s="3063"/>
      <c r="H107" s="3063"/>
      <c r="I107" s="3089"/>
      <c r="J107" s="3089"/>
      <c r="K107" s="3089"/>
      <c r="L107" s="3089"/>
      <c r="M107" s="3089"/>
      <c r="N107" s="3089"/>
      <c r="O107" s="3089"/>
    </row>
    <row r="108" spans="1:15" s="1267" customFormat="1" ht="12.75">
      <c r="A108" s="1292"/>
      <c r="B108" s="1292"/>
      <c r="C108" s="1303"/>
      <c r="D108" s="3062"/>
      <c r="E108" s="3062"/>
      <c r="F108" s="1301"/>
      <c r="G108" s="3062"/>
      <c r="H108" s="3062"/>
      <c r="I108" s="3089"/>
      <c r="J108" s="3089"/>
      <c r="K108" s="3089"/>
      <c r="L108" s="3089"/>
      <c r="M108" s="3089"/>
      <c r="N108" s="3089"/>
      <c r="O108" s="3089"/>
    </row>
    <row r="109" spans="1:15" s="1267" customFormat="1" ht="12.75">
      <c r="A109" s="1292"/>
      <c r="B109" s="1292"/>
      <c r="C109" s="1294"/>
      <c r="D109" s="3062"/>
      <c r="E109" s="3062"/>
      <c r="F109" s="1301"/>
      <c r="G109" s="3062"/>
      <c r="H109" s="3062"/>
      <c r="I109" s="3089"/>
      <c r="J109" s="3089"/>
      <c r="K109" s="3089"/>
      <c r="L109" s="3089"/>
      <c r="M109" s="3089"/>
      <c r="N109" s="3089"/>
      <c r="O109" s="3089"/>
    </row>
    <row r="110" spans="1:15" s="1267" customFormat="1" ht="12.75">
      <c r="A110" s="3061"/>
      <c r="B110" s="1296"/>
      <c r="C110" s="1294"/>
      <c r="D110" s="1302"/>
      <c r="E110" s="1300"/>
      <c r="F110" s="1301"/>
      <c r="G110" s="1300"/>
      <c r="H110" s="1300"/>
      <c r="I110" s="3089"/>
      <c r="J110" s="3089"/>
      <c r="K110" s="3089"/>
      <c r="L110" s="3089"/>
      <c r="M110" s="3089"/>
      <c r="N110" s="3089"/>
      <c r="O110" s="3089"/>
    </row>
    <row r="111" spans="1:15" s="1267" customFormat="1" ht="12.75">
      <c r="A111" s="1295"/>
      <c r="B111" s="1295"/>
      <c r="C111" s="1303"/>
      <c r="D111" s="1302"/>
      <c r="E111" s="3060"/>
      <c r="F111" s="1301"/>
      <c r="G111" s="3060"/>
      <c r="H111" s="3060"/>
      <c r="I111" s="3089"/>
      <c r="J111" s="3089"/>
      <c r="K111" s="3089"/>
      <c r="L111" s="3089"/>
      <c r="M111" s="3089"/>
      <c r="N111" s="3089"/>
      <c r="O111" s="3089"/>
    </row>
    <row r="112" spans="1:15" s="1267" customFormat="1" ht="12.75">
      <c r="A112" s="1288"/>
      <c r="B112" s="1288"/>
      <c r="C112" s="1287"/>
      <c r="D112" s="1286"/>
      <c r="E112" s="1286"/>
      <c r="F112" s="1286"/>
      <c r="G112" s="1286"/>
      <c r="H112" s="1286"/>
      <c r="I112" s="3089"/>
      <c r="J112" s="3089"/>
      <c r="K112" s="3089"/>
      <c r="L112" s="3089"/>
      <c r="M112" s="3089"/>
      <c r="N112" s="3089"/>
      <c r="O112" s="3089"/>
    </row>
    <row r="113" spans="1:15" s="1267" customFormat="1" ht="12.75">
      <c r="A113" s="1288"/>
      <c r="B113" s="1288"/>
      <c r="C113" s="1287"/>
      <c r="D113" s="1286"/>
      <c r="E113" s="1286"/>
      <c r="F113" s="1286"/>
      <c r="G113" s="1286"/>
      <c r="H113" s="1286"/>
      <c r="I113" s="3089"/>
      <c r="J113" s="3089"/>
      <c r="K113" s="3089"/>
      <c r="L113" s="3089"/>
      <c r="M113" s="3089"/>
      <c r="N113" s="3089"/>
      <c r="O113" s="3089"/>
    </row>
    <row r="114" spans="1:15" s="1267" customFormat="1">
      <c r="A114" s="1221"/>
      <c r="B114" s="1273"/>
      <c r="C114" s="3058"/>
      <c r="D114" s="1273"/>
      <c r="E114" s="3059"/>
      <c r="F114" s="3059"/>
      <c r="G114" s="1221"/>
      <c r="H114" s="1273"/>
      <c r="I114" s="3089"/>
      <c r="J114" s="3089"/>
      <c r="K114" s="3089"/>
      <c r="L114" s="3089"/>
      <c r="M114" s="3089"/>
      <c r="N114" s="3089"/>
      <c r="O114" s="3089"/>
    </row>
    <row r="115" spans="1:15" s="1267" customFormat="1">
      <c r="A115" s="1273"/>
      <c r="B115" s="1221"/>
      <c r="C115" s="3058"/>
      <c r="D115" s="1221"/>
      <c r="E115" s="1221"/>
      <c r="F115" s="1221"/>
      <c r="G115" s="1221"/>
      <c r="H115" s="1273"/>
      <c r="I115" s="3089"/>
      <c r="J115" s="3089"/>
      <c r="K115" s="3089"/>
      <c r="L115" s="3089"/>
      <c r="M115" s="3089"/>
      <c r="N115" s="3089"/>
      <c r="O115" s="3089"/>
    </row>
    <row r="116" spans="1:15" s="1267" customFormat="1" ht="12.75">
      <c r="A116" s="3057"/>
      <c r="B116" s="1221"/>
      <c r="C116" s="3056"/>
      <c r="D116" s="3056"/>
      <c r="E116" s="3055"/>
      <c r="F116" s="3055"/>
      <c r="G116" s="3055"/>
      <c r="H116" s="3055"/>
      <c r="I116" s="3089"/>
      <c r="J116" s="3089"/>
      <c r="K116" s="3089"/>
      <c r="L116" s="3089"/>
      <c r="M116" s="3089"/>
      <c r="N116" s="3089"/>
      <c r="O116" s="3089"/>
    </row>
    <row r="117" spans="1:15" s="1267" customFormat="1" ht="12.75">
      <c r="A117" s="1283"/>
      <c r="B117" s="3054"/>
      <c r="C117" s="3053"/>
      <c r="D117" s="3053"/>
      <c r="E117" s="3052"/>
      <c r="F117" s="3052"/>
      <c r="G117" s="3052"/>
      <c r="H117" s="3052"/>
      <c r="I117" s="3089"/>
      <c r="J117" s="3089"/>
      <c r="K117" s="3089"/>
      <c r="L117" s="3089"/>
      <c r="M117" s="3089"/>
      <c r="N117" s="3089"/>
      <c r="O117" s="3089"/>
    </row>
    <row r="118" spans="1:15" s="1267" customFormat="1" ht="12.75">
      <c r="A118" s="1283"/>
      <c r="B118" s="3054"/>
      <c r="C118" s="1283"/>
      <c r="D118" s="3075"/>
      <c r="E118" s="3075"/>
      <c r="F118" s="3075"/>
      <c r="G118" s="3075"/>
      <c r="H118" s="3075"/>
      <c r="I118" s="3089"/>
      <c r="J118" s="3089"/>
      <c r="K118" s="3089"/>
      <c r="L118" s="3089"/>
      <c r="M118" s="3089"/>
      <c r="N118" s="3089"/>
      <c r="O118" s="3089"/>
    </row>
    <row r="119" spans="1:15" s="1267" customFormat="1" ht="12.75">
      <c r="A119" s="1283"/>
      <c r="B119" s="3054"/>
      <c r="C119" s="1283"/>
      <c r="D119" s="3075"/>
      <c r="E119" s="3075"/>
      <c r="F119" s="3075"/>
      <c r="G119" s="3075"/>
      <c r="H119" s="3075"/>
      <c r="I119" s="3089"/>
      <c r="J119" s="3089"/>
      <c r="K119" s="3089"/>
      <c r="L119" s="3089"/>
      <c r="M119" s="3089"/>
      <c r="N119" s="3089"/>
      <c r="O119" s="3089"/>
    </row>
    <row r="120" spans="1:15" s="1267" customFormat="1" ht="12.75">
      <c r="A120" s="1283"/>
      <c r="B120" s="3054"/>
      <c r="C120" s="1283"/>
      <c r="D120" s="3075"/>
      <c r="E120" s="3075"/>
      <c r="F120" s="3075"/>
      <c r="G120" s="3075"/>
      <c r="H120" s="3075"/>
      <c r="I120" s="3089"/>
      <c r="J120" s="3089"/>
      <c r="K120" s="3089"/>
      <c r="L120" s="3089"/>
      <c r="M120" s="3089"/>
      <c r="N120" s="3089"/>
      <c r="O120" s="3089"/>
    </row>
    <row r="121" spans="1:15" s="1267" customFormat="1" ht="12.75">
      <c r="B121" s="1268"/>
      <c r="D121" s="1284"/>
      <c r="E121" s="1284"/>
      <c r="F121" s="1284"/>
      <c r="G121" s="1284"/>
      <c r="H121" s="1284"/>
      <c r="I121" s="3089"/>
      <c r="J121" s="3089"/>
      <c r="K121" s="3089"/>
      <c r="L121" s="3089"/>
      <c r="M121" s="3089"/>
      <c r="N121" s="3089"/>
      <c r="O121" s="3089"/>
    </row>
    <row r="122" spans="1:15" s="1267" customFormat="1" ht="12.75">
      <c r="B122" s="1268"/>
      <c r="D122" s="1284"/>
      <c r="E122" s="1284"/>
      <c r="F122" s="1284"/>
      <c r="G122" s="1284"/>
      <c r="H122" s="1284"/>
      <c r="I122" s="3089"/>
      <c r="J122" s="3089"/>
      <c r="K122" s="3089"/>
      <c r="L122" s="3089"/>
      <c r="M122" s="3089"/>
      <c r="N122" s="3089"/>
      <c r="O122" s="3089"/>
    </row>
    <row r="123" spans="1:15" s="1267" customFormat="1" ht="12.75">
      <c r="B123" s="1268"/>
      <c r="D123" s="1284"/>
      <c r="E123" s="1284"/>
      <c r="F123" s="1284"/>
      <c r="G123" s="1284"/>
      <c r="H123" s="1284"/>
      <c r="I123" s="3089"/>
      <c r="J123" s="3089"/>
      <c r="K123" s="3089"/>
      <c r="L123" s="3089"/>
      <c r="M123" s="3089"/>
      <c r="N123" s="3089"/>
      <c r="O123" s="3089"/>
    </row>
    <row r="124" spans="1:15" s="1267" customFormat="1" ht="12.75">
      <c r="B124" s="1268"/>
      <c r="D124" s="1284"/>
      <c r="E124" s="1284"/>
      <c r="F124" s="1284"/>
      <c r="G124" s="1284"/>
      <c r="H124" s="1284"/>
      <c r="I124" s="3089"/>
      <c r="J124" s="3089"/>
      <c r="K124" s="3089"/>
      <c r="L124" s="3089"/>
      <c r="M124" s="3089"/>
      <c r="N124" s="3089"/>
      <c r="O124" s="3089"/>
    </row>
    <row r="125" spans="1:15" s="1267" customFormat="1" ht="12.75">
      <c r="B125" s="1268"/>
      <c r="D125" s="1284"/>
      <c r="E125" s="1284"/>
      <c r="F125" s="1284"/>
      <c r="G125" s="1284"/>
      <c r="H125" s="1284"/>
      <c r="I125" s="3089"/>
      <c r="J125" s="3089"/>
      <c r="K125" s="3089"/>
      <c r="L125" s="3089"/>
      <c r="M125" s="3089"/>
      <c r="N125" s="3089"/>
      <c r="O125" s="3089"/>
    </row>
    <row r="126" spans="1:15" s="1267" customFormat="1" ht="12.75">
      <c r="B126" s="1268"/>
      <c r="D126" s="1284"/>
      <c r="E126" s="1284"/>
      <c r="F126" s="1284"/>
      <c r="G126" s="1284"/>
      <c r="H126" s="1284"/>
      <c r="I126" s="3089"/>
      <c r="J126" s="3089"/>
      <c r="K126" s="3089"/>
      <c r="L126" s="3089"/>
      <c r="M126" s="3089"/>
      <c r="N126" s="3089"/>
      <c r="O126" s="3089"/>
    </row>
    <row r="127" spans="1:15" s="1267" customFormat="1" ht="12.75">
      <c r="B127" s="1268"/>
      <c r="D127" s="1284"/>
      <c r="E127" s="1284"/>
      <c r="F127" s="1284"/>
      <c r="G127" s="1284"/>
      <c r="H127" s="1284"/>
      <c r="I127" s="3089"/>
      <c r="J127" s="3089"/>
      <c r="K127" s="3089"/>
      <c r="L127" s="3089"/>
      <c r="M127" s="3089"/>
      <c r="N127" s="3089"/>
      <c r="O127" s="3089"/>
    </row>
    <row r="128" spans="1:15" s="1267" customFormat="1" ht="12.75">
      <c r="B128" s="1268"/>
      <c r="D128" s="1284"/>
      <c r="E128" s="1284"/>
      <c r="F128" s="1284"/>
      <c r="G128" s="1284"/>
      <c r="H128" s="1284"/>
      <c r="I128" s="3089"/>
      <c r="J128" s="3089"/>
      <c r="K128" s="3089"/>
      <c r="L128" s="3089"/>
      <c r="M128" s="3089"/>
      <c r="N128" s="3089"/>
      <c r="O128" s="3089"/>
    </row>
    <row r="129" spans="2:15" s="1267" customFormat="1" ht="12.75">
      <c r="B129" s="1268"/>
      <c r="D129" s="1284"/>
      <c r="E129" s="1284"/>
      <c r="F129" s="1284"/>
      <c r="G129" s="1284"/>
      <c r="H129" s="1284"/>
      <c r="I129" s="3089"/>
      <c r="J129" s="3089"/>
      <c r="K129" s="3089"/>
      <c r="L129" s="3089"/>
      <c r="M129" s="3089"/>
      <c r="N129" s="3089"/>
      <c r="O129" s="3089"/>
    </row>
    <row r="130" spans="2:15" s="1267" customFormat="1" ht="12.75">
      <c r="B130" s="1268"/>
      <c r="D130" s="1284"/>
      <c r="E130" s="1284"/>
      <c r="F130" s="1284"/>
      <c r="G130" s="1284"/>
      <c r="H130" s="1284"/>
      <c r="I130" s="3089"/>
      <c r="J130" s="3089"/>
      <c r="K130" s="3089"/>
      <c r="L130" s="3089"/>
      <c r="M130" s="3089"/>
      <c r="N130" s="3089"/>
      <c r="O130" s="3089"/>
    </row>
    <row r="131" spans="2:15" s="1267" customFormat="1" ht="12.75">
      <c r="B131" s="1268"/>
      <c r="D131" s="1284"/>
      <c r="E131" s="1284"/>
      <c r="F131" s="1284"/>
      <c r="G131" s="1284"/>
      <c r="H131" s="1284"/>
      <c r="I131" s="3089"/>
      <c r="J131" s="3089"/>
      <c r="K131" s="3089"/>
      <c r="L131" s="3089"/>
      <c r="M131" s="3089"/>
      <c r="N131" s="3089"/>
      <c r="O131" s="3089"/>
    </row>
    <row r="132" spans="2:15" s="1267" customFormat="1" ht="12.75">
      <c r="B132" s="1268"/>
      <c r="D132" s="1284"/>
      <c r="E132" s="1284"/>
      <c r="F132" s="1284"/>
      <c r="G132" s="1284"/>
      <c r="H132" s="1284"/>
      <c r="I132" s="3089"/>
      <c r="J132" s="3089"/>
      <c r="K132" s="3089"/>
      <c r="L132" s="3089"/>
      <c r="M132" s="3089"/>
      <c r="N132" s="3089"/>
      <c r="O132" s="3089"/>
    </row>
    <row r="133" spans="2:15" s="1267" customFormat="1" ht="12.75">
      <c r="B133" s="1268"/>
      <c r="D133" s="1284"/>
      <c r="E133" s="1284"/>
      <c r="F133" s="1284"/>
      <c r="G133" s="1284"/>
      <c r="H133" s="1284"/>
      <c r="I133" s="3089"/>
      <c r="J133" s="3089"/>
      <c r="K133" s="3089"/>
      <c r="L133" s="3089"/>
      <c r="M133" s="3089"/>
      <c r="N133" s="3089"/>
      <c r="O133" s="3089"/>
    </row>
    <row r="134" spans="2:15" s="1267" customFormat="1" ht="12.75">
      <c r="B134" s="1268"/>
      <c r="D134" s="1284"/>
      <c r="E134" s="1284"/>
      <c r="F134" s="1284"/>
      <c r="G134" s="1284"/>
      <c r="H134" s="1284"/>
      <c r="I134" s="3089"/>
      <c r="J134" s="3089"/>
      <c r="K134" s="3089"/>
      <c r="L134" s="3089"/>
      <c r="M134" s="3089"/>
      <c r="N134" s="3089"/>
      <c r="O134" s="3089"/>
    </row>
    <row r="135" spans="2:15" s="1267" customFormat="1" ht="12.75">
      <c r="B135" s="1268"/>
      <c r="D135" s="1284"/>
      <c r="E135" s="1284"/>
      <c r="F135" s="1284"/>
      <c r="G135" s="1284"/>
      <c r="H135" s="1284"/>
      <c r="I135" s="3089"/>
      <c r="J135" s="3089"/>
      <c r="K135" s="3089"/>
      <c r="L135" s="3089"/>
      <c r="M135" s="3089"/>
      <c r="N135" s="3089"/>
      <c r="O135" s="3089"/>
    </row>
    <row r="136" spans="2:15" s="1267" customFormat="1" ht="12.75">
      <c r="B136" s="1268"/>
      <c r="D136" s="1284"/>
      <c r="E136" s="1284"/>
      <c r="F136" s="1284"/>
      <c r="G136" s="1284"/>
      <c r="H136" s="1284"/>
      <c r="I136" s="3089"/>
      <c r="J136" s="3089"/>
      <c r="K136" s="3089"/>
      <c r="L136" s="3089"/>
      <c r="M136" s="3089"/>
      <c r="N136" s="3089"/>
      <c r="O136" s="3089"/>
    </row>
    <row r="137" spans="2:15" s="1267" customFormat="1" ht="12.75">
      <c r="B137" s="1268"/>
      <c r="D137" s="1284"/>
      <c r="E137" s="1284"/>
      <c r="F137" s="1284"/>
      <c r="G137" s="1284"/>
      <c r="H137" s="1284"/>
      <c r="I137" s="3089"/>
      <c r="J137" s="3089"/>
      <c r="K137" s="3089"/>
      <c r="L137" s="3089"/>
      <c r="M137" s="3089"/>
      <c r="N137" s="3089"/>
      <c r="O137" s="3089"/>
    </row>
    <row r="138" spans="2:15" s="1267" customFormat="1" ht="12.75">
      <c r="B138" s="1268"/>
      <c r="D138" s="1284"/>
      <c r="E138" s="1284"/>
      <c r="F138" s="1284"/>
      <c r="G138" s="1284"/>
      <c r="H138" s="1284"/>
      <c r="I138" s="3089"/>
      <c r="J138" s="3089"/>
      <c r="K138" s="3089"/>
      <c r="L138" s="3089"/>
      <c r="M138" s="3089"/>
      <c r="N138" s="3089"/>
      <c r="O138" s="3089"/>
    </row>
    <row r="139" spans="2:15" s="1267" customFormat="1" ht="12.75">
      <c r="B139" s="1268"/>
      <c r="D139" s="1284"/>
      <c r="E139" s="1284"/>
      <c r="F139" s="1284"/>
      <c r="G139" s="1284"/>
      <c r="H139" s="1284"/>
      <c r="I139" s="3089"/>
      <c r="J139" s="3089"/>
      <c r="K139" s="3089"/>
      <c r="L139" s="3089"/>
      <c r="M139" s="3089"/>
      <c r="N139" s="3089"/>
      <c r="O139" s="3089"/>
    </row>
    <row r="140" spans="2:15" s="1267" customFormat="1" ht="12.75">
      <c r="B140" s="1268"/>
      <c r="D140" s="1284"/>
      <c r="E140" s="1284"/>
      <c r="F140" s="1284"/>
      <c r="G140" s="1284"/>
      <c r="H140" s="1284"/>
      <c r="I140" s="3089"/>
      <c r="J140" s="3089"/>
      <c r="K140" s="3089"/>
      <c r="L140" s="3089"/>
      <c r="M140" s="3089"/>
      <c r="N140" s="3089"/>
      <c r="O140" s="3089"/>
    </row>
    <row r="141" spans="2:15" s="1267" customFormat="1" ht="12.75">
      <c r="B141" s="1268"/>
      <c r="D141" s="1284"/>
      <c r="E141" s="1284"/>
      <c r="F141" s="1284"/>
      <c r="G141" s="1284"/>
      <c r="H141" s="1284"/>
      <c r="I141" s="3089"/>
      <c r="J141" s="3089"/>
      <c r="K141" s="3089"/>
      <c r="L141" s="3089"/>
      <c r="M141" s="3089"/>
      <c r="N141" s="3089"/>
      <c r="O141" s="3089"/>
    </row>
    <row r="142" spans="2:15" s="1267" customFormat="1" ht="12.75">
      <c r="B142" s="1268"/>
      <c r="D142" s="1284"/>
      <c r="E142" s="1284"/>
      <c r="F142" s="1284"/>
      <c r="G142" s="1284"/>
      <c r="H142" s="1284"/>
      <c r="I142" s="3089"/>
      <c r="J142" s="3089"/>
      <c r="K142" s="3089"/>
      <c r="L142" s="3089"/>
      <c r="M142" s="3089"/>
      <c r="N142" s="3089"/>
      <c r="O142" s="3089"/>
    </row>
    <row r="143" spans="2:15" s="1267" customFormat="1" ht="12.75">
      <c r="B143" s="1268"/>
      <c r="D143" s="1284"/>
      <c r="E143" s="1284"/>
      <c r="F143" s="1284"/>
      <c r="G143" s="1284"/>
      <c r="H143" s="1284"/>
      <c r="I143" s="3089"/>
      <c r="J143" s="3089"/>
      <c r="K143" s="3089"/>
      <c r="L143" s="3089"/>
      <c r="M143" s="3089"/>
      <c r="N143" s="3089"/>
      <c r="O143" s="3089"/>
    </row>
    <row r="144" spans="2:15" s="1267" customFormat="1" ht="12.75">
      <c r="B144" s="1268"/>
      <c r="D144" s="1284"/>
      <c r="E144" s="1284"/>
      <c r="F144" s="1284"/>
      <c r="G144" s="1284"/>
      <c r="H144" s="1284"/>
      <c r="I144" s="3089"/>
      <c r="J144" s="3089"/>
      <c r="K144" s="3089"/>
      <c r="L144" s="3089"/>
      <c r="M144" s="3089"/>
      <c r="N144" s="3089"/>
      <c r="O144" s="3089"/>
    </row>
    <row r="145" spans="1:15" s="1267" customFormat="1" ht="12.75">
      <c r="B145" s="1268"/>
      <c r="D145" s="1284"/>
      <c r="E145" s="1284"/>
      <c r="F145" s="1284"/>
      <c r="G145" s="1284"/>
      <c r="H145" s="1284"/>
      <c r="I145" s="3089"/>
      <c r="J145" s="3089"/>
      <c r="K145" s="3089"/>
      <c r="L145" s="3089"/>
      <c r="M145" s="3089"/>
      <c r="N145" s="3089"/>
      <c r="O145" s="3089"/>
    </row>
    <row r="146" spans="1:15" s="1267" customFormat="1" ht="12.75">
      <c r="B146" s="1268"/>
      <c r="D146" s="1284"/>
      <c r="E146" s="1284"/>
      <c r="F146" s="1284"/>
      <c r="G146" s="1284"/>
      <c r="H146" s="1284"/>
      <c r="I146" s="3089"/>
      <c r="J146" s="3089"/>
      <c r="K146" s="3089"/>
      <c r="L146" s="3089"/>
      <c r="M146" s="3089"/>
      <c r="N146" s="3089"/>
      <c r="O146" s="3089"/>
    </row>
    <row r="147" spans="1:15" s="1267" customFormat="1" ht="12.75">
      <c r="B147" s="1268"/>
      <c r="D147" s="1284"/>
      <c r="E147" s="1284"/>
      <c r="F147" s="1284"/>
      <c r="G147" s="1284"/>
      <c r="H147" s="1284"/>
      <c r="I147" s="3089"/>
      <c r="J147" s="3089"/>
      <c r="K147" s="3089"/>
      <c r="L147" s="3089"/>
      <c r="M147" s="3089"/>
      <c r="N147" s="3089"/>
      <c r="O147" s="3089"/>
    </row>
    <row r="148" spans="1:15" s="1267" customFormat="1" ht="12.75">
      <c r="B148" s="1268"/>
      <c r="D148" s="1284"/>
      <c r="E148" s="1284"/>
      <c r="F148" s="1284"/>
      <c r="G148" s="1284"/>
      <c r="H148" s="1284"/>
      <c r="I148" s="3089"/>
      <c r="J148" s="3089"/>
      <c r="K148" s="3089"/>
      <c r="L148" s="3089"/>
      <c r="M148" s="3089"/>
      <c r="N148" s="3089"/>
      <c r="O148" s="3089"/>
    </row>
    <row r="149" spans="1:15" s="1267" customFormat="1" ht="12.75">
      <c r="B149" s="1268"/>
      <c r="D149" s="1284"/>
      <c r="E149" s="1284"/>
      <c r="F149" s="1284"/>
      <c r="G149" s="1284"/>
      <c r="H149" s="1284"/>
      <c r="I149" s="3089"/>
      <c r="J149" s="3089"/>
      <c r="K149" s="3089"/>
      <c r="L149" s="3089"/>
      <c r="M149" s="3089"/>
      <c r="N149" s="3089"/>
      <c r="O149" s="3089"/>
    </row>
    <row r="150" spans="1:15" s="1267" customFormat="1" ht="12.75">
      <c r="B150" s="1268"/>
      <c r="D150" s="1284"/>
      <c r="E150" s="1284"/>
      <c r="F150" s="1284"/>
      <c r="G150" s="1284"/>
      <c r="H150" s="1284"/>
      <c r="I150" s="3089"/>
      <c r="J150" s="3089"/>
      <c r="K150" s="3089"/>
      <c r="L150" s="3089"/>
      <c r="M150" s="3089"/>
      <c r="N150" s="3089"/>
      <c r="O150" s="3089"/>
    </row>
    <row r="151" spans="1:15" s="1267" customFormat="1" ht="12.75">
      <c r="B151" s="1268"/>
      <c r="D151" s="1284"/>
      <c r="E151" s="1284"/>
      <c r="F151" s="1284"/>
      <c r="G151" s="1284"/>
      <c r="H151" s="1284"/>
      <c r="I151" s="3089"/>
      <c r="J151" s="3089"/>
      <c r="K151" s="3089"/>
      <c r="L151" s="3089"/>
      <c r="M151" s="3089"/>
      <c r="N151" s="3089"/>
      <c r="O151" s="3089"/>
    </row>
    <row r="152" spans="1:15" s="1267" customFormat="1" ht="12.75">
      <c r="B152" s="1268"/>
      <c r="D152" s="1284"/>
      <c r="E152" s="1284"/>
      <c r="F152" s="1284"/>
      <c r="G152" s="1284"/>
      <c r="H152" s="1284"/>
      <c r="I152" s="3089"/>
      <c r="J152" s="3089"/>
      <c r="K152" s="3089"/>
      <c r="L152" s="3089"/>
      <c r="M152" s="3089"/>
      <c r="N152" s="3089"/>
      <c r="O152" s="3089"/>
    </row>
    <row r="153" spans="1:15" s="1267" customFormat="1" ht="12.75">
      <c r="B153" s="1268"/>
      <c r="D153" s="1284"/>
      <c r="E153" s="1284"/>
      <c r="F153" s="1284"/>
      <c r="G153" s="1284"/>
      <c r="H153" s="1284"/>
      <c r="I153" s="3089"/>
      <c r="J153" s="3089"/>
      <c r="K153" s="3089"/>
      <c r="L153" s="3089"/>
      <c r="M153" s="3089"/>
      <c r="N153" s="3089"/>
      <c r="O153" s="3089"/>
    </row>
    <row r="154" spans="1:15" s="3051" customFormat="1" ht="12.75">
      <c r="A154" s="3055"/>
      <c r="B154" s="3055"/>
      <c r="C154" s="3055"/>
      <c r="D154" s="3055"/>
      <c r="E154" s="3055"/>
      <c r="F154" s="3055"/>
      <c r="G154" s="3055"/>
      <c r="H154" s="3055"/>
    </row>
    <row r="155" spans="1:15" s="3051" customFormat="1" ht="12.75">
      <c r="A155" s="3059"/>
      <c r="B155" s="3059"/>
      <c r="C155" s="3059"/>
      <c r="D155" s="3059"/>
      <c r="E155" s="3059"/>
      <c r="F155" s="3059"/>
      <c r="G155" s="3059"/>
      <c r="H155" s="3059"/>
    </row>
    <row r="156" spans="1:15" s="3051" customFormat="1">
      <c r="A156" s="1273"/>
      <c r="B156" s="1273"/>
      <c r="C156" s="1273"/>
      <c r="D156" s="1273"/>
      <c r="E156" s="1273"/>
      <c r="F156" s="1273"/>
      <c r="G156" s="1273"/>
      <c r="H156" s="1273"/>
    </row>
    <row r="157" spans="1:15" s="3051" customFormat="1">
      <c r="A157" s="3077"/>
      <c r="B157" s="3076"/>
      <c r="C157" s="1273"/>
      <c r="D157" s="3075"/>
      <c r="E157" s="3075"/>
      <c r="F157" s="3075"/>
      <c r="G157" s="3075"/>
      <c r="H157" s="3075"/>
    </row>
    <row r="158" spans="1:15" s="3051" customFormat="1" ht="12.75">
      <c r="A158" s="1221"/>
      <c r="B158" s="1221"/>
      <c r="C158" s="1303"/>
      <c r="D158" s="1302"/>
      <c r="E158" s="1304"/>
      <c r="F158" s="1301"/>
      <c r="G158" s="3074"/>
      <c r="H158" s="1304"/>
    </row>
    <row r="159" spans="1:15" s="3051" customFormat="1" ht="23.25">
      <c r="A159" s="3073"/>
      <c r="B159" s="3073"/>
      <c r="C159" s="3072"/>
      <c r="D159" s="1302"/>
      <c r="E159" s="1304"/>
      <c r="F159" s="1301"/>
      <c r="G159" s="3071"/>
      <c r="H159" s="1304"/>
    </row>
    <row r="160" spans="1:15" s="3051" customFormat="1" ht="12.75">
      <c r="A160" s="1277"/>
      <c r="B160" s="1277"/>
      <c r="C160" s="3068"/>
      <c r="D160" s="3070"/>
      <c r="E160" s="3069"/>
      <c r="F160" s="3069"/>
      <c r="G160" s="3069"/>
      <c r="H160" s="1314"/>
    </row>
    <row r="161" spans="1:15" s="3051" customFormat="1" ht="12.75">
      <c r="A161" s="1277"/>
      <c r="B161" s="1277"/>
      <c r="C161" s="3068"/>
      <c r="D161" s="1311"/>
      <c r="E161" s="1311"/>
      <c r="F161" s="1311"/>
      <c r="G161" s="1311"/>
      <c r="H161" s="1311"/>
    </row>
    <row r="162" spans="1:15" s="1267" customFormat="1" ht="12.75">
      <c r="A162" s="1277"/>
      <c r="B162" s="1277"/>
      <c r="C162" s="1314"/>
      <c r="D162" s="3066"/>
      <c r="E162" s="3066"/>
      <c r="F162" s="3066"/>
      <c r="G162" s="3067"/>
      <c r="H162" s="3066"/>
      <c r="I162" s="3089"/>
      <c r="J162" s="3089"/>
      <c r="K162" s="3089"/>
      <c r="L162" s="3089"/>
      <c r="M162" s="3089"/>
      <c r="N162" s="3089"/>
      <c r="O162" s="3089"/>
    </row>
    <row r="163" spans="1:15" s="1267" customFormat="1" ht="12.75">
      <c r="A163" s="1298"/>
      <c r="B163" s="3065"/>
      <c r="C163" s="3064"/>
      <c r="D163" s="3063"/>
      <c r="E163" s="3063"/>
      <c r="F163" s="3063"/>
      <c r="G163" s="3063"/>
      <c r="H163" s="3063"/>
      <c r="I163" s="3089"/>
      <c r="J163" s="3089"/>
      <c r="K163" s="3089"/>
      <c r="L163" s="3089"/>
      <c r="M163" s="3089"/>
      <c r="N163" s="3089"/>
      <c r="O163" s="3089"/>
    </row>
    <row r="164" spans="1:15" s="1267" customFormat="1" ht="12.75">
      <c r="A164" s="1292"/>
      <c r="B164" s="1292"/>
      <c r="C164" s="1297"/>
      <c r="D164" s="3062"/>
      <c r="E164" s="3062"/>
      <c r="F164" s="1301"/>
      <c r="G164" s="3062"/>
      <c r="H164" s="3062"/>
      <c r="I164" s="3089"/>
      <c r="J164" s="3089"/>
      <c r="K164" s="3089"/>
      <c r="L164" s="3089"/>
      <c r="M164" s="3089"/>
      <c r="N164" s="3089"/>
      <c r="O164" s="3089"/>
    </row>
    <row r="165" spans="1:15" s="1267" customFormat="1" ht="12.75">
      <c r="A165" s="1292"/>
      <c r="B165" s="1292"/>
      <c r="C165" s="1294"/>
      <c r="D165" s="3062"/>
      <c r="E165" s="3062"/>
      <c r="F165" s="1301"/>
      <c r="G165" s="3062"/>
      <c r="H165" s="3062"/>
      <c r="I165" s="3089"/>
      <c r="J165" s="3089"/>
      <c r="K165" s="3089"/>
      <c r="L165" s="3089"/>
      <c r="M165" s="3089"/>
      <c r="N165" s="3089"/>
      <c r="O165" s="3089"/>
    </row>
    <row r="166" spans="1:15" s="1267" customFormat="1" ht="12.75">
      <c r="A166" s="3061"/>
      <c r="B166" s="1296"/>
      <c r="C166" s="1294"/>
      <c r="D166" s="1302"/>
      <c r="E166" s="1300"/>
      <c r="F166" s="1301"/>
      <c r="G166" s="1300"/>
      <c r="H166" s="1300"/>
      <c r="I166" s="3089"/>
      <c r="J166" s="3089"/>
      <c r="K166" s="3089"/>
      <c r="L166" s="3089"/>
      <c r="M166" s="3089"/>
      <c r="N166" s="3089"/>
      <c r="O166" s="3089"/>
    </row>
    <row r="167" spans="1:15" s="1267" customFormat="1" ht="12.75">
      <c r="A167" s="1295"/>
      <c r="B167" s="1295"/>
      <c r="C167" s="1303"/>
      <c r="D167" s="1302"/>
      <c r="E167" s="3060"/>
      <c r="F167" s="1301"/>
      <c r="G167" s="3060"/>
      <c r="H167" s="3060"/>
      <c r="I167" s="3089"/>
      <c r="J167" s="3089"/>
      <c r="K167" s="3089"/>
      <c r="L167" s="3089"/>
      <c r="M167" s="3089"/>
      <c r="N167" s="3089"/>
      <c r="O167" s="3089"/>
    </row>
    <row r="168" spans="1:15" s="1267" customFormat="1" ht="12.75">
      <c r="A168" s="1288"/>
      <c r="B168" s="1288"/>
      <c r="C168" s="1287"/>
      <c r="D168" s="1286"/>
      <c r="E168" s="1286"/>
      <c r="F168" s="1286"/>
      <c r="G168" s="1286"/>
      <c r="H168" s="1286"/>
      <c r="I168" s="3089"/>
      <c r="J168" s="3089"/>
      <c r="K168" s="3089"/>
      <c r="L168" s="3089"/>
      <c r="M168" s="3089"/>
      <c r="N168" s="3089"/>
      <c r="O168" s="3089"/>
    </row>
    <row r="169" spans="1:15" s="1267" customFormat="1" ht="12.75">
      <c r="A169" s="1288"/>
      <c r="B169" s="1288"/>
      <c r="C169" s="1287"/>
      <c r="D169" s="1286"/>
      <c r="E169" s="1286"/>
      <c r="F169" s="1286"/>
      <c r="G169" s="1286"/>
      <c r="H169" s="1286"/>
      <c r="I169" s="3089"/>
      <c r="J169" s="3089"/>
      <c r="K169" s="3089"/>
      <c r="L169" s="3089"/>
      <c r="M169" s="3089"/>
      <c r="N169" s="3089"/>
      <c r="O169" s="3089"/>
    </row>
    <row r="170" spans="1:15" s="1267" customFormat="1">
      <c r="A170" s="1221"/>
      <c r="B170" s="1273"/>
      <c r="C170" s="3058"/>
      <c r="D170" s="1273"/>
      <c r="E170" s="3059"/>
      <c r="F170" s="3059"/>
      <c r="G170" s="1221"/>
      <c r="H170" s="1273"/>
      <c r="I170" s="3089"/>
      <c r="J170" s="3089"/>
      <c r="K170" s="3089"/>
      <c r="L170" s="3089"/>
      <c r="M170" s="3089"/>
      <c r="N170" s="3089"/>
      <c r="O170" s="3089"/>
    </row>
    <row r="171" spans="1:15" s="1267" customFormat="1">
      <c r="A171" s="1273"/>
      <c r="B171" s="1221"/>
      <c r="C171" s="3058"/>
      <c r="D171" s="1221"/>
      <c r="E171" s="1221"/>
      <c r="F171" s="1221"/>
      <c r="G171" s="1221"/>
      <c r="H171" s="1273"/>
      <c r="I171" s="3089"/>
      <c r="J171" s="3089"/>
      <c r="K171" s="3089"/>
      <c r="L171" s="3089"/>
      <c r="M171" s="3089"/>
      <c r="N171" s="3089"/>
      <c r="O171" s="3089"/>
    </row>
    <row r="172" spans="1:15" s="1267" customFormat="1" ht="12.75">
      <c r="A172" s="3057"/>
      <c r="B172" s="1221"/>
      <c r="C172" s="3056"/>
      <c r="D172" s="3056"/>
      <c r="E172" s="3055"/>
      <c r="F172" s="3055"/>
      <c r="G172" s="3055"/>
      <c r="H172" s="3055"/>
      <c r="I172" s="3089"/>
      <c r="J172" s="3089"/>
      <c r="K172" s="3089"/>
      <c r="L172" s="3089"/>
      <c r="M172" s="3089"/>
      <c r="N172" s="3089"/>
      <c r="O172" s="3089"/>
    </row>
    <row r="173" spans="1:15" s="1267" customFormat="1" ht="12.75">
      <c r="A173" s="1283"/>
      <c r="B173" s="3054"/>
      <c r="C173" s="3053"/>
      <c r="D173" s="3053"/>
      <c r="E173" s="3052"/>
      <c r="F173" s="3052"/>
      <c r="G173" s="3052"/>
      <c r="H173" s="3052"/>
      <c r="I173" s="3089"/>
      <c r="J173" s="3089"/>
      <c r="K173" s="3089"/>
      <c r="L173" s="3089"/>
      <c r="M173" s="3089"/>
      <c r="N173" s="3089"/>
      <c r="O173" s="3089"/>
    </row>
    <row r="174" spans="1:15" s="1267" customFormat="1">
      <c r="A174" s="1266"/>
      <c r="B174" s="1266"/>
      <c r="C174" s="1266"/>
      <c r="D174" s="1266"/>
      <c r="E174" s="1266"/>
      <c r="F174" s="1266"/>
      <c r="G174" s="1266"/>
      <c r="H174" s="1266"/>
      <c r="I174" s="3089"/>
      <c r="J174" s="3089"/>
      <c r="K174" s="3089"/>
      <c r="L174" s="3089"/>
      <c r="M174" s="3089"/>
      <c r="N174" s="3089"/>
      <c r="O174" s="3089"/>
    </row>
    <row r="175" spans="1:15" s="1267" customFormat="1">
      <c r="A175" s="1266"/>
      <c r="B175" s="1266"/>
      <c r="C175" s="1266"/>
      <c r="D175" s="1266"/>
      <c r="E175" s="1266"/>
      <c r="F175" s="1266"/>
      <c r="G175" s="1266"/>
      <c r="H175" s="1266"/>
      <c r="I175" s="3089"/>
      <c r="J175" s="3089"/>
      <c r="K175" s="3089"/>
      <c r="L175" s="3089"/>
      <c r="M175" s="3089"/>
      <c r="N175" s="3089"/>
      <c r="O175" s="3089"/>
    </row>
    <row r="176" spans="1:15" s="1267" customFormat="1">
      <c r="A176" s="1266"/>
      <c r="B176" s="1266"/>
      <c r="C176" s="1266"/>
      <c r="D176" s="1266"/>
      <c r="E176" s="1266"/>
      <c r="F176" s="1266"/>
      <c r="G176" s="1266"/>
      <c r="H176" s="1266"/>
      <c r="I176" s="3089"/>
      <c r="J176" s="3089"/>
      <c r="K176" s="3089"/>
      <c r="L176" s="3089"/>
      <c r="M176" s="3089"/>
      <c r="N176" s="3089"/>
      <c r="O176" s="3089"/>
    </row>
    <row r="177" spans="1:15" s="1267" customFormat="1">
      <c r="A177" s="1266"/>
      <c r="B177" s="1266"/>
      <c r="C177" s="1266"/>
      <c r="D177" s="1266"/>
      <c r="E177" s="1266"/>
      <c r="F177" s="1266"/>
      <c r="G177" s="1266"/>
      <c r="H177" s="1266"/>
      <c r="I177" s="3089"/>
      <c r="J177" s="3089"/>
      <c r="K177" s="3089"/>
      <c r="L177" s="3089"/>
      <c r="M177" s="3089"/>
      <c r="N177" s="3089"/>
      <c r="O177" s="3089"/>
    </row>
    <row r="178" spans="1:15" s="1267" customFormat="1">
      <c r="A178" s="1266"/>
      <c r="B178" s="1266"/>
      <c r="C178" s="1266"/>
      <c r="D178" s="1266"/>
      <c r="E178" s="1266"/>
      <c r="F178" s="1266"/>
      <c r="G178" s="1266"/>
      <c r="H178" s="1266"/>
      <c r="I178" s="3089"/>
      <c r="J178" s="3089"/>
      <c r="K178" s="3089"/>
      <c r="L178" s="3089"/>
      <c r="M178" s="3089"/>
      <c r="N178" s="3089"/>
      <c r="O178" s="3089"/>
    </row>
    <row r="179" spans="1:15" s="1267" customFormat="1">
      <c r="A179" s="1266"/>
      <c r="B179" s="1266"/>
      <c r="C179" s="1266"/>
      <c r="D179" s="1266"/>
      <c r="E179" s="1266"/>
      <c r="F179" s="1266"/>
      <c r="G179" s="1266"/>
      <c r="H179" s="1266"/>
      <c r="I179" s="3089"/>
      <c r="J179" s="3089"/>
      <c r="K179" s="3089"/>
      <c r="L179" s="3089"/>
      <c r="M179" s="3089"/>
      <c r="N179" s="3089"/>
      <c r="O179" s="3089"/>
    </row>
    <row r="180" spans="1:15" s="1267" customFormat="1">
      <c r="A180" s="1266"/>
      <c r="B180" s="1266"/>
      <c r="C180" s="1266"/>
      <c r="D180" s="1266"/>
      <c r="E180" s="1266"/>
      <c r="F180" s="1266"/>
      <c r="G180" s="1266"/>
      <c r="H180" s="1266"/>
      <c r="I180" s="3089"/>
      <c r="J180" s="3089"/>
      <c r="K180" s="3089"/>
      <c r="L180" s="3089"/>
      <c r="M180" s="3089"/>
      <c r="N180" s="3089"/>
      <c r="O180" s="3089"/>
    </row>
    <row r="181" spans="1:15" s="1267" customFormat="1">
      <c r="A181" s="1266"/>
      <c r="B181" s="1266"/>
      <c r="C181" s="1266"/>
      <c r="D181" s="1266"/>
      <c r="E181" s="1266"/>
      <c r="F181" s="1266"/>
      <c r="G181" s="1266"/>
      <c r="H181" s="1266"/>
      <c r="I181" s="3089"/>
      <c r="J181" s="3089"/>
      <c r="K181" s="3089"/>
      <c r="L181" s="3089"/>
      <c r="M181" s="3089"/>
      <c r="N181" s="3089"/>
      <c r="O181" s="3089"/>
    </row>
    <row r="182" spans="1:15" s="1267" customFormat="1">
      <c r="A182" s="1266"/>
      <c r="B182" s="1266"/>
      <c r="C182" s="1266"/>
      <c r="D182" s="1266"/>
      <c r="E182" s="1266"/>
      <c r="F182" s="1266"/>
      <c r="G182" s="1266"/>
      <c r="H182" s="1266"/>
      <c r="I182" s="3089"/>
      <c r="J182" s="3089"/>
      <c r="K182" s="3089"/>
      <c r="L182" s="3089"/>
      <c r="M182" s="3089"/>
      <c r="N182" s="3089"/>
      <c r="O182" s="3089"/>
    </row>
    <row r="183" spans="1:15" s="1267" customFormat="1">
      <c r="A183" s="1266"/>
      <c r="B183" s="1266"/>
      <c r="C183" s="1266"/>
      <c r="D183" s="1266"/>
      <c r="E183" s="1266"/>
      <c r="F183" s="1266"/>
      <c r="G183" s="1266"/>
      <c r="H183" s="1266"/>
      <c r="I183" s="3089"/>
      <c r="J183" s="3089"/>
      <c r="K183" s="3089"/>
      <c r="L183" s="3089"/>
      <c r="M183" s="3089"/>
      <c r="N183" s="3089"/>
      <c r="O183" s="3089"/>
    </row>
    <row r="184" spans="1:15" s="1267" customFormat="1">
      <c r="A184" s="1266"/>
      <c r="B184" s="1266"/>
      <c r="C184" s="1266"/>
      <c r="D184" s="1266"/>
      <c r="E184" s="1266"/>
      <c r="F184" s="1266"/>
      <c r="G184" s="1266"/>
      <c r="H184" s="1266"/>
      <c r="I184" s="3089"/>
      <c r="J184" s="3089"/>
      <c r="K184" s="3089"/>
      <c r="L184" s="3089"/>
      <c r="M184" s="3089"/>
      <c r="N184" s="3089"/>
      <c r="O184" s="3089"/>
    </row>
    <row r="185" spans="1:15" s="1267" customFormat="1">
      <c r="A185" s="1266"/>
      <c r="B185" s="1266"/>
      <c r="C185" s="1266"/>
      <c r="D185" s="1266"/>
      <c r="E185" s="1266"/>
      <c r="F185" s="1266"/>
      <c r="G185" s="1266"/>
      <c r="H185" s="1266"/>
      <c r="I185" s="3089"/>
      <c r="J185" s="3089"/>
      <c r="K185" s="3089"/>
      <c r="L185" s="3089"/>
      <c r="M185" s="3089"/>
      <c r="N185" s="3089"/>
      <c r="O185" s="3089"/>
    </row>
    <row r="186" spans="1:15" s="1267" customFormat="1">
      <c r="A186" s="1266"/>
      <c r="B186" s="1266"/>
      <c r="C186" s="1266"/>
      <c r="D186" s="1266"/>
      <c r="E186" s="1266"/>
      <c r="F186" s="1266"/>
      <c r="G186" s="1266"/>
      <c r="H186" s="1266"/>
      <c r="I186" s="3089"/>
      <c r="J186" s="3089"/>
      <c r="K186" s="3089"/>
      <c r="L186" s="3089"/>
      <c r="M186" s="3089"/>
      <c r="N186" s="3089"/>
      <c r="O186" s="3089"/>
    </row>
    <row r="187" spans="1:15" s="1267" customFormat="1">
      <c r="A187" s="1266"/>
      <c r="B187" s="1266"/>
      <c r="C187" s="1266"/>
      <c r="D187" s="1266"/>
      <c r="E187" s="1266"/>
      <c r="F187" s="1266"/>
      <c r="G187" s="1266"/>
      <c r="H187" s="1266"/>
      <c r="I187" s="3089"/>
      <c r="J187" s="3089"/>
      <c r="K187" s="3089"/>
      <c r="L187" s="3089"/>
      <c r="M187" s="3089"/>
      <c r="N187" s="3089"/>
      <c r="O187" s="3089"/>
    </row>
    <row r="188" spans="1:15" s="1267" customFormat="1">
      <c r="A188" s="1266"/>
      <c r="B188" s="1266"/>
      <c r="C188" s="1266"/>
      <c r="D188" s="1266"/>
      <c r="E188" s="1266"/>
      <c r="F188" s="1266"/>
      <c r="G188" s="1266"/>
      <c r="H188" s="1266"/>
      <c r="I188" s="3089"/>
      <c r="J188" s="3089"/>
      <c r="K188" s="3089"/>
      <c r="L188" s="3089"/>
      <c r="M188" s="3089"/>
      <c r="N188" s="3089"/>
      <c r="O188" s="3089"/>
    </row>
    <row r="189" spans="1:15" s="1267" customFormat="1">
      <c r="A189" s="1266"/>
      <c r="B189" s="1266"/>
      <c r="C189" s="1266"/>
      <c r="D189" s="1266"/>
      <c r="E189" s="1266"/>
      <c r="F189" s="1266"/>
      <c r="G189" s="1266"/>
      <c r="H189" s="1266"/>
      <c r="I189" s="3089"/>
      <c r="J189" s="3089"/>
      <c r="K189" s="3089"/>
      <c r="L189" s="3089"/>
      <c r="M189" s="3089"/>
      <c r="N189" s="3089"/>
      <c r="O189" s="3089"/>
    </row>
    <row r="190" spans="1:15" s="1267" customFormat="1">
      <c r="A190" s="1266"/>
      <c r="B190" s="1266"/>
      <c r="C190" s="1266"/>
      <c r="D190" s="1266"/>
      <c r="E190" s="1266"/>
      <c r="F190" s="1266"/>
      <c r="G190" s="1266"/>
      <c r="H190" s="1266"/>
      <c r="I190" s="3089"/>
      <c r="J190" s="3089"/>
      <c r="K190" s="3089"/>
      <c r="L190" s="3089"/>
      <c r="M190" s="3089"/>
      <c r="N190" s="3089"/>
      <c r="O190" s="3089"/>
    </row>
    <row r="191" spans="1:15" s="1267" customFormat="1">
      <c r="A191" s="1266"/>
      <c r="B191" s="1266"/>
      <c r="C191" s="1266"/>
      <c r="D191" s="1266"/>
      <c r="E191" s="1266"/>
      <c r="F191" s="1266"/>
      <c r="G191" s="1266"/>
      <c r="H191" s="1266"/>
      <c r="I191" s="3089"/>
      <c r="J191" s="3089"/>
      <c r="K191" s="3089"/>
      <c r="L191" s="3089"/>
      <c r="M191" s="3089"/>
      <c r="N191" s="3089"/>
      <c r="O191" s="3089"/>
    </row>
    <row r="192" spans="1:15" s="1267" customFormat="1">
      <c r="A192" s="1266"/>
      <c r="B192" s="1266"/>
      <c r="C192" s="1266"/>
      <c r="D192" s="1266"/>
      <c r="E192" s="1266"/>
      <c r="F192" s="1266"/>
      <c r="G192" s="1266"/>
      <c r="H192" s="1266"/>
      <c r="I192" s="3089"/>
      <c r="J192" s="3089"/>
      <c r="K192" s="3089"/>
      <c r="L192" s="3089"/>
      <c r="M192" s="3089"/>
      <c r="N192" s="3089"/>
      <c r="O192" s="3089"/>
    </row>
    <row r="193" spans="1:15" s="1267" customFormat="1">
      <c r="A193" s="1266"/>
      <c r="B193" s="1266"/>
      <c r="C193" s="1266"/>
      <c r="D193" s="1266"/>
      <c r="E193" s="1266"/>
      <c r="F193" s="1266"/>
      <c r="G193" s="1266"/>
      <c r="H193" s="1266"/>
      <c r="I193" s="3089"/>
      <c r="J193" s="3089"/>
      <c r="K193" s="3089"/>
      <c r="L193" s="3089"/>
      <c r="M193" s="3089"/>
      <c r="N193" s="3089"/>
      <c r="O193" s="3089"/>
    </row>
    <row r="194" spans="1:15" s="1267" customFormat="1">
      <c r="A194" s="1266"/>
      <c r="B194" s="1266"/>
      <c r="C194" s="1266"/>
      <c r="D194" s="1266"/>
      <c r="E194" s="1266"/>
      <c r="F194" s="1266"/>
      <c r="G194" s="1266"/>
      <c r="H194" s="1266"/>
      <c r="I194" s="3089"/>
      <c r="J194" s="3089"/>
      <c r="K194" s="3089"/>
      <c r="L194" s="3089"/>
      <c r="M194" s="3089"/>
      <c r="N194" s="3089"/>
      <c r="O194" s="3089"/>
    </row>
    <row r="195" spans="1:15" s="1267" customFormat="1">
      <c r="A195" s="1266"/>
      <c r="B195" s="1266"/>
      <c r="C195" s="1266"/>
      <c r="D195" s="1266"/>
      <c r="E195" s="1266"/>
      <c r="F195" s="1266"/>
      <c r="G195" s="1266"/>
      <c r="H195" s="1266"/>
      <c r="I195" s="3089"/>
      <c r="J195" s="3089"/>
      <c r="K195" s="3089"/>
      <c r="L195" s="3089"/>
      <c r="M195" s="3089"/>
      <c r="N195" s="3089"/>
      <c r="O195" s="3089"/>
    </row>
    <row r="196" spans="1:15" s="1267" customFormat="1">
      <c r="A196" s="1266"/>
      <c r="B196" s="1266"/>
      <c r="C196" s="1266"/>
      <c r="D196" s="1266"/>
      <c r="E196" s="1266"/>
      <c r="F196" s="1266"/>
      <c r="G196" s="1266"/>
      <c r="H196" s="1266"/>
      <c r="I196" s="3089"/>
      <c r="J196" s="3089"/>
      <c r="K196" s="3089"/>
      <c r="L196" s="3089"/>
      <c r="M196" s="3089"/>
      <c r="N196" s="3089"/>
      <c r="O196" s="3089"/>
    </row>
    <row r="197" spans="1:15" s="1267" customFormat="1">
      <c r="A197" s="1266"/>
      <c r="B197" s="1266"/>
      <c r="C197" s="1266"/>
      <c r="D197" s="1266"/>
      <c r="E197" s="1266"/>
      <c r="F197" s="1266"/>
      <c r="G197" s="1266"/>
      <c r="H197" s="1266"/>
      <c r="I197" s="3089"/>
      <c r="J197" s="3089"/>
      <c r="K197" s="3089"/>
      <c r="L197" s="3089"/>
      <c r="M197" s="3089"/>
      <c r="N197" s="3089"/>
      <c r="O197" s="3089"/>
    </row>
    <row r="198" spans="1:15" s="1267" customFormat="1">
      <c r="A198" s="1266"/>
      <c r="B198" s="1266"/>
      <c r="C198" s="1266"/>
      <c r="D198" s="1266"/>
      <c r="E198" s="1266"/>
      <c r="F198" s="1266"/>
      <c r="G198" s="1266"/>
      <c r="H198" s="1266"/>
      <c r="I198" s="3089"/>
      <c r="J198" s="3089"/>
      <c r="K198" s="3089"/>
      <c r="L198" s="3089"/>
      <c r="M198" s="3089"/>
      <c r="N198" s="3089"/>
      <c r="O198" s="3089"/>
    </row>
    <row r="199" spans="1:15" s="1267" customFormat="1">
      <c r="A199" s="1266"/>
      <c r="B199" s="1266"/>
      <c r="C199" s="1266"/>
      <c r="D199" s="1266"/>
      <c r="E199" s="1266"/>
      <c r="F199" s="1266"/>
      <c r="G199" s="1266"/>
      <c r="H199" s="1266"/>
      <c r="I199" s="3089"/>
      <c r="J199" s="3089"/>
      <c r="K199" s="3089"/>
      <c r="L199" s="3089"/>
      <c r="M199" s="3089"/>
      <c r="N199" s="3089"/>
      <c r="O199" s="3089"/>
    </row>
    <row r="200" spans="1:15" s="1267" customFormat="1">
      <c r="A200" s="1266"/>
      <c r="B200" s="1266"/>
      <c r="C200" s="1266"/>
      <c r="D200" s="1266"/>
      <c r="E200" s="1266"/>
      <c r="F200" s="1266"/>
      <c r="G200" s="1266"/>
      <c r="H200" s="1266"/>
      <c r="I200" s="3089"/>
      <c r="J200" s="3089"/>
      <c r="K200" s="3089"/>
      <c r="L200" s="3089"/>
      <c r="M200" s="3089"/>
      <c r="N200" s="3089"/>
      <c r="O200" s="3089"/>
    </row>
    <row r="201" spans="1:15" s="1267" customFormat="1">
      <c r="A201" s="1266"/>
      <c r="B201" s="1266"/>
      <c r="C201" s="1266"/>
      <c r="D201" s="1266"/>
      <c r="E201" s="1266"/>
      <c r="F201" s="1266"/>
      <c r="G201" s="1266"/>
      <c r="H201" s="1266"/>
      <c r="I201" s="3089"/>
      <c r="J201" s="3089"/>
      <c r="K201" s="3089"/>
      <c r="L201" s="3089"/>
      <c r="M201" s="3089"/>
      <c r="N201" s="3089"/>
      <c r="O201" s="3089"/>
    </row>
    <row r="202" spans="1:15" s="1267" customFormat="1">
      <c r="A202" s="1266"/>
      <c r="B202" s="1266"/>
      <c r="C202" s="1266"/>
      <c r="D202" s="1266"/>
      <c r="E202" s="1266"/>
      <c r="F202" s="1266"/>
      <c r="G202" s="1266"/>
      <c r="H202" s="1266"/>
      <c r="I202" s="3089"/>
      <c r="J202" s="3089"/>
      <c r="K202" s="3089"/>
      <c r="L202" s="3089"/>
      <c r="M202" s="3089"/>
      <c r="N202" s="3089"/>
      <c r="O202" s="3089"/>
    </row>
    <row r="206" spans="1:15" s="1267" customFormat="1">
      <c r="A206" s="1266"/>
      <c r="B206" s="1266"/>
      <c r="C206" s="1266"/>
      <c r="D206" s="1266"/>
      <c r="E206" s="1266"/>
      <c r="F206" s="1266"/>
      <c r="G206" s="1266"/>
      <c r="H206" s="1266"/>
      <c r="I206" s="3089"/>
      <c r="J206" s="3089"/>
      <c r="K206" s="3089"/>
      <c r="L206" s="3089"/>
      <c r="M206" s="3089"/>
      <c r="N206" s="3089"/>
      <c r="O206" s="3089"/>
    </row>
    <row r="207" spans="1:15" s="1267" customFormat="1">
      <c r="A207" s="1266"/>
      <c r="B207" s="1266"/>
      <c r="C207" s="1266"/>
      <c r="D207" s="1266"/>
      <c r="E207" s="1266"/>
      <c r="F207" s="1266"/>
      <c r="G207" s="1266"/>
      <c r="H207" s="1266"/>
      <c r="I207" s="3089"/>
      <c r="J207" s="3089"/>
      <c r="K207" s="3089"/>
      <c r="L207" s="3089"/>
      <c r="M207" s="3089"/>
      <c r="N207" s="3089"/>
      <c r="O207" s="3089"/>
    </row>
    <row r="208" spans="1:15" s="1267" customFormat="1">
      <c r="A208" s="1266"/>
      <c r="B208" s="1266"/>
      <c r="C208" s="1266"/>
      <c r="D208" s="1266"/>
      <c r="E208" s="1266"/>
      <c r="F208" s="1266"/>
      <c r="G208" s="1266"/>
      <c r="H208" s="1266"/>
      <c r="I208" s="3089"/>
      <c r="J208" s="3089"/>
      <c r="K208" s="3089"/>
      <c r="L208" s="3089"/>
      <c r="M208" s="3089"/>
      <c r="N208" s="3089"/>
      <c r="O208" s="3089"/>
    </row>
    <row r="209" spans="1:15" s="1267" customFormat="1">
      <c r="A209" s="1266"/>
      <c r="B209" s="1266"/>
      <c r="C209" s="1266"/>
      <c r="D209" s="1266"/>
      <c r="E209" s="1266"/>
      <c r="F209" s="1266"/>
      <c r="G209" s="1266"/>
      <c r="H209" s="1266"/>
      <c r="I209" s="3089"/>
      <c r="J209" s="3089"/>
      <c r="K209" s="3089"/>
      <c r="L209" s="3089"/>
      <c r="M209" s="3089"/>
      <c r="N209" s="3089"/>
      <c r="O209" s="3089"/>
    </row>
    <row r="210" spans="1:15" s="1267" customFormat="1">
      <c r="A210" s="1266"/>
      <c r="B210" s="1266"/>
      <c r="C210" s="1266"/>
      <c r="D210" s="1266"/>
      <c r="E210" s="1266"/>
      <c r="F210" s="1266"/>
      <c r="G210" s="1266"/>
      <c r="H210" s="1266"/>
      <c r="I210" s="3089"/>
      <c r="J210" s="3089"/>
      <c r="K210" s="3089"/>
      <c r="L210" s="3089"/>
      <c r="M210" s="3089"/>
      <c r="N210" s="3089"/>
      <c r="O210" s="3089"/>
    </row>
    <row r="211" spans="1:15" s="1267" customFormat="1">
      <c r="A211" s="1266"/>
      <c r="B211" s="1266"/>
      <c r="C211" s="1266"/>
      <c r="D211" s="1266"/>
      <c r="E211" s="1266"/>
      <c r="F211" s="1266"/>
      <c r="G211" s="1266"/>
      <c r="H211" s="1266"/>
      <c r="I211" s="3089"/>
      <c r="J211" s="3089"/>
      <c r="K211" s="3089"/>
      <c r="L211" s="3089"/>
      <c r="M211" s="3089"/>
      <c r="N211" s="3089"/>
      <c r="O211" s="3089"/>
    </row>
    <row r="212" spans="1:15" s="1267" customFormat="1">
      <c r="A212" s="1266"/>
      <c r="B212" s="1266"/>
      <c r="C212" s="1266"/>
      <c r="D212" s="1266"/>
      <c r="E212" s="1266"/>
      <c r="F212" s="1266"/>
      <c r="G212" s="1266"/>
      <c r="H212" s="1266"/>
      <c r="I212" s="3089"/>
      <c r="J212" s="3089"/>
      <c r="K212" s="3089"/>
      <c r="L212" s="3089"/>
      <c r="M212" s="3089"/>
      <c r="N212" s="3089"/>
      <c r="O212" s="3089"/>
    </row>
    <row r="213" spans="1:15" s="1267" customFormat="1">
      <c r="A213" s="1266"/>
      <c r="B213" s="1266"/>
      <c r="C213" s="1266"/>
      <c r="D213" s="1266"/>
      <c r="E213" s="1266"/>
      <c r="F213" s="1266"/>
      <c r="G213" s="1266"/>
      <c r="H213" s="1266"/>
      <c r="I213" s="3089"/>
      <c r="J213" s="3089"/>
      <c r="K213" s="3089"/>
      <c r="L213" s="3089"/>
      <c r="M213" s="3089"/>
      <c r="N213" s="3089"/>
      <c r="O213" s="3089"/>
    </row>
    <row r="214" spans="1:15" s="1267" customFormat="1">
      <c r="A214" s="1266"/>
      <c r="B214" s="1266"/>
      <c r="C214" s="1266"/>
      <c r="D214" s="1266"/>
      <c r="E214" s="1266"/>
      <c r="F214" s="1266"/>
      <c r="G214" s="1266"/>
      <c r="H214" s="1266"/>
      <c r="I214" s="3089"/>
      <c r="J214" s="3089"/>
      <c r="K214" s="3089"/>
      <c r="L214" s="3089"/>
      <c r="M214" s="3089"/>
      <c r="N214" s="3089"/>
      <c r="O214" s="3089"/>
    </row>
    <row r="215" spans="1:15" s="1267" customFormat="1">
      <c r="A215" s="1266"/>
      <c r="B215" s="1266"/>
      <c r="C215" s="1266"/>
      <c r="D215" s="1266"/>
      <c r="E215" s="1266"/>
      <c r="F215" s="1266"/>
      <c r="G215" s="1266"/>
      <c r="H215" s="1266"/>
      <c r="I215" s="3089"/>
      <c r="J215" s="3089"/>
      <c r="K215" s="3089"/>
      <c r="L215" s="3089"/>
      <c r="M215" s="3089"/>
      <c r="N215" s="3089"/>
      <c r="O215" s="3089"/>
    </row>
    <row r="216" spans="1:15" s="1267" customFormat="1">
      <c r="A216" s="1266"/>
      <c r="B216" s="1266"/>
      <c r="C216" s="1266"/>
      <c r="D216" s="1266"/>
      <c r="E216" s="1266"/>
      <c r="F216" s="1266"/>
      <c r="G216" s="1266"/>
      <c r="H216" s="1266"/>
      <c r="I216" s="3089"/>
      <c r="J216" s="3089"/>
      <c r="K216" s="3089"/>
      <c r="L216" s="3089"/>
      <c r="M216" s="3089"/>
      <c r="N216" s="3089"/>
      <c r="O216" s="3089"/>
    </row>
    <row r="217" spans="1:15" s="1267" customFormat="1">
      <c r="A217" s="1266"/>
      <c r="B217" s="1266"/>
      <c r="C217" s="1266"/>
      <c r="D217" s="1266"/>
      <c r="E217" s="1266"/>
      <c r="F217" s="1266"/>
      <c r="G217" s="1266"/>
      <c r="H217" s="1266"/>
      <c r="I217" s="3089"/>
      <c r="J217" s="3089"/>
      <c r="K217" s="3089"/>
      <c r="L217" s="3089"/>
      <c r="M217" s="3089"/>
      <c r="N217" s="3089"/>
      <c r="O217" s="3089"/>
    </row>
    <row r="218" spans="1:15" s="1267" customFormat="1">
      <c r="A218" s="1266"/>
      <c r="B218" s="1266"/>
      <c r="C218" s="1266"/>
      <c r="D218" s="1266"/>
      <c r="E218" s="1266"/>
      <c r="F218" s="1266"/>
      <c r="G218" s="1266"/>
      <c r="H218" s="1266"/>
      <c r="I218" s="3089"/>
      <c r="J218" s="3089"/>
      <c r="K218" s="3089"/>
      <c r="L218" s="3089"/>
      <c r="M218" s="3089"/>
      <c r="N218" s="3089"/>
      <c r="O218" s="3089"/>
    </row>
    <row r="219" spans="1:15" s="1267" customFormat="1">
      <c r="A219" s="1266"/>
      <c r="B219" s="1266"/>
      <c r="C219" s="1266"/>
      <c r="D219" s="1266"/>
      <c r="E219" s="1266"/>
      <c r="F219" s="1266"/>
      <c r="G219" s="1266"/>
      <c r="H219" s="1266"/>
      <c r="I219" s="3089"/>
      <c r="J219" s="3089"/>
      <c r="K219" s="3089"/>
      <c r="L219" s="3089"/>
      <c r="M219" s="3089"/>
      <c r="N219" s="3089"/>
      <c r="O219" s="3089"/>
    </row>
    <row r="220" spans="1:15" s="1267" customFormat="1">
      <c r="A220" s="1266"/>
      <c r="B220" s="1266"/>
      <c r="C220" s="1266"/>
      <c r="D220" s="1266"/>
      <c r="E220" s="1266"/>
      <c r="F220" s="1266"/>
      <c r="G220" s="1266"/>
      <c r="H220" s="1266"/>
      <c r="I220" s="3089"/>
      <c r="J220" s="3089"/>
      <c r="K220" s="3089"/>
      <c r="L220" s="3089"/>
      <c r="M220" s="3089"/>
      <c r="N220" s="3089"/>
      <c r="O220" s="3089"/>
    </row>
    <row r="221" spans="1:15" s="1267" customFormat="1">
      <c r="A221" s="1266"/>
      <c r="B221" s="1266"/>
      <c r="C221" s="1266"/>
      <c r="D221" s="1266"/>
      <c r="E221" s="1266"/>
      <c r="F221" s="1266"/>
      <c r="G221" s="1266"/>
      <c r="H221" s="1266"/>
      <c r="I221" s="3089"/>
      <c r="J221" s="3089"/>
      <c r="K221" s="3089"/>
      <c r="L221" s="3089"/>
      <c r="M221" s="3089"/>
      <c r="N221" s="3089"/>
      <c r="O221" s="3089"/>
    </row>
    <row r="222" spans="1:15" s="1267" customFormat="1">
      <c r="A222" s="1266"/>
      <c r="B222" s="1266"/>
      <c r="C222" s="1266"/>
      <c r="D222" s="1266"/>
      <c r="E222" s="1266"/>
      <c r="F222" s="1266"/>
      <c r="G222" s="1266"/>
      <c r="H222" s="1266"/>
      <c r="I222" s="3089"/>
      <c r="J222" s="3089"/>
      <c r="K222" s="3089"/>
      <c r="L222" s="3089"/>
      <c r="M222" s="3089"/>
      <c r="N222" s="3089"/>
      <c r="O222" s="3089"/>
    </row>
    <row r="223" spans="1:15" s="1267" customFormat="1">
      <c r="A223" s="1266"/>
      <c r="B223" s="1266"/>
      <c r="C223" s="1266"/>
      <c r="D223" s="1266"/>
      <c r="E223" s="1266"/>
      <c r="F223" s="1266"/>
      <c r="G223" s="1266"/>
      <c r="H223" s="1266"/>
      <c r="I223" s="3089"/>
      <c r="J223" s="3089"/>
      <c r="K223" s="3089"/>
      <c r="L223" s="3089"/>
      <c r="M223" s="3089"/>
      <c r="N223" s="3089"/>
      <c r="O223" s="3089"/>
    </row>
    <row r="224" spans="1:15" s="1267" customFormat="1">
      <c r="A224" s="1266"/>
      <c r="B224" s="1266"/>
      <c r="C224" s="1266"/>
      <c r="D224" s="1266"/>
      <c r="E224" s="1266"/>
      <c r="F224" s="1266"/>
      <c r="G224" s="1266"/>
      <c r="H224" s="1266"/>
      <c r="I224" s="3089"/>
      <c r="J224" s="3089"/>
      <c r="K224" s="3089"/>
      <c r="L224" s="3089"/>
      <c r="M224" s="3089"/>
      <c r="N224" s="3089"/>
      <c r="O224" s="3089"/>
    </row>
    <row r="225" spans="1:15" s="1267" customFormat="1">
      <c r="A225" s="1266"/>
      <c r="B225" s="1266"/>
      <c r="C225" s="1266"/>
      <c r="D225" s="1266"/>
      <c r="E225" s="1266"/>
      <c r="F225" s="1266"/>
      <c r="G225" s="1266"/>
      <c r="H225" s="1266"/>
      <c r="I225" s="3089"/>
      <c r="J225" s="3089"/>
      <c r="K225" s="3089"/>
      <c r="L225" s="3089"/>
      <c r="M225" s="3089"/>
      <c r="N225" s="3089"/>
      <c r="O225" s="3089"/>
    </row>
    <row r="226" spans="1:15" s="1267" customFormat="1">
      <c r="A226" s="1266"/>
      <c r="B226" s="1266"/>
      <c r="C226" s="1266"/>
      <c r="D226" s="1266"/>
      <c r="E226" s="1266"/>
      <c r="F226" s="1266"/>
      <c r="G226" s="1266"/>
      <c r="H226" s="1266"/>
      <c r="I226" s="3089"/>
      <c r="J226" s="3089"/>
      <c r="K226" s="3089"/>
      <c r="L226" s="3089"/>
      <c r="M226" s="3089"/>
      <c r="N226" s="3089"/>
      <c r="O226" s="3089"/>
    </row>
    <row r="227" spans="1:15" s="1267" customFormat="1">
      <c r="A227" s="1266"/>
      <c r="B227" s="1266"/>
      <c r="C227" s="1266"/>
      <c r="D227" s="1266"/>
      <c r="E227" s="1266"/>
      <c r="F227" s="1266"/>
      <c r="G227" s="1266"/>
      <c r="H227" s="1266"/>
      <c r="I227" s="3089"/>
      <c r="J227" s="3089"/>
      <c r="K227" s="3089"/>
      <c r="L227" s="3089"/>
      <c r="M227" s="3089"/>
      <c r="N227" s="3089"/>
      <c r="O227" s="3089"/>
    </row>
    <row r="228" spans="1:15" s="1267" customFormat="1">
      <c r="A228" s="1266"/>
      <c r="B228" s="1266"/>
      <c r="C228" s="1266"/>
      <c r="D228" s="1266"/>
      <c r="E228" s="1266"/>
      <c r="F228" s="1266"/>
      <c r="G228" s="1266"/>
      <c r="H228" s="1266"/>
      <c r="I228" s="3089"/>
      <c r="J228" s="3089"/>
      <c r="K228" s="3089"/>
      <c r="L228" s="3089"/>
      <c r="M228" s="3089"/>
      <c r="N228" s="3089"/>
      <c r="O228" s="3089"/>
    </row>
    <row r="229" spans="1:15" s="1267" customFormat="1">
      <c r="A229" s="1266"/>
      <c r="B229" s="1266"/>
      <c r="C229" s="1266"/>
      <c r="D229" s="1266"/>
      <c r="E229" s="1266"/>
      <c r="F229" s="1266"/>
      <c r="G229" s="1266"/>
      <c r="H229" s="1266"/>
      <c r="I229" s="3089"/>
      <c r="J229" s="3089"/>
      <c r="K229" s="3089"/>
      <c r="L229" s="3089"/>
      <c r="M229" s="3089"/>
      <c r="N229" s="3089"/>
      <c r="O229" s="3089"/>
    </row>
    <row r="230" spans="1:15" s="1267" customFormat="1">
      <c r="A230" s="1266"/>
      <c r="B230" s="1266"/>
      <c r="C230" s="1266"/>
      <c r="D230" s="1266"/>
      <c r="E230" s="1266"/>
      <c r="F230" s="1266"/>
      <c r="G230" s="1266"/>
      <c r="H230" s="1266"/>
      <c r="I230" s="3089"/>
      <c r="J230" s="3089"/>
      <c r="K230" s="3089"/>
      <c r="L230" s="3089"/>
      <c r="M230" s="3089"/>
      <c r="N230" s="3089"/>
      <c r="O230" s="3089"/>
    </row>
    <row r="231" spans="1:15" s="1267" customFormat="1">
      <c r="A231" s="1266"/>
      <c r="B231" s="1266"/>
      <c r="C231" s="1266"/>
      <c r="D231" s="1266"/>
      <c r="E231" s="1266"/>
      <c r="F231" s="1266"/>
      <c r="G231" s="1266"/>
      <c r="H231" s="1266"/>
      <c r="I231" s="3089"/>
      <c r="J231" s="3089"/>
      <c r="K231" s="3089"/>
      <c r="L231" s="3089"/>
      <c r="M231" s="3089"/>
      <c r="N231" s="3089"/>
      <c r="O231" s="3089"/>
    </row>
    <row r="232" spans="1:15" s="1267" customFormat="1">
      <c r="A232" s="1266"/>
      <c r="B232" s="1266"/>
      <c r="C232" s="1266"/>
      <c r="D232" s="1266"/>
      <c r="E232" s="1266"/>
      <c r="F232" s="1266"/>
      <c r="G232" s="1266"/>
      <c r="H232" s="1266"/>
      <c r="I232" s="3089"/>
      <c r="J232" s="3089"/>
      <c r="K232" s="3089"/>
      <c r="L232" s="3089"/>
      <c r="M232" s="3089"/>
      <c r="N232" s="3089"/>
      <c r="O232" s="3089"/>
    </row>
    <row r="233" spans="1:15" s="1267" customFormat="1">
      <c r="A233" s="1266"/>
      <c r="B233" s="1266"/>
      <c r="C233" s="1266"/>
      <c r="D233" s="1266"/>
      <c r="E233" s="1266"/>
      <c r="F233" s="1266"/>
      <c r="G233" s="1266"/>
      <c r="H233" s="1266"/>
      <c r="I233" s="3089"/>
      <c r="J233" s="3089"/>
      <c r="K233" s="3089"/>
      <c r="L233" s="3089"/>
      <c r="M233" s="3089"/>
      <c r="N233" s="3089"/>
      <c r="O233" s="3089"/>
    </row>
    <row r="234" spans="1:15" s="1267" customFormat="1">
      <c r="A234" s="1266"/>
      <c r="B234" s="1266"/>
      <c r="C234" s="1266"/>
      <c r="D234" s="1266"/>
      <c r="E234" s="1266"/>
      <c r="F234" s="1266"/>
      <c r="G234" s="1266"/>
      <c r="H234" s="1266"/>
      <c r="I234" s="3089"/>
      <c r="J234" s="3089"/>
      <c r="K234" s="3089"/>
      <c r="L234" s="3089"/>
      <c r="M234" s="3089"/>
      <c r="N234" s="3089"/>
      <c r="O234" s="3089"/>
    </row>
    <row r="235" spans="1:15" s="1267" customFormat="1">
      <c r="A235" s="1266"/>
      <c r="B235" s="1266"/>
      <c r="C235" s="1266"/>
      <c r="D235" s="1266"/>
      <c r="E235" s="1266"/>
      <c r="F235" s="1266"/>
      <c r="G235" s="1266"/>
      <c r="H235" s="1266"/>
      <c r="I235" s="3089"/>
      <c r="J235" s="3089"/>
      <c r="K235" s="3089"/>
      <c r="L235" s="3089"/>
      <c r="M235" s="3089"/>
      <c r="N235" s="3089"/>
      <c r="O235" s="3089"/>
    </row>
    <row r="236" spans="1:15" s="1267" customFormat="1">
      <c r="A236" s="1266"/>
      <c r="B236" s="1266"/>
      <c r="C236" s="1266"/>
      <c r="D236" s="1266"/>
      <c r="E236" s="1266"/>
      <c r="F236" s="1266"/>
      <c r="G236" s="1266"/>
      <c r="H236" s="1266"/>
      <c r="I236" s="3089"/>
      <c r="J236" s="3089"/>
      <c r="K236" s="3089"/>
      <c r="L236" s="3089"/>
      <c r="M236" s="3089"/>
      <c r="N236" s="3089"/>
      <c r="O236" s="3089"/>
    </row>
    <row r="237" spans="1:15" s="1267" customFormat="1">
      <c r="A237" s="1266"/>
      <c r="B237" s="1266"/>
      <c r="C237" s="1266"/>
      <c r="D237" s="1266"/>
      <c r="E237" s="1266"/>
      <c r="F237" s="1266"/>
      <c r="G237" s="1266"/>
      <c r="H237" s="1266"/>
      <c r="I237" s="3089"/>
      <c r="J237" s="3089"/>
      <c r="K237" s="3089"/>
      <c r="L237" s="3089"/>
      <c r="M237" s="3089"/>
      <c r="N237" s="3089"/>
      <c r="O237" s="3089"/>
    </row>
    <row r="238" spans="1:15" s="1267" customFormat="1">
      <c r="A238" s="1266"/>
      <c r="B238" s="1266"/>
      <c r="C238" s="1266"/>
      <c r="D238" s="1266"/>
      <c r="E238" s="1266"/>
      <c r="F238" s="1266"/>
      <c r="G238" s="1266"/>
      <c r="H238" s="1266"/>
      <c r="I238" s="3089"/>
      <c r="J238" s="3089"/>
      <c r="K238" s="3089"/>
      <c r="L238" s="3089"/>
      <c r="M238" s="3089"/>
      <c r="N238" s="3089"/>
      <c r="O238" s="3089"/>
    </row>
    <row r="239" spans="1:15" s="1267" customFormat="1">
      <c r="A239" s="1266"/>
      <c r="B239" s="1266"/>
      <c r="C239" s="1266"/>
      <c r="D239" s="1266"/>
      <c r="E239" s="1266"/>
      <c r="F239" s="1266"/>
      <c r="G239" s="1266"/>
      <c r="H239" s="1266"/>
      <c r="I239" s="3089"/>
      <c r="J239" s="3089"/>
      <c r="K239" s="3089"/>
      <c r="L239" s="3089"/>
      <c r="M239" s="3089"/>
      <c r="N239" s="3089"/>
      <c r="O239" s="3089"/>
    </row>
    <row r="240" spans="1:15" s="1267" customFormat="1">
      <c r="A240" s="1266"/>
      <c r="B240" s="1266"/>
      <c r="C240" s="1266"/>
      <c r="D240" s="1266"/>
      <c r="E240" s="1266"/>
      <c r="F240" s="1266"/>
      <c r="G240" s="1266"/>
      <c r="H240" s="1266"/>
      <c r="I240" s="3089"/>
      <c r="J240" s="3089"/>
      <c r="K240" s="3089"/>
      <c r="L240" s="3089"/>
      <c r="M240" s="3089"/>
      <c r="N240" s="3089"/>
      <c r="O240" s="3089"/>
    </row>
    <row r="241" spans="1:15" s="1267" customFormat="1">
      <c r="A241" s="1266"/>
      <c r="B241" s="1266"/>
      <c r="C241" s="1266"/>
      <c r="D241" s="1266"/>
      <c r="E241" s="1266"/>
      <c r="F241" s="1266"/>
      <c r="G241" s="1266"/>
      <c r="H241" s="1266"/>
      <c r="I241" s="3089"/>
      <c r="J241" s="3089"/>
      <c r="K241" s="3089"/>
      <c r="L241" s="3089"/>
      <c r="M241" s="3089"/>
      <c r="N241" s="3089"/>
      <c r="O241" s="3089"/>
    </row>
    <row r="242" spans="1:15" s="1267" customFormat="1">
      <c r="A242" s="1266"/>
      <c r="B242" s="1266"/>
      <c r="C242" s="1266"/>
      <c r="D242" s="1266"/>
      <c r="E242" s="1266"/>
      <c r="F242" s="1266"/>
      <c r="G242" s="1266"/>
      <c r="H242" s="1266"/>
      <c r="I242" s="3089"/>
      <c r="J242" s="3089"/>
      <c r="K242" s="3089"/>
      <c r="L242" s="3089"/>
      <c r="M242" s="3089"/>
      <c r="N242" s="3089"/>
      <c r="O242" s="3089"/>
    </row>
    <row r="243" spans="1:15" s="1267" customFormat="1">
      <c r="A243" s="1266"/>
      <c r="B243" s="1266"/>
      <c r="C243" s="1266"/>
      <c r="D243" s="1266"/>
      <c r="E243" s="1266"/>
      <c r="F243" s="1266"/>
      <c r="G243" s="1266"/>
      <c r="H243" s="1266"/>
      <c r="I243" s="3089"/>
      <c r="J243" s="3089"/>
      <c r="K243" s="3089"/>
      <c r="L243" s="3089"/>
      <c r="M243" s="3089"/>
      <c r="N243" s="3089"/>
      <c r="O243" s="3089"/>
    </row>
    <row r="249" spans="1:15" s="1267" customFormat="1">
      <c r="A249" s="1266"/>
      <c r="B249" s="1266"/>
      <c r="C249" s="1266"/>
      <c r="D249" s="1266"/>
      <c r="E249" s="1266"/>
      <c r="F249" s="1266"/>
      <c r="G249" s="1266"/>
      <c r="H249" s="1266"/>
      <c r="I249" s="3089"/>
      <c r="J249" s="3089"/>
      <c r="K249" s="3089"/>
      <c r="L249" s="3089"/>
      <c r="M249" s="3089"/>
      <c r="N249" s="3089"/>
      <c r="O249" s="3089"/>
    </row>
    <row r="250" spans="1:15" s="1267" customFormat="1">
      <c r="A250" s="1266"/>
      <c r="B250" s="1266"/>
      <c r="C250" s="1266"/>
      <c r="D250" s="1266"/>
      <c r="E250" s="1266"/>
      <c r="F250" s="1266"/>
      <c r="G250" s="1266"/>
      <c r="H250" s="1266"/>
      <c r="I250" s="3089"/>
      <c r="J250" s="3089"/>
      <c r="K250" s="3089"/>
      <c r="L250" s="3089"/>
      <c r="M250" s="3089"/>
      <c r="N250" s="3089"/>
      <c r="O250" s="3089"/>
    </row>
    <row r="251" spans="1:15" s="1267" customFormat="1">
      <c r="A251" s="1266"/>
      <c r="B251" s="1266"/>
      <c r="C251" s="1266"/>
      <c r="D251" s="1266"/>
      <c r="E251" s="1266"/>
      <c r="F251" s="1266"/>
      <c r="G251" s="1266"/>
      <c r="H251" s="1266"/>
      <c r="I251" s="3089"/>
      <c r="J251" s="3089"/>
      <c r="K251" s="3089"/>
      <c r="L251" s="3089"/>
      <c r="M251" s="3089"/>
      <c r="N251" s="3089"/>
      <c r="O251" s="3089"/>
    </row>
    <row r="252" spans="1:15" s="1267" customFormat="1">
      <c r="A252" s="1266"/>
      <c r="B252" s="1266"/>
      <c r="C252" s="1266"/>
      <c r="D252" s="1266"/>
      <c r="E252" s="1266"/>
      <c r="F252" s="1266"/>
      <c r="G252" s="1266"/>
      <c r="H252" s="1266"/>
      <c r="I252" s="3089"/>
      <c r="J252" s="3089"/>
      <c r="K252" s="3089"/>
      <c r="L252" s="3089"/>
      <c r="M252" s="3089"/>
      <c r="N252" s="3089"/>
      <c r="O252" s="3089"/>
    </row>
    <row r="253" spans="1:15" s="1267" customFormat="1">
      <c r="A253" s="1266"/>
      <c r="B253" s="1266"/>
      <c r="C253" s="1266"/>
      <c r="D253" s="1266"/>
      <c r="E253" s="1266"/>
      <c r="F253" s="1266"/>
      <c r="G253" s="1266"/>
      <c r="H253" s="1266"/>
      <c r="I253" s="3089"/>
      <c r="J253" s="3089"/>
      <c r="K253" s="3089"/>
      <c r="L253" s="3089"/>
      <c r="M253" s="3089"/>
      <c r="N253" s="3089"/>
      <c r="O253" s="3089"/>
    </row>
    <row r="254" spans="1:15" s="1267" customFormat="1">
      <c r="A254" s="1266"/>
      <c r="B254" s="1266"/>
      <c r="C254" s="1266"/>
      <c r="D254" s="1266"/>
      <c r="E254" s="1266"/>
      <c r="F254" s="1266"/>
      <c r="G254" s="1266"/>
      <c r="H254" s="1266"/>
      <c r="I254" s="3089"/>
      <c r="J254" s="3089"/>
      <c r="K254" s="3089"/>
      <c r="L254" s="3089"/>
      <c r="M254" s="3089"/>
      <c r="N254" s="3089"/>
      <c r="O254" s="3089"/>
    </row>
    <row r="255" spans="1:15" s="1267" customFormat="1">
      <c r="A255" s="1266"/>
      <c r="B255" s="1266"/>
      <c r="C255" s="1266"/>
      <c r="D255" s="1266"/>
      <c r="E255" s="1266"/>
      <c r="F255" s="1266"/>
      <c r="G255" s="1266"/>
      <c r="H255" s="1266"/>
      <c r="I255" s="3089"/>
      <c r="J255" s="3089"/>
      <c r="K255" s="3089"/>
      <c r="L255" s="3089"/>
      <c r="M255" s="3089"/>
      <c r="N255" s="3089"/>
      <c r="O255" s="3089"/>
    </row>
    <row r="256" spans="1:15" s="1267" customFormat="1">
      <c r="A256" s="1266"/>
      <c r="B256" s="1266"/>
      <c r="C256" s="1266"/>
      <c r="D256" s="1266"/>
      <c r="E256" s="1266"/>
      <c r="F256" s="1266"/>
      <c r="G256" s="1266"/>
      <c r="H256" s="1266"/>
      <c r="I256" s="3089"/>
      <c r="J256" s="3089"/>
      <c r="K256" s="3089"/>
      <c r="L256" s="3089"/>
      <c r="M256" s="3089"/>
      <c r="N256" s="3089"/>
      <c r="O256" s="3089"/>
    </row>
    <row r="257" spans="1:15" s="1267" customFormat="1">
      <c r="A257" s="1266"/>
      <c r="B257" s="1266"/>
      <c r="C257" s="1266"/>
      <c r="D257" s="1266"/>
      <c r="E257" s="1266"/>
      <c r="F257" s="1266"/>
      <c r="G257" s="1266"/>
      <c r="H257" s="1266"/>
      <c r="I257" s="3089"/>
      <c r="J257" s="3089"/>
      <c r="K257" s="3089"/>
      <c r="L257" s="3089"/>
      <c r="M257" s="3089"/>
      <c r="N257" s="3089"/>
      <c r="O257" s="3089"/>
    </row>
    <row r="258" spans="1:15" s="1267" customFormat="1">
      <c r="A258" s="1266"/>
      <c r="B258" s="1266"/>
      <c r="C258" s="1266"/>
      <c r="D258" s="1266"/>
      <c r="E258" s="1266"/>
      <c r="F258" s="1266"/>
      <c r="G258" s="1266"/>
      <c r="H258" s="1266"/>
      <c r="I258" s="3089"/>
      <c r="J258" s="3089"/>
      <c r="K258" s="3089"/>
      <c r="L258" s="3089"/>
      <c r="M258" s="3089"/>
      <c r="N258" s="3089"/>
      <c r="O258" s="3089"/>
    </row>
    <row r="259" spans="1:15" s="1267" customFormat="1">
      <c r="A259" s="1266"/>
      <c r="B259" s="1266"/>
      <c r="C259" s="1266"/>
      <c r="D259" s="1266"/>
      <c r="E259" s="1266"/>
      <c r="F259" s="1266"/>
      <c r="G259" s="1266"/>
      <c r="H259" s="1266"/>
      <c r="I259" s="3089"/>
      <c r="J259" s="3089"/>
      <c r="K259" s="3089"/>
      <c r="L259" s="3089"/>
      <c r="M259" s="3089"/>
      <c r="N259" s="3089"/>
      <c r="O259" s="3089"/>
    </row>
    <row r="260" spans="1:15" s="1267" customFormat="1">
      <c r="A260" s="1266"/>
      <c r="B260" s="1266"/>
      <c r="C260" s="1266"/>
      <c r="D260" s="1266"/>
      <c r="E260" s="1266"/>
      <c r="F260" s="1266"/>
      <c r="G260" s="1266"/>
      <c r="H260" s="1266"/>
      <c r="I260" s="3089"/>
      <c r="J260" s="3089"/>
      <c r="K260" s="3089"/>
      <c r="L260" s="3089"/>
      <c r="M260" s="3089"/>
      <c r="N260" s="3089"/>
      <c r="O260" s="3089"/>
    </row>
    <row r="261" spans="1:15" s="1267" customFormat="1">
      <c r="A261" s="1266"/>
      <c r="B261" s="1266"/>
      <c r="C261" s="1266"/>
      <c r="D261" s="1266"/>
      <c r="E261" s="1266"/>
      <c r="F261" s="1266"/>
      <c r="G261" s="1266"/>
      <c r="H261" s="1266"/>
      <c r="I261" s="3089"/>
      <c r="J261" s="3089"/>
      <c r="K261" s="3089"/>
      <c r="L261" s="3089"/>
      <c r="M261" s="3089"/>
      <c r="N261" s="3089"/>
      <c r="O261" s="3089"/>
    </row>
    <row r="262" spans="1:15" s="1267" customFormat="1">
      <c r="A262" s="1266"/>
      <c r="B262" s="1266"/>
      <c r="C262" s="1266"/>
      <c r="D262" s="1266"/>
      <c r="E262" s="1266"/>
      <c r="F262" s="1266"/>
      <c r="G262" s="1266"/>
      <c r="H262" s="1266"/>
      <c r="I262" s="3089"/>
      <c r="J262" s="3089"/>
      <c r="K262" s="3089"/>
      <c r="L262" s="3089"/>
      <c r="M262" s="3089"/>
      <c r="N262" s="3089"/>
      <c r="O262" s="3089"/>
    </row>
    <row r="263" spans="1:15" s="1267" customFormat="1">
      <c r="A263" s="1266"/>
      <c r="B263" s="1266"/>
      <c r="C263" s="1266"/>
      <c r="D263" s="1266"/>
      <c r="E263" s="1266"/>
      <c r="F263" s="1266"/>
      <c r="G263" s="1266"/>
      <c r="H263" s="1266"/>
      <c r="I263" s="3089"/>
      <c r="J263" s="3089"/>
      <c r="K263" s="3089"/>
      <c r="L263" s="3089"/>
      <c r="M263" s="3089"/>
      <c r="N263" s="3089"/>
      <c r="O263" s="3089"/>
    </row>
    <row r="264" spans="1:15" s="1267" customFormat="1">
      <c r="A264" s="1266"/>
      <c r="B264" s="1266"/>
      <c r="C264" s="1266"/>
      <c r="D264" s="1266"/>
      <c r="E264" s="1266"/>
      <c r="F264" s="1266"/>
      <c r="G264" s="1266"/>
      <c r="H264" s="1266"/>
      <c r="I264" s="3089"/>
      <c r="J264" s="3089"/>
      <c r="K264" s="3089"/>
      <c r="L264" s="3089"/>
      <c r="M264" s="3089"/>
      <c r="N264" s="3089"/>
      <c r="O264" s="3089"/>
    </row>
    <row r="265" spans="1:15" s="1267" customFormat="1">
      <c r="A265" s="1266"/>
      <c r="B265" s="1266"/>
      <c r="C265" s="1266"/>
      <c r="D265" s="1266"/>
      <c r="E265" s="1266"/>
      <c r="F265" s="1266"/>
      <c r="G265" s="1266"/>
      <c r="H265" s="1266"/>
      <c r="I265" s="3089"/>
      <c r="J265" s="3089"/>
      <c r="K265" s="3089"/>
      <c r="L265" s="3089"/>
      <c r="M265" s="3089"/>
      <c r="N265" s="3089"/>
      <c r="O265" s="3089"/>
    </row>
    <row r="266" spans="1:15" s="1267" customFormat="1">
      <c r="A266" s="1266"/>
      <c r="B266" s="1266"/>
      <c r="C266" s="1266"/>
      <c r="D266" s="1266"/>
      <c r="E266" s="1266"/>
      <c r="F266" s="1266"/>
      <c r="G266" s="1266"/>
      <c r="H266" s="1266"/>
      <c r="I266" s="3089"/>
      <c r="J266" s="3089"/>
      <c r="K266" s="3089"/>
      <c r="L266" s="3089"/>
      <c r="M266" s="3089"/>
      <c r="N266" s="3089"/>
      <c r="O266" s="3089"/>
    </row>
    <row r="267" spans="1:15" s="1267" customFormat="1">
      <c r="A267" s="1266"/>
      <c r="B267" s="1266"/>
      <c r="C267" s="1266"/>
      <c r="D267" s="1266"/>
      <c r="E267" s="1266"/>
      <c r="F267" s="1266"/>
      <c r="G267" s="1266"/>
      <c r="H267" s="1266"/>
      <c r="I267" s="3089"/>
      <c r="J267" s="3089"/>
      <c r="K267" s="3089"/>
      <c r="L267" s="3089"/>
      <c r="M267" s="3089"/>
      <c r="N267" s="3089"/>
      <c r="O267" s="3089"/>
    </row>
    <row r="268" spans="1:15" s="1267" customFormat="1">
      <c r="A268" s="1266"/>
      <c r="B268" s="1266"/>
      <c r="C268" s="1266"/>
      <c r="D268" s="1266"/>
      <c r="E268" s="1266"/>
      <c r="F268" s="1266"/>
      <c r="G268" s="1266"/>
      <c r="H268" s="1266"/>
      <c r="I268" s="3089"/>
      <c r="J268" s="3089"/>
      <c r="K268" s="3089"/>
      <c r="L268" s="3089"/>
      <c r="M268" s="3089"/>
      <c r="N268" s="3089"/>
      <c r="O268" s="3089"/>
    </row>
    <row r="269" spans="1:15" s="1267" customFormat="1">
      <c r="A269" s="1266"/>
      <c r="B269" s="1266"/>
      <c r="C269" s="1266"/>
      <c r="D269" s="1266"/>
      <c r="E269" s="1266"/>
      <c r="F269" s="1266"/>
      <c r="G269" s="1266"/>
      <c r="H269" s="1266"/>
      <c r="I269" s="3089"/>
      <c r="J269" s="3089"/>
      <c r="K269" s="3089"/>
      <c r="L269" s="3089"/>
      <c r="M269" s="3089"/>
      <c r="N269" s="3089"/>
      <c r="O269" s="3089"/>
    </row>
    <row r="270" spans="1:15" s="1267" customFormat="1">
      <c r="A270" s="1266"/>
      <c r="B270" s="1266"/>
      <c r="C270" s="1266"/>
      <c r="D270" s="1266"/>
      <c r="E270" s="1266"/>
      <c r="F270" s="1266"/>
      <c r="G270" s="1266"/>
      <c r="H270" s="1266"/>
      <c r="I270" s="3089"/>
      <c r="J270" s="3089"/>
      <c r="K270" s="3089"/>
      <c r="L270" s="3089"/>
      <c r="M270" s="3089"/>
      <c r="N270" s="3089"/>
      <c r="O270" s="3089"/>
    </row>
    <row r="271" spans="1:15" s="1267" customFormat="1">
      <c r="A271" s="1266"/>
      <c r="B271" s="1266"/>
      <c r="C271" s="1266"/>
      <c r="D271" s="1266"/>
      <c r="E271" s="1266"/>
      <c r="F271" s="1266"/>
      <c r="G271" s="1266"/>
      <c r="H271" s="1266"/>
      <c r="I271" s="3089"/>
      <c r="J271" s="3089"/>
      <c r="K271" s="3089"/>
      <c r="L271" s="3089"/>
      <c r="M271" s="3089"/>
      <c r="N271" s="3089"/>
      <c r="O271" s="3089"/>
    </row>
    <row r="272" spans="1:15" s="1267" customFormat="1">
      <c r="A272" s="1266"/>
      <c r="B272" s="1266"/>
      <c r="C272" s="1266"/>
      <c r="D272" s="1266"/>
      <c r="E272" s="1266"/>
      <c r="F272" s="1266"/>
      <c r="G272" s="1266"/>
      <c r="H272" s="1266"/>
      <c r="I272" s="3089"/>
      <c r="J272" s="3089"/>
      <c r="K272" s="3089"/>
      <c r="L272" s="3089"/>
      <c r="M272" s="3089"/>
      <c r="N272" s="3089"/>
      <c r="O272" s="3089"/>
    </row>
    <row r="273" spans="1:15" s="1267" customFormat="1">
      <c r="A273" s="1266"/>
      <c r="B273" s="1266"/>
      <c r="C273" s="1266"/>
      <c r="D273" s="1266"/>
      <c r="E273" s="1266"/>
      <c r="F273" s="1266"/>
      <c r="G273" s="1266"/>
      <c r="H273" s="1266"/>
      <c r="I273" s="3089"/>
      <c r="J273" s="3089"/>
      <c r="K273" s="3089"/>
      <c r="L273" s="3089"/>
      <c r="M273" s="3089"/>
      <c r="N273" s="3089"/>
      <c r="O273" s="3089"/>
    </row>
    <row r="274" spans="1:15" s="1267" customFormat="1">
      <c r="A274" s="1266"/>
      <c r="B274" s="1266"/>
      <c r="C274" s="1266"/>
      <c r="D274" s="1266"/>
      <c r="E274" s="1266"/>
      <c r="F274" s="1266"/>
      <c r="G274" s="1266"/>
      <c r="H274" s="1266"/>
      <c r="I274" s="3089"/>
      <c r="J274" s="3089"/>
      <c r="K274" s="3089"/>
      <c r="L274" s="3089"/>
      <c r="M274" s="3089"/>
      <c r="N274" s="3089"/>
      <c r="O274" s="3089"/>
    </row>
    <row r="275" spans="1:15" s="1267" customFormat="1">
      <c r="A275" s="1266"/>
      <c r="B275" s="1266"/>
      <c r="C275" s="1266"/>
      <c r="D275" s="1266"/>
      <c r="E275" s="1266"/>
      <c r="F275" s="1266"/>
      <c r="G275" s="1266"/>
      <c r="H275" s="1266"/>
      <c r="I275" s="3089"/>
      <c r="J275" s="3089"/>
      <c r="K275" s="3089"/>
      <c r="L275" s="3089"/>
      <c r="M275" s="3089"/>
      <c r="N275" s="3089"/>
      <c r="O275" s="3089"/>
    </row>
    <row r="276" spans="1:15" s="1267" customFormat="1">
      <c r="A276" s="1266"/>
      <c r="B276" s="1266"/>
      <c r="C276" s="1266"/>
      <c r="D276" s="1266"/>
      <c r="E276" s="1266"/>
      <c r="F276" s="1266"/>
      <c r="G276" s="1266"/>
      <c r="H276" s="1266"/>
      <c r="I276" s="3089"/>
      <c r="J276" s="3089"/>
      <c r="K276" s="3089"/>
      <c r="L276" s="3089"/>
      <c r="M276" s="3089"/>
      <c r="N276" s="3089"/>
      <c r="O276" s="3089"/>
    </row>
    <row r="277" spans="1:15" s="1267" customFormat="1">
      <c r="A277" s="1266"/>
      <c r="B277" s="1266"/>
      <c r="C277" s="1266"/>
      <c r="D277" s="1266"/>
      <c r="E277" s="1266"/>
      <c r="F277" s="1266"/>
      <c r="G277" s="1266"/>
      <c r="H277" s="1266"/>
      <c r="I277" s="3089"/>
      <c r="J277" s="3089"/>
      <c r="K277" s="3089"/>
      <c r="L277" s="3089"/>
      <c r="M277" s="3089"/>
      <c r="N277" s="3089"/>
      <c r="O277" s="3089"/>
    </row>
    <row r="278" spans="1:15" s="1267" customFormat="1">
      <c r="A278" s="1266"/>
      <c r="B278" s="1266"/>
      <c r="C278" s="1266"/>
      <c r="D278" s="1266"/>
      <c r="E278" s="1266"/>
      <c r="F278" s="1266"/>
      <c r="G278" s="1266"/>
      <c r="H278" s="1266"/>
      <c r="I278" s="3089"/>
      <c r="J278" s="3089"/>
      <c r="K278" s="3089"/>
      <c r="L278" s="3089"/>
      <c r="M278" s="3089"/>
      <c r="N278" s="3089"/>
      <c r="O278" s="3089"/>
    </row>
    <row r="279" spans="1:15" s="1267" customFormat="1">
      <c r="A279" s="1266"/>
      <c r="B279" s="1266"/>
      <c r="C279" s="1266"/>
      <c r="D279" s="1266"/>
      <c r="E279" s="1266"/>
      <c r="F279" s="1266"/>
      <c r="G279" s="1266"/>
      <c r="H279" s="1266"/>
      <c r="I279" s="3089"/>
      <c r="J279" s="3089"/>
      <c r="K279" s="3089"/>
      <c r="L279" s="3089"/>
      <c r="M279" s="3089"/>
      <c r="N279" s="3089"/>
      <c r="O279" s="3089"/>
    </row>
    <row r="280" spans="1:15" s="1267" customFormat="1">
      <c r="A280" s="1266"/>
      <c r="B280" s="1266"/>
      <c r="C280" s="1266"/>
      <c r="D280" s="1266"/>
      <c r="E280" s="1266"/>
      <c r="F280" s="1266"/>
      <c r="G280" s="1266"/>
      <c r="H280" s="1266"/>
      <c r="I280" s="3089"/>
      <c r="J280" s="3089"/>
      <c r="K280" s="3089"/>
      <c r="L280" s="3089"/>
      <c r="M280" s="3089"/>
      <c r="N280" s="3089"/>
      <c r="O280" s="3089"/>
    </row>
    <row r="281" spans="1:15" s="1267" customFormat="1">
      <c r="A281" s="1266"/>
      <c r="B281" s="1266"/>
      <c r="C281" s="1266"/>
      <c r="D281" s="1266"/>
      <c r="E281" s="1266"/>
      <c r="F281" s="1266"/>
      <c r="G281" s="1266"/>
      <c r="H281" s="1266"/>
      <c r="I281" s="3089"/>
      <c r="J281" s="3089"/>
      <c r="K281" s="3089"/>
      <c r="L281" s="3089"/>
      <c r="M281" s="3089"/>
      <c r="N281" s="3089"/>
      <c r="O281" s="3089"/>
    </row>
    <row r="282" spans="1:15" s="1267" customFormat="1">
      <c r="A282" s="1266"/>
      <c r="B282" s="1266"/>
      <c r="C282" s="1266"/>
      <c r="D282" s="1266"/>
      <c r="E282" s="1266"/>
      <c r="F282" s="1266"/>
      <c r="G282" s="1266"/>
      <c r="H282" s="1266"/>
      <c r="I282" s="3089"/>
      <c r="J282" s="3089"/>
      <c r="K282" s="3089"/>
      <c r="L282" s="3089"/>
      <c r="M282" s="3089"/>
      <c r="N282" s="3089"/>
      <c r="O282" s="3089"/>
    </row>
    <row r="283" spans="1:15" s="1267" customFormat="1">
      <c r="A283" s="1266"/>
      <c r="B283" s="1266"/>
      <c r="C283" s="1266"/>
      <c r="D283" s="1266"/>
      <c r="E283" s="1266"/>
      <c r="F283" s="1266"/>
      <c r="G283" s="1266"/>
      <c r="H283" s="1266"/>
      <c r="I283" s="3089"/>
      <c r="J283" s="3089"/>
      <c r="K283" s="3089"/>
      <c r="L283" s="3089"/>
      <c r="M283" s="3089"/>
      <c r="N283" s="3089"/>
      <c r="O283" s="3089"/>
    </row>
    <row r="284" spans="1:15" s="1267" customFormat="1">
      <c r="A284" s="1266"/>
      <c r="B284" s="1266"/>
      <c r="C284" s="1266"/>
      <c r="D284" s="1266"/>
      <c r="E284" s="1266"/>
      <c r="F284" s="1266"/>
      <c r="G284" s="1266"/>
      <c r="H284" s="1266"/>
      <c r="I284" s="3089"/>
      <c r="J284" s="3089"/>
      <c r="K284" s="3089"/>
      <c r="L284" s="3089"/>
      <c r="M284" s="3089"/>
      <c r="N284" s="3089"/>
      <c r="O284" s="3089"/>
    </row>
    <row r="285" spans="1:15" s="1267" customFormat="1">
      <c r="A285" s="1266"/>
      <c r="B285" s="1266"/>
      <c r="C285" s="1266"/>
      <c r="D285" s="1266"/>
      <c r="E285" s="1266"/>
      <c r="F285" s="1266"/>
      <c r="G285" s="1266"/>
      <c r="H285" s="1266"/>
      <c r="I285" s="3089"/>
      <c r="J285" s="3089"/>
      <c r="K285" s="3089"/>
      <c r="L285" s="3089"/>
      <c r="M285" s="3089"/>
      <c r="N285" s="3089"/>
      <c r="O285" s="3089"/>
    </row>
    <row r="286" spans="1:15" s="1267" customFormat="1">
      <c r="A286" s="1266"/>
      <c r="B286" s="1266"/>
      <c r="C286" s="1266"/>
      <c r="D286" s="1266"/>
      <c r="E286" s="1266"/>
      <c r="F286" s="1266"/>
      <c r="G286" s="1266"/>
      <c r="H286" s="1266"/>
      <c r="I286" s="3089"/>
      <c r="J286" s="3089"/>
      <c r="K286" s="3089"/>
      <c r="L286" s="3089"/>
      <c r="M286" s="3089"/>
      <c r="N286" s="3089"/>
      <c r="O286" s="3089"/>
    </row>
    <row r="287" spans="1:15" s="1267" customFormat="1">
      <c r="A287" s="1266"/>
      <c r="B287" s="1266"/>
      <c r="C287" s="1266"/>
      <c r="D287" s="1266"/>
      <c r="E287" s="1266"/>
      <c r="F287" s="1266"/>
      <c r="G287" s="1266"/>
      <c r="H287" s="1266"/>
      <c r="I287" s="3089"/>
      <c r="J287" s="3089"/>
      <c r="K287" s="3089"/>
      <c r="L287" s="3089"/>
      <c r="M287" s="3089"/>
      <c r="N287" s="3089"/>
      <c r="O287" s="3089"/>
    </row>
    <row r="292" spans="1:15" s="1267" customFormat="1">
      <c r="A292" s="1266"/>
      <c r="B292" s="1266"/>
      <c r="C292" s="1266"/>
      <c r="D292" s="1266"/>
      <c r="E292" s="1266"/>
      <c r="F292" s="1266"/>
      <c r="G292" s="1266"/>
      <c r="H292" s="1266"/>
      <c r="I292" s="3089"/>
      <c r="J292" s="3089"/>
      <c r="K292" s="3089"/>
      <c r="L292" s="3089"/>
      <c r="M292" s="3089"/>
      <c r="N292" s="3089"/>
      <c r="O292" s="3089"/>
    </row>
    <row r="293" spans="1:15" s="1267" customFormat="1">
      <c r="A293" s="1266"/>
      <c r="B293" s="1266"/>
      <c r="C293" s="1266"/>
      <c r="D293" s="1266"/>
      <c r="E293" s="1266"/>
      <c r="F293" s="1266"/>
      <c r="G293" s="1266"/>
      <c r="H293" s="1266"/>
      <c r="I293" s="3089"/>
      <c r="J293" s="3089"/>
      <c r="K293" s="3089"/>
      <c r="L293" s="3089"/>
      <c r="M293" s="3089"/>
      <c r="N293" s="3089"/>
      <c r="O293" s="3089"/>
    </row>
    <row r="294" spans="1:15" s="1267" customFormat="1">
      <c r="A294" s="1266"/>
      <c r="B294" s="1266"/>
      <c r="C294" s="1266"/>
      <c r="D294" s="1266"/>
      <c r="E294" s="1266"/>
      <c r="F294" s="1266"/>
      <c r="G294" s="1266"/>
      <c r="H294" s="1266"/>
      <c r="I294" s="3089"/>
      <c r="J294" s="3089"/>
      <c r="K294" s="3089"/>
      <c r="L294" s="3089"/>
      <c r="M294" s="3089"/>
      <c r="N294" s="3089"/>
      <c r="O294" s="3089"/>
    </row>
    <row r="295" spans="1:15" s="1267" customFormat="1">
      <c r="A295" s="1266"/>
      <c r="B295" s="1266"/>
      <c r="C295" s="1266"/>
      <c r="D295" s="1266"/>
      <c r="E295" s="1266"/>
      <c r="F295" s="1266"/>
      <c r="G295" s="1266"/>
      <c r="H295" s="1266"/>
      <c r="I295" s="3089"/>
      <c r="J295" s="3089"/>
      <c r="K295" s="3089"/>
      <c r="L295" s="3089"/>
      <c r="M295" s="3089"/>
      <c r="N295" s="3089"/>
      <c r="O295" s="3089"/>
    </row>
    <row r="296" spans="1:15" s="1267" customFormat="1">
      <c r="A296" s="1266"/>
      <c r="B296" s="1266"/>
      <c r="C296" s="1266"/>
      <c r="D296" s="1266"/>
      <c r="E296" s="1266"/>
      <c r="F296" s="1266"/>
      <c r="G296" s="1266"/>
      <c r="H296" s="1266"/>
      <c r="I296" s="3089"/>
      <c r="J296" s="3089"/>
      <c r="K296" s="3089"/>
      <c r="L296" s="3089"/>
      <c r="M296" s="3089"/>
      <c r="N296" s="3089"/>
      <c r="O296" s="3089"/>
    </row>
    <row r="297" spans="1:15" s="1267" customFormat="1">
      <c r="A297" s="1266"/>
      <c r="B297" s="1266"/>
      <c r="C297" s="1266"/>
      <c r="D297" s="1266"/>
      <c r="E297" s="1266"/>
      <c r="F297" s="1266"/>
      <c r="G297" s="1266"/>
      <c r="H297" s="1266"/>
      <c r="I297" s="3089"/>
      <c r="J297" s="3089"/>
      <c r="K297" s="3089"/>
      <c r="L297" s="3089"/>
      <c r="M297" s="3089"/>
      <c r="N297" s="3089"/>
      <c r="O297" s="3089"/>
    </row>
    <row r="298" spans="1:15" s="1267" customFormat="1">
      <c r="A298" s="1266"/>
      <c r="B298" s="1266"/>
      <c r="C298" s="1266"/>
      <c r="D298" s="1266"/>
      <c r="E298" s="1266"/>
      <c r="F298" s="1266"/>
      <c r="G298" s="1266"/>
      <c r="H298" s="1266"/>
      <c r="I298" s="3089"/>
      <c r="J298" s="3089"/>
      <c r="K298" s="3089"/>
      <c r="L298" s="3089"/>
      <c r="M298" s="3089"/>
      <c r="N298" s="3089"/>
      <c r="O298" s="3089"/>
    </row>
    <row r="299" spans="1:15" s="1267" customFormat="1">
      <c r="A299" s="1266"/>
      <c r="B299" s="1266"/>
      <c r="C299" s="1266"/>
      <c r="D299" s="1266"/>
      <c r="E299" s="1266"/>
      <c r="F299" s="1266"/>
      <c r="G299" s="1266"/>
      <c r="H299" s="1266"/>
      <c r="I299" s="3089"/>
      <c r="J299" s="3089"/>
      <c r="K299" s="3089"/>
      <c r="L299" s="3089"/>
      <c r="M299" s="3089"/>
      <c r="N299" s="3089"/>
      <c r="O299" s="3089"/>
    </row>
    <row r="300" spans="1:15" s="1267" customFormat="1">
      <c r="A300" s="1266"/>
      <c r="B300" s="1266"/>
      <c r="C300" s="1266"/>
      <c r="D300" s="1266"/>
      <c r="E300" s="1266"/>
      <c r="F300" s="1266"/>
      <c r="G300" s="1266"/>
      <c r="H300" s="1266"/>
      <c r="I300" s="3089"/>
      <c r="J300" s="3089"/>
      <c r="K300" s="3089"/>
      <c r="L300" s="3089"/>
      <c r="M300" s="3089"/>
      <c r="N300" s="3089"/>
      <c r="O300" s="3089"/>
    </row>
    <row r="301" spans="1:15" s="1267" customFormat="1">
      <c r="A301" s="1266"/>
      <c r="B301" s="1266"/>
      <c r="C301" s="1266"/>
      <c r="D301" s="1266"/>
      <c r="E301" s="1266"/>
      <c r="F301" s="1266"/>
      <c r="G301" s="1266"/>
      <c r="H301" s="1266"/>
      <c r="I301" s="3089"/>
      <c r="J301" s="3089"/>
      <c r="K301" s="3089"/>
      <c r="L301" s="3089"/>
      <c r="M301" s="3089"/>
      <c r="N301" s="3089"/>
      <c r="O301" s="3089"/>
    </row>
    <row r="302" spans="1:15" s="1267" customFormat="1">
      <c r="A302" s="1266"/>
      <c r="B302" s="1266"/>
      <c r="C302" s="1266"/>
      <c r="D302" s="1266"/>
      <c r="E302" s="1266"/>
      <c r="F302" s="1266"/>
      <c r="G302" s="1266"/>
      <c r="H302" s="1266"/>
      <c r="I302" s="3089"/>
      <c r="J302" s="3089"/>
      <c r="K302" s="3089"/>
      <c r="L302" s="3089"/>
      <c r="M302" s="3089"/>
      <c r="N302" s="3089"/>
      <c r="O302" s="3089"/>
    </row>
    <row r="303" spans="1:15" s="1267" customFormat="1">
      <c r="A303" s="1266"/>
      <c r="B303" s="1266"/>
      <c r="C303" s="1266"/>
      <c r="D303" s="1266"/>
      <c r="E303" s="1266"/>
      <c r="F303" s="1266"/>
      <c r="G303" s="1266"/>
      <c r="H303" s="1266"/>
      <c r="I303" s="3089"/>
      <c r="J303" s="3089"/>
      <c r="K303" s="3089"/>
      <c r="L303" s="3089"/>
      <c r="M303" s="3089"/>
      <c r="N303" s="3089"/>
      <c r="O303" s="3089"/>
    </row>
    <row r="304" spans="1:15" s="1267" customFormat="1">
      <c r="A304" s="1266"/>
      <c r="B304" s="1266"/>
      <c r="C304" s="1266"/>
      <c r="D304" s="1266"/>
      <c r="E304" s="1266"/>
      <c r="F304" s="1266"/>
      <c r="G304" s="1266"/>
      <c r="H304" s="1266"/>
      <c r="I304" s="3089"/>
      <c r="J304" s="3089"/>
      <c r="K304" s="3089"/>
      <c r="L304" s="3089"/>
      <c r="M304" s="3089"/>
      <c r="N304" s="3089"/>
      <c r="O304" s="3089"/>
    </row>
    <row r="305" spans="1:15" s="1267" customFormat="1">
      <c r="A305" s="1266"/>
      <c r="B305" s="1266"/>
      <c r="C305" s="1266"/>
      <c r="D305" s="1266"/>
      <c r="E305" s="1266"/>
      <c r="F305" s="1266"/>
      <c r="G305" s="1266"/>
      <c r="H305" s="1266"/>
      <c r="I305" s="3089"/>
      <c r="J305" s="3089"/>
      <c r="K305" s="3089"/>
      <c r="L305" s="3089"/>
      <c r="M305" s="3089"/>
      <c r="N305" s="3089"/>
      <c r="O305" s="3089"/>
    </row>
    <row r="306" spans="1:15" s="1267" customFormat="1">
      <c r="A306" s="1266"/>
      <c r="B306" s="1266"/>
      <c r="C306" s="1266"/>
      <c r="D306" s="1266"/>
      <c r="E306" s="1266"/>
      <c r="F306" s="1266"/>
      <c r="G306" s="1266"/>
      <c r="H306" s="1266"/>
      <c r="I306" s="3089"/>
      <c r="J306" s="3089"/>
      <c r="K306" s="3089"/>
      <c r="L306" s="3089"/>
      <c r="M306" s="3089"/>
      <c r="N306" s="3089"/>
      <c r="O306" s="3089"/>
    </row>
    <row r="307" spans="1:15" s="1267" customFormat="1">
      <c r="A307" s="1266"/>
      <c r="B307" s="1266"/>
      <c r="C307" s="1266"/>
      <c r="D307" s="1266"/>
      <c r="E307" s="1266"/>
      <c r="F307" s="1266"/>
      <c r="G307" s="1266"/>
      <c r="H307" s="1266"/>
      <c r="I307" s="3089"/>
      <c r="J307" s="3089"/>
      <c r="K307" s="3089"/>
      <c r="L307" s="3089"/>
      <c r="M307" s="3089"/>
      <c r="N307" s="3089"/>
      <c r="O307" s="3089"/>
    </row>
    <row r="308" spans="1:15" s="1267" customFormat="1">
      <c r="A308" s="1266"/>
      <c r="B308" s="1266"/>
      <c r="C308" s="1266"/>
      <c r="D308" s="1266"/>
      <c r="E308" s="1266"/>
      <c r="F308" s="1266"/>
      <c r="G308" s="1266"/>
      <c r="H308" s="1266"/>
      <c r="I308" s="3089"/>
      <c r="J308" s="3089"/>
      <c r="K308" s="3089"/>
      <c r="L308" s="3089"/>
      <c r="M308" s="3089"/>
      <c r="N308" s="3089"/>
      <c r="O308" s="3089"/>
    </row>
    <row r="309" spans="1:15" s="1267" customFormat="1">
      <c r="A309" s="1266"/>
      <c r="B309" s="1266"/>
      <c r="C309" s="1266"/>
      <c r="D309" s="1266"/>
      <c r="E309" s="1266"/>
      <c r="F309" s="1266"/>
      <c r="G309" s="1266"/>
      <c r="H309" s="1266"/>
      <c r="I309" s="3089"/>
      <c r="J309" s="3089"/>
      <c r="K309" s="3089"/>
      <c r="L309" s="3089"/>
      <c r="M309" s="3089"/>
      <c r="N309" s="3089"/>
      <c r="O309" s="3089"/>
    </row>
    <row r="310" spans="1:15" s="1267" customFormat="1">
      <c r="A310" s="1266"/>
      <c r="B310" s="1266"/>
      <c r="C310" s="1266"/>
      <c r="D310" s="1266"/>
      <c r="E310" s="1266"/>
      <c r="F310" s="1266"/>
      <c r="G310" s="1266"/>
      <c r="H310" s="1266"/>
      <c r="I310" s="3089"/>
      <c r="J310" s="3089"/>
      <c r="K310" s="3089"/>
      <c r="L310" s="3089"/>
      <c r="M310" s="3089"/>
      <c r="N310" s="3089"/>
      <c r="O310" s="3089"/>
    </row>
    <row r="311" spans="1:15" s="1267" customFormat="1">
      <c r="A311" s="1266"/>
      <c r="B311" s="1266"/>
      <c r="C311" s="1266"/>
      <c r="D311" s="1266"/>
      <c r="E311" s="1266"/>
      <c r="F311" s="1266"/>
      <c r="G311" s="1266"/>
      <c r="H311" s="1266"/>
      <c r="I311" s="3089"/>
      <c r="J311" s="3089"/>
      <c r="K311" s="3089"/>
      <c r="L311" s="3089"/>
      <c r="M311" s="3089"/>
      <c r="N311" s="3089"/>
      <c r="O311" s="3089"/>
    </row>
    <row r="312" spans="1:15" s="1267" customFormat="1">
      <c r="A312" s="1266"/>
      <c r="B312" s="1266"/>
      <c r="C312" s="1266"/>
      <c r="D312" s="1266"/>
      <c r="E312" s="1266"/>
      <c r="F312" s="1266"/>
      <c r="G312" s="1266"/>
      <c r="H312" s="1266"/>
      <c r="I312" s="3089"/>
      <c r="J312" s="3089"/>
      <c r="K312" s="3089"/>
      <c r="L312" s="3089"/>
      <c r="M312" s="3089"/>
      <c r="N312" s="3089"/>
      <c r="O312" s="3089"/>
    </row>
    <row r="313" spans="1:15" s="1267" customFormat="1">
      <c r="A313" s="1266"/>
      <c r="B313" s="1266"/>
      <c r="C313" s="1266"/>
      <c r="D313" s="1266"/>
      <c r="E313" s="1266"/>
      <c r="F313" s="1266"/>
      <c r="G313" s="1266"/>
      <c r="H313" s="1266"/>
      <c r="I313" s="3089"/>
      <c r="J313" s="3089"/>
      <c r="K313" s="3089"/>
      <c r="L313" s="3089"/>
      <c r="M313" s="3089"/>
      <c r="N313" s="3089"/>
      <c r="O313" s="3089"/>
    </row>
    <row r="314" spans="1:15" s="1267" customFormat="1">
      <c r="A314" s="1266"/>
      <c r="B314" s="1266"/>
      <c r="C314" s="1266"/>
      <c r="D314" s="1266"/>
      <c r="E314" s="1266"/>
      <c r="F314" s="1266"/>
      <c r="G314" s="1266"/>
      <c r="H314" s="1266"/>
      <c r="I314" s="3089"/>
      <c r="J314" s="3089"/>
      <c r="K314" s="3089"/>
      <c r="L314" s="3089"/>
      <c r="M314" s="3089"/>
      <c r="N314" s="3089"/>
      <c r="O314" s="3089"/>
    </row>
    <row r="315" spans="1:15" s="1267" customFormat="1">
      <c r="A315" s="1266"/>
      <c r="B315" s="1266"/>
      <c r="C315" s="1266"/>
      <c r="D315" s="1266"/>
      <c r="E315" s="1266"/>
      <c r="F315" s="1266"/>
      <c r="G315" s="1266"/>
      <c r="H315" s="1266"/>
      <c r="I315" s="3089"/>
      <c r="J315" s="3089"/>
      <c r="K315" s="3089"/>
      <c r="L315" s="3089"/>
      <c r="M315" s="3089"/>
      <c r="N315" s="3089"/>
      <c r="O315" s="3089"/>
    </row>
    <row r="316" spans="1:15" s="1267" customFormat="1">
      <c r="A316" s="1266"/>
      <c r="B316" s="1266"/>
      <c r="C316" s="1266"/>
      <c r="D316" s="1266"/>
      <c r="E316" s="1266"/>
      <c r="F316" s="1266"/>
      <c r="G316" s="1266"/>
      <c r="H316" s="1266"/>
      <c r="I316" s="3089"/>
      <c r="J316" s="3089"/>
      <c r="K316" s="3089"/>
      <c r="L316" s="3089"/>
      <c r="M316" s="3089"/>
      <c r="N316" s="3089"/>
      <c r="O316" s="3089"/>
    </row>
    <row r="317" spans="1:15" s="1267" customFormat="1">
      <c r="A317" s="1266"/>
      <c r="B317" s="1266"/>
      <c r="C317" s="1266"/>
      <c r="D317" s="1266"/>
      <c r="E317" s="1266"/>
      <c r="F317" s="1266"/>
      <c r="G317" s="1266"/>
      <c r="H317" s="1266"/>
      <c r="I317" s="3089"/>
      <c r="J317" s="3089"/>
      <c r="K317" s="3089"/>
      <c r="L317" s="3089"/>
      <c r="M317" s="3089"/>
      <c r="N317" s="3089"/>
      <c r="O317" s="3089"/>
    </row>
    <row r="318" spans="1:15" s="1267" customFormat="1">
      <c r="A318" s="1266"/>
      <c r="B318" s="1266"/>
      <c r="C318" s="1266"/>
      <c r="D318" s="1266"/>
      <c r="E318" s="1266"/>
      <c r="F318" s="1266"/>
      <c r="G318" s="1266"/>
      <c r="H318" s="1266"/>
      <c r="I318" s="3089"/>
      <c r="J318" s="3089"/>
      <c r="K318" s="3089"/>
      <c r="L318" s="3089"/>
      <c r="M318" s="3089"/>
      <c r="N318" s="3089"/>
      <c r="O318" s="3089"/>
    </row>
    <row r="319" spans="1:15" s="1267" customFormat="1">
      <c r="A319" s="1266"/>
      <c r="B319" s="1266"/>
      <c r="C319" s="1266"/>
      <c r="D319" s="1266"/>
      <c r="E319" s="1266"/>
      <c r="F319" s="1266"/>
      <c r="G319" s="1266"/>
      <c r="H319" s="1266"/>
      <c r="I319" s="3089"/>
      <c r="J319" s="3089"/>
      <c r="K319" s="3089"/>
      <c r="L319" s="3089"/>
      <c r="M319" s="3089"/>
      <c r="N319" s="3089"/>
      <c r="O319" s="3089"/>
    </row>
    <row r="320" spans="1:15" s="1267" customFormat="1">
      <c r="A320" s="1266"/>
      <c r="B320" s="1266"/>
      <c r="C320" s="1266"/>
      <c r="D320" s="1266"/>
      <c r="E320" s="1266"/>
      <c r="F320" s="1266"/>
      <c r="G320" s="1266"/>
      <c r="H320" s="1266"/>
      <c r="I320" s="3089"/>
      <c r="J320" s="3089"/>
      <c r="K320" s="3089"/>
      <c r="L320" s="3089"/>
      <c r="M320" s="3089"/>
      <c r="N320" s="3089"/>
      <c r="O320" s="3089"/>
    </row>
    <row r="321" spans="1:15" s="1267" customFormat="1">
      <c r="A321" s="1266"/>
      <c r="B321" s="1266"/>
      <c r="C321" s="1266"/>
      <c r="D321" s="1266"/>
      <c r="E321" s="1266"/>
      <c r="F321" s="1266"/>
      <c r="G321" s="1266"/>
      <c r="H321" s="1266"/>
      <c r="I321" s="3089"/>
      <c r="J321" s="3089"/>
      <c r="K321" s="3089"/>
      <c r="L321" s="3089"/>
      <c r="M321" s="3089"/>
      <c r="N321" s="3089"/>
      <c r="O321" s="3089"/>
    </row>
    <row r="322" spans="1:15" s="1267" customFormat="1">
      <c r="A322" s="1266"/>
      <c r="B322" s="1266"/>
      <c r="C322" s="1266"/>
      <c r="D322" s="1266"/>
      <c r="E322" s="1266"/>
      <c r="F322" s="1266"/>
      <c r="G322" s="1266"/>
      <c r="H322" s="1266"/>
      <c r="I322" s="3089"/>
      <c r="J322" s="3089"/>
      <c r="K322" s="3089"/>
      <c r="L322" s="3089"/>
      <c r="M322" s="3089"/>
      <c r="N322" s="3089"/>
      <c r="O322" s="3089"/>
    </row>
    <row r="323" spans="1:15" s="1267" customFormat="1">
      <c r="A323" s="1266"/>
      <c r="B323" s="1266"/>
      <c r="C323" s="1266"/>
      <c r="D323" s="1266"/>
      <c r="E323" s="1266"/>
      <c r="F323" s="1266"/>
      <c r="G323" s="1266"/>
      <c r="H323" s="1266"/>
      <c r="I323" s="3089"/>
      <c r="J323" s="3089"/>
      <c r="K323" s="3089"/>
      <c r="L323" s="3089"/>
      <c r="M323" s="3089"/>
      <c r="N323" s="3089"/>
      <c r="O323" s="3089"/>
    </row>
    <row r="324" spans="1:15" s="1267" customFormat="1">
      <c r="A324" s="1266"/>
      <c r="B324" s="1266"/>
      <c r="C324" s="1266"/>
      <c r="D324" s="1266"/>
      <c r="E324" s="1266"/>
      <c r="F324" s="1266"/>
      <c r="G324" s="1266"/>
      <c r="H324" s="1266"/>
      <c r="I324" s="3089"/>
      <c r="J324" s="3089"/>
      <c r="K324" s="3089"/>
      <c r="L324" s="3089"/>
      <c r="M324" s="3089"/>
      <c r="N324" s="3089"/>
      <c r="O324" s="3089"/>
    </row>
    <row r="325" spans="1:15" s="1267" customFormat="1">
      <c r="A325" s="1266"/>
      <c r="B325" s="1266"/>
      <c r="C325" s="1266"/>
      <c r="D325" s="1266"/>
      <c r="E325" s="1266"/>
      <c r="F325" s="1266"/>
      <c r="G325" s="1266"/>
      <c r="H325" s="1266"/>
      <c r="I325" s="3089"/>
      <c r="J325" s="3089"/>
      <c r="K325" s="3089"/>
      <c r="L325" s="3089"/>
      <c r="M325" s="3089"/>
      <c r="N325" s="3089"/>
      <c r="O325" s="3089"/>
    </row>
    <row r="326" spans="1:15" s="1267" customFormat="1">
      <c r="A326" s="1266"/>
      <c r="B326" s="1266"/>
      <c r="C326" s="1266"/>
      <c r="D326" s="1266"/>
      <c r="E326" s="1266"/>
      <c r="F326" s="1266"/>
      <c r="G326" s="1266"/>
      <c r="H326" s="1266"/>
      <c r="I326" s="3089"/>
      <c r="J326" s="3089"/>
      <c r="K326" s="3089"/>
      <c r="L326" s="3089"/>
      <c r="M326" s="3089"/>
      <c r="N326" s="3089"/>
      <c r="O326" s="3089"/>
    </row>
    <row r="327" spans="1:15" s="1267" customFormat="1">
      <c r="A327" s="1266"/>
      <c r="B327" s="1266"/>
      <c r="C327" s="1266"/>
      <c r="D327" s="1266"/>
      <c r="E327" s="1266"/>
      <c r="F327" s="1266"/>
      <c r="G327" s="1266"/>
      <c r="H327" s="1266"/>
      <c r="I327" s="3089"/>
      <c r="J327" s="3089"/>
      <c r="K327" s="3089"/>
      <c r="L327" s="3089"/>
      <c r="M327" s="3089"/>
      <c r="N327" s="3089"/>
      <c r="O327" s="3089"/>
    </row>
    <row r="328" spans="1:15" s="1267" customFormat="1">
      <c r="A328" s="1266"/>
      <c r="B328" s="1266"/>
      <c r="C328" s="1266"/>
      <c r="D328" s="1266"/>
      <c r="E328" s="1266"/>
      <c r="F328" s="1266"/>
      <c r="G328" s="1266"/>
      <c r="H328" s="1266"/>
      <c r="I328" s="3089"/>
      <c r="J328" s="3089"/>
      <c r="K328" s="3089"/>
      <c r="L328" s="3089"/>
      <c r="M328" s="3089"/>
      <c r="N328" s="3089"/>
      <c r="O328" s="3089"/>
    </row>
    <row r="329" spans="1:15" s="1267" customFormat="1">
      <c r="A329" s="1266"/>
      <c r="B329" s="1266"/>
      <c r="C329" s="1266"/>
      <c r="D329" s="1266"/>
      <c r="E329" s="1266"/>
      <c r="F329" s="1266"/>
      <c r="G329" s="1266"/>
      <c r="H329" s="1266"/>
      <c r="I329" s="3089"/>
      <c r="J329" s="3089"/>
      <c r="K329" s="3089"/>
      <c r="L329" s="3089"/>
      <c r="M329" s="3089"/>
      <c r="N329" s="3089"/>
      <c r="O329" s="3089"/>
    </row>
    <row r="330" spans="1:15" s="1267" customFormat="1">
      <c r="A330" s="1266"/>
      <c r="B330" s="1266"/>
      <c r="C330" s="1266"/>
      <c r="D330" s="1266"/>
      <c r="E330" s="1266"/>
      <c r="F330" s="1266"/>
      <c r="G330" s="1266"/>
      <c r="H330" s="1266"/>
      <c r="I330" s="3089"/>
      <c r="J330" s="3089"/>
      <c r="K330" s="3089"/>
      <c r="L330" s="3089"/>
      <c r="M330" s="3089"/>
      <c r="N330" s="3089"/>
      <c r="O330" s="3089"/>
    </row>
    <row r="331" spans="1:15" s="1267" customFormat="1">
      <c r="A331" s="1266"/>
      <c r="B331" s="1266"/>
      <c r="C331" s="1266"/>
      <c r="D331" s="1266"/>
      <c r="E331" s="1266"/>
      <c r="F331" s="1266"/>
      <c r="G331" s="1266"/>
      <c r="H331" s="1266"/>
      <c r="I331" s="3089"/>
      <c r="J331" s="3089"/>
      <c r="K331" s="3089"/>
      <c r="L331" s="3089"/>
      <c r="M331" s="3089"/>
      <c r="N331" s="3089"/>
      <c r="O331" s="3089"/>
    </row>
    <row r="336" spans="1:15" s="1267" customFormat="1">
      <c r="A336" s="1266"/>
      <c r="B336" s="1266"/>
      <c r="C336" s="1266"/>
      <c r="D336" s="1266"/>
      <c r="E336" s="1266"/>
      <c r="F336" s="1266"/>
      <c r="G336" s="1266"/>
      <c r="H336" s="1266"/>
      <c r="I336" s="3089"/>
      <c r="J336" s="3089"/>
      <c r="K336" s="3089"/>
      <c r="L336" s="3089"/>
      <c r="M336" s="3089"/>
      <c r="N336" s="3089"/>
      <c r="O336" s="3089"/>
    </row>
    <row r="337" spans="1:15" s="1267" customFormat="1">
      <c r="A337" s="1266"/>
      <c r="B337" s="1266"/>
      <c r="C337" s="1266"/>
      <c r="D337" s="1266"/>
      <c r="E337" s="1266"/>
      <c r="F337" s="1266"/>
      <c r="G337" s="1266"/>
      <c r="H337" s="1266"/>
      <c r="I337" s="3089"/>
      <c r="J337" s="3089"/>
      <c r="K337" s="3089"/>
      <c r="L337" s="3089"/>
      <c r="M337" s="3089"/>
      <c r="N337" s="3089"/>
      <c r="O337" s="3089"/>
    </row>
    <row r="338" spans="1:15" s="1267" customFormat="1">
      <c r="A338" s="1266"/>
      <c r="B338" s="1266"/>
      <c r="C338" s="1266"/>
      <c r="D338" s="1266"/>
      <c r="E338" s="1266"/>
      <c r="F338" s="1266"/>
      <c r="G338" s="1266"/>
      <c r="H338" s="1266"/>
      <c r="I338" s="3089"/>
      <c r="J338" s="3089"/>
      <c r="K338" s="3089"/>
      <c r="L338" s="3089"/>
      <c r="M338" s="3089"/>
      <c r="N338" s="3089"/>
      <c r="O338" s="3089"/>
    </row>
    <row r="339" spans="1:15" s="1267" customFormat="1">
      <c r="A339" s="1266"/>
      <c r="B339" s="1266"/>
      <c r="C339" s="1266"/>
      <c r="D339" s="1266"/>
      <c r="E339" s="1266"/>
      <c r="F339" s="1266"/>
      <c r="G339" s="1266"/>
      <c r="H339" s="1266"/>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69" spans="1:15" s="1267" customFormat="1">
      <c r="A369" s="1266"/>
      <c r="B369" s="1266"/>
      <c r="C369" s="1266"/>
      <c r="D369" s="1266"/>
      <c r="E369" s="1266"/>
      <c r="F369" s="1266"/>
      <c r="G369" s="1266"/>
      <c r="H369" s="1266"/>
      <c r="I369" s="3089"/>
      <c r="J369" s="3089"/>
      <c r="K369" s="3089"/>
      <c r="L369" s="3089"/>
      <c r="M369" s="3089"/>
      <c r="N369" s="3089"/>
      <c r="O369" s="3089"/>
    </row>
    <row r="370" spans="1:15" s="1267" customFormat="1">
      <c r="A370" s="1266"/>
      <c r="B370" s="1266"/>
      <c r="C370" s="1266"/>
      <c r="D370" s="1266"/>
      <c r="E370" s="1266"/>
      <c r="F370" s="1266"/>
      <c r="G370" s="1266"/>
      <c r="H370" s="1266"/>
      <c r="I370" s="3089"/>
      <c r="J370" s="3089"/>
      <c r="K370" s="3089"/>
      <c r="L370" s="3089"/>
      <c r="M370" s="3089"/>
      <c r="N370" s="3089"/>
      <c r="O370" s="3089"/>
    </row>
    <row r="371" spans="1:15" s="1267" customFormat="1">
      <c r="A371" s="1266"/>
      <c r="B371" s="1266"/>
      <c r="C371" s="1266"/>
      <c r="D371" s="1266"/>
      <c r="E371" s="1266"/>
      <c r="F371" s="1266"/>
      <c r="G371" s="1266"/>
      <c r="H371" s="1266"/>
      <c r="I371" s="3089"/>
      <c r="J371" s="3089"/>
      <c r="K371" s="3089"/>
      <c r="L371" s="3089"/>
      <c r="M371" s="3089"/>
      <c r="N371" s="3089"/>
      <c r="O371" s="3089"/>
    </row>
    <row r="372" spans="1:15" s="1267" customFormat="1">
      <c r="A372" s="1266"/>
      <c r="B372" s="1266"/>
      <c r="C372" s="1266"/>
      <c r="D372" s="1266"/>
      <c r="E372" s="1266"/>
      <c r="F372" s="1266"/>
      <c r="G372" s="1266"/>
      <c r="H372" s="1266"/>
      <c r="I372" s="3089"/>
      <c r="J372" s="3089"/>
      <c r="K372" s="3089"/>
      <c r="L372" s="3089"/>
      <c r="M372" s="3089"/>
      <c r="N372" s="3089"/>
      <c r="O372" s="3089"/>
    </row>
    <row r="377" spans="1:15" s="1267" customFormat="1">
      <c r="A377" s="1266"/>
      <c r="B377" s="1266"/>
      <c r="C377" s="1266"/>
      <c r="D377" s="1266"/>
      <c r="E377" s="1266"/>
      <c r="F377" s="1266"/>
      <c r="G377" s="1266"/>
      <c r="H377" s="1266"/>
      <c r="I377" s="3089"/>
      <c r="J377" s="3089"/>
      <c r="K377" s="3089"/>
      <c r="L377" s="3089"/>
      <c r="M377" s="3089"/>
      <c r="N377" s="3089"/>
      <c r="O377" s="3089"/>
    </row>
    <row r="378" spans="1:15" s="1267" customFormat="1">
      <c r="A378" s="1266"/>
      <c r="B378" s="1266"/>
      <c r="C378" s="1266"/>
      <c r="D378" s="1266"/>
      <c r="E378" s="1266"/>
      <c r="F378" s="1266"/>
      <c r="G378" s="1266"/>
      <c r="H378" s="1266"/>
      <c r="I378" s="3089"/>
      <c r="J378" s="3089"/>
      <c r="K378" s="3089"/>
      <c r="L378" s="3089"/>
      <c r="M378" s="3089"/>
      <c r="N378" s="3089"/>
      <c r="O378"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0" spans="1:15" s="1267" customFormat="1">
      <c r="A410" s="1266"/>
      <c r="B410" s="1266"/>
      <c r="C410" s="1266"/>
      <c r="D410" s="1266"/>
      <c r="E410" s="1266"/>
      <c r="F410" s="1266"/>
      <c r="G410" s="1266"/>
      <c r="H410" s="1266"/>
      <c r="I410" s="3089"/>
      <c r="J410" s="3089"/>
      <c r="K410" s="3089"/>
      <c r="L410" s="3089"/>
      <c r="M410" s="3089"/>
      <c r="N410" s="3089"/>
      <c r="O410" s="3089"/>
    </row>
    <row r="411" spans="1:15" s="1267" customFormat="1">
      <c r="A411" s="1266"/>
      <c r="B411" s="1266"/>
      <c r="C411" s="1266"/>
      <c r="D411" s="1266"/>
      <c r="E411" s="1266"/>
      <c r="F411" s="1266"/>
      <c r="G411" s="1266"/>
      <c r="H411" s="1266"/>
      <c r="I411" s="3089"/>
      <c r="J411" s="3089"/>
      <c r="K411" s="3089"/>
      <c r="L411" s="3089"/>
      <c r="M411" s="3089"/>
      <c r="N411" s="3089"/>
      <c r="O411" s="3089"/>
    </row>
    <row r="412" spans="1:15" s="1267" customFormat="1">
      <c r="A412" s="1266"/>
      <c r="B412" s="1266"/>
      <c r="C412" s="1266"/>
      <c r="D412" s="1266"/>
      <c r="E412" s="1266"/>
      <c r="F412" s="1266"/>
      <c r="G412" s="1266"/>
      <c r="H412" s="1266"/>
      <c r="I412" s="3089"/>
      <c r="J412" s="3089"/>
      <c r="K412" s="3089"/>
      <c r="L412" s="3089"/>
      <c r="M412" s="3089"/>
      <c r="N412" s="3089"/>
      <c r="O412" s="3089"/>
    </row>
    <row r="418" spans="1:15" s="1267" customFormat="1">
      <c r="A418" s="1266"/>
      <c r="B418" s="1266"/>
      <c r="C418" s="1266"/>
      <c r="D418" s="1266"/>
      <c r="E418" s="1266"/>
      <c r="F418" s="1266"/>
      <c r="G418" s="1266"/>
      <c r="H418" s="1266"/>
      <c r="I418" s="3089"/>
      <c r="J418" s="3089"/>
      <c r="K418" s="3089"/>
      <c r="L418" s="3089"/>
      <c r="M418" s="3089"/>
      <c r="N418" s="3089"/>
      <c r="O418" s="3089"/>
    </row>
    <row r="419" spans="1:15" s="1267" customFormat="1">
      <c r="A419" s="1266"/>
      <c r="B419" s="1266"/>
      <c r="C419" s="1266"/>
      <c r="D419" s="1266"/>
      <c r="E419" s="1266"/>
      <c r="F419" s="1266"/>
      <c r="G419" s="1266"/>
      <c r="H419" s="1266"/>
      <c r="I419" s="3089"/>
      <c r="J419" s="3089"/>
      <c r="K419" s="3089"/>
      <c r="L419" s="3089"/>
      <c r="M419" s="3089"/>
      <c r="N419" s="3089"/>
      <c r="O419"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3" spans="1:15" s="1267" customFormat="1">
      <c r="A453" s="1266"/>
      <c r="B453" s="1266"/>
      <c r="C453" s="1266"/>
      <c r="D453" s="1266"/>
      <c r="E453" s="1266"/>
      <c r="F453" s="1266"/>
      <c r="G453" s="1266"/>
      <c r="H453" s="1266"/>
      <c r="I453" s="3089"/>
      <c r="J453" s="3089"/>
      <c r="K453" s="3089"/>
      <c r="L453" s="3089"/>
      <c r="M453" s="3089"/>
      <c r="N453" s="3089"/>
      <c r="O453" s="3089"/>
    </row>
    <row r="454" spans="1:15" s="1267" customFormat="1">
      <c r="A454" s="1266"/>
      <c r="B454" s="1266"/>
      <c r="C454" s="1266"/>
      <c r="D454" s="1266"/>
      <c r="E454" s="1266"/>
      <c r="F454" s="1266"/>
      <c r="G454" s="1266"/>
      <c r="H454" s="1266"/>
      <c r="I454" s="3089"/>
      <c r="J454" s="3089"/>
      <c r="K454" s="3089"/>
      <c r="L454" s="3089"/>
      <c r="M454" s="3089"/>
      <c r="N454" s="3089"/>
      <c r="O454" s="3089"/>
    </row>
    <row r="455" spans="1:15" s="1267" customFormat="1">
      <c r="A455" s="1266"/>
      <c r="B455" s="1266"/>
      <c r="C455" s="1266"/>
      <c r="D455" s="1266"/>
      <c r="E455" s="1266"/>
      <c r="F455" s="1266"/>
      <c r="G455" s="1266"/>
      <c r="H455" s="1266"/>
      <c r="I455" s="3089"/>
      <c r="J455" s="3089"/>
      <c r="K455" s="3089"/>
      <c r="L455" s="3089"/>
      <c r="M455" s="3089"/>
      <c r="N455" s="3089"/>
      <c r="O455" s="3089"/>
    </row>
    <row r="460" spans="1:15" s="1267" customFormat="1">
      <c r="A460" s="1266"/>
      <c r="B460" s="1266"/>
      <c r="C460" s="1266"/>
      <c r="D460" s="1266"/>
      <c r="E460" s="1266"/>
      <c r="F460" s="1266"/>
      <c r="G460" s="1266"/>
      <c r="H460" s="1266"/>
      <c r="I460" s="3089"/>
      <c r="J460" s="3089"/>
      <c r="K460" s="3089"/>
      <c r="L460" s="3089"/>
      <c r="M460" s="3089"/>
      <c r="N460" s="3089"/>
      <c r="O460" s="3089"/>
    </row>
    <row r="461" spans="1:15" s="1267" customFormat="1">
      <c r="A461" s="1266"/>
      <c r="B461" s="1266"/>
      <c r="C461" s="1266"/>
      <c r="D461" s="1266"/>
      <c r="E461" s="1266"/>
      <c r="F461" s="1266"/>
      <c r="G461" s="1266"/>
      <c r="H461" s="1266"/>
      <c r="I461" s="3089"/>
      <c r="J461" s="3089"/>
      <c r="K461" s="3089"/>
      <c r="L461" s="3089"/>
      <c r="M461" s="3089"/>
      <c r="N461" s="3089"/>
      <c r="O461"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4" spans="1:15" s="1267" customFormat="1">
      <c r="A494" s="1266"/>
      <c r="B494" s="1266"/>
      <c r="C494" s="1266"/>
      <c r="D494" s="1266"/>
      <c r="E494" s="1266"/>
      <c r="F494" s="1266"/>
      <c r="G494" s="1266"/>
      <c r="H494" s="1266"/>
      <c r="I494" s="3089"/>
      <c r="J494" s="3089"/>
      <c r="K494" s="3089"/>
      <c r="L494" s="3089"/>
      <c r="M494" s="3089"/>
      <c r="N494" s="3089"/>
      <c r="O494" s="3089"/>
    </row>
    <row r="495" spans="1:15" s="1267" customFormat="1">
      <c r="A495" s="1266"/>
      <c r="B495" s="1266"/>
      <c r="C495" s="1266"/>
      <c r="D495" s="1266"/>
      <c r="E495" s="1266"/>
      <c r="F495" s="1266"/>
      <c r="G495" s="1266"/>
      <c r="H495" s="1266"/>
      <c r="I495" s="3089"/>
      <c r="J495" s="3089"/>
      <c r="K495" s="3089"/>
      <c r="L495" s="3089"/>
      <c r="M495" s="3089"/>
      <c r="N495" s="3089"/>
      <c r="O495" s="3089"/>
    </row>
    <row r="496" spans="1:15" s="1267" customFormat="1">
      <c r="A496" s="1266"/>
      <c r="B496" s="1266"/>
      <c r="C496" s="1266"/>
      <c r="D496" s="1266"/>
      <c r="E496" s="1266"/>
      <c r="F496" s="1266"/>
      <c r="G496" s="1266"/>
      <c r="H496" s="1266"/>
      <c r="I496" s="3089"/>
      <c r="J496" s="3089"/>
      <c r="K496" s="3089"/>
      <c r="L496" s="3089"/>
      <c r="M496" s="3089"/>
      <c r="N496" s="3089"/>
      <c r="O496" s="3089"/>
    </row>
    <row r="502" spans="1:15" s="1267" customFormat="1">
      <c r="A502" s="1266"/>
      <c r="B502" s="1266"/>
      <c r="C502" s="1266"/>
      <c r="D502" s="1266"/>
      <c r="E502" s="1266"/>
      <c r="F502" s="1266"/>
      <c r="G502" s="1266"/>
      <c r="H502" s="1266"/>
      <c r="I502" s="3089"/>
      <c r="J502" s="3089"/>
      <c r="K502" s="3089"/>
      <c r="L502" s="3089"/>
      <c r="M502" s="3089"/>
      <c r="N502" s="3089"/>
      <c r="O502" s="3089"/>
    </row>
    <row r="503" spans="1:15" s="1267" customFormat="1">
      <c r="A503" s="1266"/>
      <c r="B503" s="1266"/>
      <c r="C503" s="1266"/>
      <c r="D503" s="1266"/>
      <c r="E503" s="1266"/>
      <c r="F503" s="1266"/>
      <c r="G503" s="1266"/>
      <c r="H503" s="1266"/>
      <c r="I503" s="3089"/>
      <c r="J503" s="3089"/>
      <c r="K503" s="3089"/>
      <c r="L503" s="3089"/>
      <c r="M503" s="3089"/>
      <c r="N503" s="3089"/>
      <c r="O503"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38" spans="1:15" s="1267" customFormat="1">
      <c r="A538" s="1266"/>
      <c r="B538" s="1266"/>
      <c r="C538" s="1266"/>
      <c r="D538" s="1266"/>
      <c r="E538" s="1266"/>
      <c r="F538" s="1266"/>
      <c r="G538" s="1266"/>
      <c r="H538" s="1266"/>
      <c r="I538" s="3089"/>
      <c r="J538" s="3089"/>
      <c r="K538" s="3089"/>
      <c r="L538" s="3089"/>
      <c r="M538" s="3089"/>
      <c r="N538" s="3089"/>
      <c r="O538" s="3089"/>
    </row>
    <row r="539" spans="1:15" s="1267" customFormat="1">
      <c r="A539" s="1266"/>
      <c r="B539" s="1266"/>
      <c r="C539" s="1266"/>
      <c r="D539" s="1266"/>
      <c r="E539" s="1266"/>
      <c r="F539" s="1266"/>
      <c r="G539" s="1266"/>
      <c r="H539" s="1266"/>
      <c r="I539" s="3089"/>
      <c r="J539" s="3089"/>
      <c r="K539" s="3089"/>
      <c r="L539" s="3089"/>
      <c r="M539" s="3089"/>
      <c r="N539" s="3089"/>
      <c r="O539" s="3089"/>
    </row>
    <row r="540" spans="1:15" s="1267" customFormat="1">
      <c r="A540" s="1266"/>
      <c r="B540" s="1266"/>
      <c r="C540" s="1266"/>
      <c r="D540" s="1266"/>
      <c r="E540" s="1266"/>
      <c r="F540" s="1266"/>
      <c r="G540" s="1266"/>
      <c r="H540" s="1266"/>
      <c r="I540" s="3089"/>
      <c r="J540" s="3089"/>
      <c r="K540" s="3089"/>
      <c r="L540" s="3089"/>
      <c r="M540" s="3089"/>
      <c r="N540" s="3089"/>
      <c r="O540" s="3089"/>
    </row>
    <row r="547" spans="1:15" s="1267" customFormat="1">
      <c r="A547" s="1266"/>
      <c r="B547" s="1266"/>
      <c r="C547" s="1266"/>
      <c r="D547" s="1266"/>
      <c r="E547" s="1266"/>
      <c r="F547" s="1266"/>
      <c r="G547" s="1266"/>
      <c r="H547" s="1266"/>
      <c r="I547" s="3089"/>
      <c r="J547" s="3089"/>
      <c r="K547" s="3089"/>
      <c r="L547" s="3089"/>
      <c r="M547" s="3089"/>
      <c r="N547" s="3089"/>
      <c r="O547" s="3089"/>
    </row>
    <row r="548" spans="1:15" s="1267" customFormat="1">
      <c r="A548" s="1266"/>
      <c r="B548" s="1266"/>
      <c r="C548" s="1266"/>
      <c r="D548" s="1266"/>
      <c r="E548" s="1266"/>
      <c r="F548" s="1266"/>
      <c r="G548" s="1266"/>
      <c r="H548" s="1266"/>
      <c r="I548" s="3089"/>
      <c r="J548" s="3089"/>
      <c r="K548" s="3089"/>
      <c r="L548" s="3089"/>
      <c r="M548" s="3089"/>
      <c r="N548" s="3089"/>
      <c r="O548"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c r="A561" s="1266"/>
      <c r="B561" s="1266"/>
      <c r="C561" s="1266"/>
      <c r="D561" s="1266"/>
      <c r="E561" s="1266"/>
      <c r="F561" s="1266"/>
      <c r="G561" s="1266"/>
      <c r="H561" s="1266"/>
      <c r="I561" s="3089"/>
      <c r="J561" s="3089"/>
      <c r="K561" s="3089"/>
      <c r="L561" s="3089"/>
      <c r="M561" s="3089"/>
      <c r="N561" s="3089"/>
      <c r="O561" s="3089"/>
    </row>
    <row r="562" spans="1:15" s="1267" customFormat="1">
      <c r="A562" s="1266"/>
      <c r="B562" s="1266"/>
      <c r="C562" s="1266"/>
      <c r="D562" s="1266"/>
      <c r="E562" s="1266"/>
      <c r="F562" s="1266"/>
      <c r="G562" s="1266"/>
      <c r="H562" s="1266"/>
      <c r="I562" s="3089"/>
      <c r="J562" s="3089"/>
      <c r="K562" s="3089"/>
      <c r="L562" s="3089"/>
      <c r="M562" s="3089"/>
      <c r="N562" s="3089"/>
      <c r="O562" s="3089"/>
    </row>
    <row r="563" spans="1:15" s="1267" customFormat="1">
      <c r="A563" s="1266"/>
      <c r="B563" s="1266"/>
      <c r="C563" s="1266"/>
      <c r="D563" s="1266"/>
      <c r="E563" s="1266"/>
      <c r="F563" s="1266"/>
      <c r="G563" s="1266"/>
      <c r="H563" s="1266"/>
      <c r="I563" s="3089"/>
      <c r="J563" s="3089"/>
      <c r="K563" s="3089"/>
      <c r="L563" s="3089"/>
      <c r="M563" s="3089"/>
      <c r="N563" s="3089"/>
      <c r="O563" s="3089"/>
    </row>
    <row r="564" spans="1:15" s="1267" customFormat="1" ht="7.5" customHeight="1">
      <c r="A564" s="1266"/>
      <c r="B564" s="1266"/>
      <c r="C564" s="1266"/>
      <c r="D564" s="1266"/>
      <c r="E564" s="1266"/>
      <c r="F564" s="1266"/>
      <c r="G564" s="1266"/>
      <c r="H564" s="1266"/>
      <c r="I564" s="3089"/>
      <c r="J564" s="3089"/>
      <c r="K564" s="3089"/>
      <c r="L564" s="3089"/>
      <c r="M564" s="3089"/>
      <c r="N564" s="3089"/>
      <c r="O564" s="3089"/>
    </row>
    <row r="565" spans="1:15" s="1267" customFormat="1" ht="7.5" customHeigh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597" spans="1:15" s="1267" customFormat="1" ht="7.5" customHeight="1">
      <c r="A597" s="1266"/>
      <c r="B597" s="1266"/>
      <c r="C597" s="1266"/>
      <c r="D597" s="1266"/>
      <c r="E597" s="1266"/>
      <c r="F597" s="1266"/>
      <c r="G597" s="1266"/>
      <c r="H597" s="1266"/>
      <c r="I597" s="3089"/>
      <c r="J597" s="3089"/>
      <c r="K597" s="3089"/>
      <c r="L597" s="3089"/>
      <c r="M597" s="3089"/>
      <c r="N597" s="3089"/>
      <c r="O597" s="3089"/>
    </row>
    <row r="598" spans="1:15" s="1267" customFormat="1" ht="7.5" customHeight="1">
      <c r="A598" s="1266"/>
      <c r="B598" s="1266"/>
      <c r="C598" s="1266"/>
      <c r="D598" s="1266"/>
      <c r="E598" s="1266"/>
      <c r="F598" s="1266"/>
      <c r="G598" s="1266"/>
      <c r="H598" s="1266"/>
      <c r="I598" s="3089"/>
      <c r="J598" s="3089"/>
      <c r="K598" s="3089"/>
      <c r="L598" s="3089"/>
      <c r="M598" s="3089"/>
      <c r="N598" s="3089"/>
      <c r="O598" s="3089"/>
    </row>
    <row r="599" spans="1:15" s="1267" customFormat="1" ht="7.5" customHeight="1">
      <c r="A599" s="1266"/>
      <c r="B599" s="1266"/>
      <c r="C599" s="1266"/>
      <c r="D599" s="1266"/>
      <c r="E599" s="1266"/>
      <c r="F599" s="1266"/>
      <c r="G599" s="1266"/>
      <c r="H599" s="1266"/>
      <c r="I599" s="3089"/>
      <c r="J599" s="3089"/>
      <c r="K599" s="3089"/>
      <c r="L599" s="3089"/>
      <c r="M599" s="3089"/>
      <c r="N599" s="3089"/>
      <c r="O599" s="3089"/>
    </row>
    <row r="603" spans="1:15" s="1267" customFormat="1">
      <c r="A603" s="1266"/>
      <c r="B603" s="1266"/>
      <c r="C603" s="1266"/>
      <c r="D603" s="1266"/>
      <c r="E603" s="1266"/>
      <c r="F603" s="1266"/>
      <c r="G603" s="1266"/>
      <c r="H603" s="1266"/>
      <c r="I603" s="3089"/>
      <c r="J603" s="3089"/>
      <c r="K603" s="3089"/>
      <c r="L603" s="3089"/>
      <c r="M603" s="3089"/>
      <c r="N603" s="3089"/>
      <c r="O603" s="3089"/>
    </row>
    <row r="604" spans="1:15" s="1267" customFormat="1">
      <c r="A604" s="1266"/>
      <c r="B604" s="1266"/>
      <c r="C604" s="1266"/>
      <c r="D604" s="1266"/>
      <c r="E604" s="1266"/>
      <c r="F604" s="1266"/>
      <c r="G604" s="1266"/>
      <c r="H604" s="1266"/>
      <c r="I604" s="3089"/>
      <c r="J604" s="3089"/>
      <c r="K604" s="3089"/>
      <c r="L604" s="3089"/>
      <c r="M604" s="3089"/>
      <c r="N604" s="3089"/>
      <c r="O604"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row r="617" spans="1:15" s="1267" customFormat="1">
      <c r="A617" s="1266"/>
      <c r="B617" s="1266"/>
      <c r="C617" s="1266"/>
      <c r="D617" s="1266"/>
      <c r="E617" s="1266"/>
      <c r="F617" s="1266"/>
      <c r="G617" s="1266"/>
      <c r="H617" s="1266"/>
      <c r="I617" s="3089"/>
      <c r="J617" s="3089"/>
      <c r="K617" s="3089"/>
      <c r="L617" s="3089"/>
      <c r="M617" s="3089"/>
      <c r="N617" s="3089"/>
      <c r="O617" s="3089"/>
    </row>
    <row r="618" spans="1:15" s="1267" customFormat="1">
      <c r="A618" s="1266"/>
      <c r="B618" s="1266"/>
      <c r="C618" s="1266"/>
      <c r="D618" s="1266"/>
      <c r="E618" s="1266"/>
      <c r="F618" s="1266"/>
      <c r="G618" s="1266"/>
      <c r="H618" s="1266"/>
      <c r="I618" s="3089"/>
      <c r="J618" s="3089"/>
      <c r="K618" s="3089"/>
      <c r="L618" s="3089"/>
      <c r="M618" s="3089"/>
      <c r="N618" s="3089"/>
      <c r="O618" s="3089"/>
    </row>
    <row r="619" spans="1:15" s="1267" customFormat="1">
      <c r="A619" s="1266"/>
      <c r="B619" s="1266"/>
      <c r="C619" s="1266"/>
      <c r="D619" s="1266"/>
      <c r="E619" s="1266"/>
      <c r="F619" s="1266"/>
      <c r="G619" s="1266"/>
      <c r="H619" s="1266"/>
      <c r="I619" s="3089"/>
      <c r="J619" s="3089"/>
      <c r="K619" s="3089"/>
      <c r="L619" s="3089"/>
      <c r="M619" s="3089"/>
      <c r="N619" s="3089"/>
      <c r="O619" s="3089"/>
    </row>
  </sheetData>
  <mergeCells count="38">
    <mergeCell ref="A35:B35"/>
    <mergeCell ref="C35:E35"/>
    <mergeCell ref="A5:H5"/>
    <mergeCell ref="A6:H6"/>
    <mergeCell ref="A33:B33"/>
    <mergeCell ref="C33:E33"/>
    <mergeCell ref="F33:H33"/>
    <mergeCell ref="A11:B13"/>
    <mergeCell ref="E11:G11"/>
    <mergeCell ref="E170:F170"/>
    <mergeCell ref="C172:D172"/>
    <mergeCell ref="E172:H172"/>
    <mergeCell ref="C173:D173"/>
    <mergeCell ref="E173:H173"/>
    <mergeCell ref="C34:E34"/>
    <mergeCell ref="F34:H34"/>
    <mergeCell ref="C117:D117"/>
    <mergeCell ref="E117:H117"/>
    <mergeCell ref="A154:H154"/>
    <mergeCell ref="A155:H155"/>
    <mergeCell ref="A160:B162"/>
    <mergeCell ref="E160:G160"/>
    <mergeCell ref="A99:H99"/>
    <mergeCell ref="A104:B106"/>
    <mergeCell ref="E104:G104"/>
    <mergeCell ref="E114:F114"/>
    <mergeCell ref="C116:D116"/>
    <mergeCell ref="E116:H116"/>
    <mergeCell ref="A98:H98"/>
    <mergeCell ref="A51:H51"/>
    <mergeCell ref="A52:H52"/>
    <mergeCell ref="A59:B61"/>
    <mergeCell ref="E59:G59"/>
    <mergeCell ref="E72:F72"/>
    <mergeCell ref="C74:D74"/>
    <mergeCell ref="E74:H74"/>
    <mergeCell ref="C75:D75"/>
    <mergeCell ref="E75:H75"/>
  </mergeCells>
  <pageMargins left="0.5" right="0" top="0.25" bottom="0" header="0.5" footer="0"/>
  <pageSetup paperSize="5" orientation="portrait" verticalDpi="3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2" transitionEvaluation="1" transitionEntry="1">
    <outlinePr summaryBelow="0"/>
  </sheetPr>
  <dimension ref="A1:ER620"/>
  <sheetViews>
    <sheetView showGridLines="0" showOutlineSymbols="0" topLeftCell="A22" workbookViewId="0">
      <pane xSplit="18525" topLeftCell="ET1"/>
      <selection activeCell="F34" sqref="F34:H34"/>
      <selection pane="topRight" activeCell="ET1" sqref="ET1"/>
    </sheetView>
  </sheetViews>
  <sheetFormatPr defaultColWidth="12.5703125" defaultRowHeight="15.75" outlineLevelRow="2" outlineLevelCol="2"/>
  <cols>
    <col min="1" max="1" width="1.85546875" style="1266" customWidth="1"/>
    <col min="2" max="2" width="30.85546875" style="1266" customWidth="1"/>
    <col min="3" max="3" width="8.5703125" style="1266" customWidth="1"/>
    <col min="4" max="4" width="10.42578125" style="1266" customWidth="1"/>
    <col min="5" max="5" width="11.85546875" style="1266" customWidth="1"/>
    <col min="6" max="6" width="11.7109375" style="1266" customWidth="1"/>
    <col min="7" max="7" width="12.28515625" style="1266" customWidth="1"/>
    <col min="8" max="8" width="11.425781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1699</v>
      </c>
      <c r="C9" s="2865"/>
      <c r="D9" s="554"/>
      <c r="E9" s="554"/>
      <c r="F9" s="554"/>
      <c r="G9" s="554"/>
      <c r="H9" s="554"/>
    </row>
    <row r="10" spans="1:15" ht="16.7" customHeight="1" outlineLevel="1">
      <c r="I10" s="3174"/>
      <c r="J10" s="3050"/>
      <c r="K10" s="3050"/>
      <c r="L10" s="3050"/>
    </row>
    <row r="11" spans="1:15" ht="16.7" customHeight="1" outlineLevel="1">
      <c r="A11" s="1280" t="s">
        <v>143</v>
      </c>
      <c r="B11" s="1279"/>
      <c r="C11" s="2738" t="s">
        <v>92</v>
      </c>
      <c r="D11" s="2742" t="s">
        <v>91</v>
      </c>
      <c r="E11" s="2741" t="s">
        <v>93</v>
      </c>
      <c r="F11" s="2740"/>
      <c r="G11" s="2739"/>
      <c r="H11" s="2738" t="s">
        <v>87</v>
      </c>
      <c r="I11" s="3171"/>
      <c r="J11" s="1233"/>
      <c r="K11" s="3050"/>
      <c r="L11" s="3050"/>
    </row>
    <row r="12" spans="1:15" ht="16.7" customHeight="1" outlineLevel="1">
      <c r="A12" s="1278"/>
      <c r="B12" s="1276"/>
      <c r="C12" s="2737" t="s">
        <v>86</v>
      </c>
      <c r="D12" s="2735" t="s">
        <v>228</v>
      </c>
      <c r="E12" s="2735" t="s">
        <v>1663</v>
      </c>
      <c r="F12" s="2735" t="s">
        <v>1662</v>
      </c>
      <c r="G12" s="2735" t="s">
        <v>88</v>
      </c>
      <c r="H12" s="2735" t="s">
        <v>227</v>
      </c>
      <c r="I12" s="3180"/>
      <c r="J12" s="1232"/>
      <c r="K12" s="1306"/>
      <c r="L12" s="3050"/>
    </row>
    <row r="13" spans="1:15" ht="16.7" customHeight="1" outlineLevel="1">
      <c r="A13" s="1275"/>
      <c r="B13" s="1274"/>
      <c r="C13" s="2734"/>
      <c r="D13" s="2733" t="s">
        <v>84</v>
      </c>
      <c r="E13" s="2733" t="s">
        <v>84</v>
      </c>
      <c r="F13" s="2733" t="s">
        <v>142</v>
      </c>
      <c r="G13" s="2790"/>
      <c r="H13" s="2733" t="s">
        <v>83</v>
      </c>
      <c r="I13" s="3173"/>
      <c r="J13" s="1232"/>
      <c r="K13" s="1306"/>
      <c r="L13" s="3050"/>
    </row>
    <row r="14" spans="1:15" s="363" customFormat="1" ht="15" customHeight="1">
      <c r="A14" s="3111" t="s">
        <v>1661</v>
      </c>
      <c r="B14" s="3113"/>
      <c r="C14" s="2852"/>
      <c r="D14" s="2850"/>
      <c r="E14" s="2850"/>
      <c r="F14" s="2850"/>
      <c r="G14" s="3112"/>
      <c r="H14" s="2850"/>
      <c r="I14" s="3121"/>
      <c r="J14" s="3121"/>
      <c r="K14" s="3121"/>
      <c r="L14" s="3121"/>
      <c r="M14" s="3121"/>
      <c r="N14" s="3121"/>
      <c r="O14" s="3121"/>
    </row>
    <row r="15" spans="1:15" ht="18.75" customHeight="1" outlineLevel="1">
      <c r="A15" s="3179" t="s">
        <v>46</v>
      </c>
      <c r="B15" s="1086"/>
      <c r="C15" s="1299"/>
      <c r="D15" s="929">
        <f>SUM(D16:D28)</f>
        <v>1761400</v>
      </c>
      <c r="E15" s="929">
        <f>SUM(E16:E28)</f>
        <v>870825</v>
      </c>
      <c r="F15" s="757">
        <f>SUM(F16:F28)</f>
        <v>1184855</v>
      </c>
      <c r="G15" s="757">
        <f>SUM(G16:G28)</f>
        <v>2055680</v>
      </c>
      <c r="H15" s="757">
        <f>SUM(H16:H28)</f>
        <v>2055000</v>
      </c>
      <c r="I15" s="3180"/>
      <c r="J15" s="1232"/>
      <c r="K15" s="3050"/>
      <c r="L15" s="3050"/>
    </row>
    <row r="16" spans="1:15" ht="15" customHeight="1" outlineLevel="1">
      <c r="A16" s="3213" t="s">
        <v>1692</v>
      </c>
      <c r="B16" s="3216"/>
      <c r="C16" s="2019" t="s">
        <v>1036</v>
      </c>
      <c r="D16" s="3215">
        <v>17075</v>
      </c>
      <c r="E16" s="3214">
        <v>0</v>
      </c>
      <c r="F16" s="2753">
        <f>SUM(G16-E16)</f>
        <v>17520</v>
      </c>
      <c r="G16" s="3214">
        <v>17520</v>
      </c>
      <c r="H16" s="3214">
        <v>16840</v>
      </c>
      <c r="I16" s="3176"/>
      <c r="J16" s="1232"/>
      <c r="K16" s="3050"/>
      <c r="L16" s="3050"/>
    </row>
    <row r="17" spans="1:16" ht="20.100000000000001" customHeight="1" outlineLevel="1">
      <c r="A17" s="3211" t="s">
        <v>24</v>
      </c>
      <c r="B17" s="3210"/>
      <c r="C17" s="1552" t="s">
        <v>23</v>
      </c>
      <c r="D17" s="3124">
        <v>1744325</v>
      </c>
      <c r="E17" s="675">
        <v>870825</v>
      </c>
      <c r="F17" s="2753">
        <f>G17-E17</f>
        <v>1167335</v>
      </c>
      <c r="G17" s="675">
        <v>2038160</v>
      </c>
      <c r="H17" s="675">
        <v>2038160</v>
      </c>
      <c r="I17" s="3173"/>
      <c r="J17" s="1233"/>
      <c r="K17" s="3050"/>
      <c r="L17" s="3050"/>
      <c r="M17" s="3181"/>
      <c r="N17" s="3181"/>
      <c r="O17" s="3050"/>
      <c r="P17" s="1273"/>
    </row>
    <row r="18" spans="1:16" ht="20.100000000000001" customHeight="1" outlineLevel="1">
      <c r="A18" s="3213"/>
      <c r="B18" s="3212"/>
      <c r="C18" s="3207"/>
      <c r="D18" s="1291"/>
      <c r="E18" s="1293"/>
      <c r="F18" s="1290"/>
      <c r="G18" s="1293"/>
      <c r="H18" s="1293"/>
      <c r="I18" s="3176"/>
      <c r="J18" s="3166"/>
      <c r="K18" s="3050"/>
      <c r="L18" s="3050"/>
      <c r="M18" s="1232"/>
      <c r="N18" s="1232"/>
      <c r="O18" s="3050"/>
      <c r="P18" s="1273"/>
    </row>
    <row r="19" spans="1:16" ht="20.100000000000001" customHeight="1" outlineLevel="1">
      <c r="A19" s="3211"/>
      <c r="B19" s="3210"/>
      <c r="C19" s="3207"/>
      <c r="D19" s="1291"/>
      <c r="E19" s="1293"/>
      <c r="F19" s="1290"/>
      <c r="G19" s="1293"/>
      <c r="H19" s="1293"/>
      <c r="I19" s="3171"/>
      <c r="J19" s="3163"/>
      <c r="K19" s="3050"/>
      <c r="L19" s="3050"/>
      <c r="M19" s="1232"/>
      <c r="N19" s="1232"/>
      <c r="O19" s="3050"/>
      <c r="P19" s="1273"/>
    </row>
    <row r="20" spans="1:16" ht="20.100000000000001" customHeight="1" outlineLevel="1">
      <c r="A20" s="3209"/>
      <c r="B20" s="3208"/>
      <c r="C20" s="3207"/>
      <c r="D20" s="1291"/>
      <c r="E20" s="1293"/>
      <c r="F20" s="1290"/>
      <c r="G20" s="1293"/>
      <c r="H20" s="1293"/>
      <c r="I20" s="3171"/>
      <c r="J20" s="3163"/>
      <c r="K20" s="3050"/>
      <c r="L20" s="3050"/>
      <c r="M20" s="1232"/>
      <c r="N20" s="1232"/>
      <c r="O20" s="3050"/>
      <c r="P20" s="1273"/>
    </row>
    <row r="21" spans="1:16" ht="20.100000000000001" customHeight="1" outlineLevel="1">
      <c r="A21" s="3209"/>
      <c r="B21" s="3208"/>
      <c r="C21" s="3207"/>
      <c r="D21" s="1291"/>
      <c r="E21" s="1293"/>
      <c r="F21" s="1290"/>
      <c r="G21" s="1293"/>
      <c r="H21" s="1293"/>
      <c r="I21" s="3171"/>
      <c r="J21" s="3163"/>
      <c r="K21" s="3050"/>
      <c r="L21" s="3050"/>
      <c r="M21" s="1232"/>
      <c r="N21" s="1232"/>
      <c r="O21" s="3050"/>
      <c r="P21" s="1273"/>
    </row>
    <row r="22" spans="1:16" ht="20.100000000000001" customHeight="1" outlineLevel="1">
      <c r="A22" s="3209"/>
      <c r="B22" s="3208"/>
      <c r="C22" s="3207"/>
      <c r="D22" s="1291"/>
      <c r="E22" s="1293"/>
      <c r="F22" s="1290"/>
      <c r="G22" s="1293"/>
      <c r="H22" s="1293"/>
      <c r="I22" s="3171"/>
      <c r="J22" s="3163"/>
      <c r="K22" s="3050"/>
      <c r="L22" s="3050"/>
      <c r="M22" s="1232"/>
      <c r="N22" s="1232"/>
      <c r="O22" s="3050"/>
      <c r="P22" s="1273"/>
    </row>
    <row r="23" spans="1:16" ht="20.100000000000001" customHeight="1" outlineLevel="1">
      <c r="A23" s="3209"/>
      <c r="B23" s="3208"/>
      <c r="C23" s="3207"/>
      <c r="D23" s="1291"/>
      <c r="E23" s="1293"/>
      <c r="F23" s="1290"/>
      <c r="G23" s="1293"/>
      <c r="H23" s="1293"/>
      <c r="I23" s="3171"/>
      <c r="J23" s="3163"/>
      <c r="K23" s="3050"/>
      <c r="L23" s="3050"/>
      <c r="M23" s="1232"/>
      <c r="N23" s="1232"/>
      <c r="O23" s="3050"/>
      <c r="P23" s="1273"/>
    </row>
    <row r="24" spans="1:16" ht="20.100000000000001" customHeight="1" outlineLevel="1">
      <c r="A24" s="3209"/>
      <c r="B24" s="3208"/>
      <c r="C24" s="3207"/>
      <c r="D24" s="1291"/>
      <c r="E24" s="1293"/>
      <c r="F24" s="1290"/>
      <c r="G24" s="1293"/>
      <c r="H24" s="1293"/>
      <c r="I24" s="3171"/>
      <c r="J24" s="3163"/>
      <c r="K24" s="3050"/>
      <c r="L24" s="3050"/>
      <c r="M24" s="1232"/>
      <c r="N24" s="1232"/>
      <c r="O24" s="3050"/>
      <c r="P24" s="1273"/>
    </row>
    <row r="25" spans="1:16" ht="20.100000000000001" customHeight="1" outlineLevel="1">
      <c r="A25" s="3209"/>
      <c r="B25" s="3208"/>
      <c r="C25" s="3207"/>
      <c r="D25" s="1291"/>
      <c r="E25" s="1293"/>
      <c r="F25" s="1290"/>
      <c r="G25" s="1293"/>
      <c r="H25" s="1293"/>
      <c r="I25" s="3171"/>
      <c r="J25" s="3163"/>
      <c r="K25" s="3050"/>
      <c r="L25" s="3050"/>
      <c r="M25" s="1232"/>
      <c r="N25" s="1232"/>
      <c r="O25" s="3050"/>
      <c r="P25" s="1273"/>
    </row>
    <row r="26" spans="1:16" ht="20.100000000000001" customHeight="1" outlineLevel="1">
      <c r="A26" s="3209"/>
      <c r="B26" s="3208"/>
      <c r="C26" s="3207"/>
      <c r="D26" s="1291"/>
      <c r="E26" s="1293"/>
      <c r="F26" s="1290"/>
      <c r="G26" s="1293"/>
      <c r="H26" s="1293"/>
      <c r="I26" s="3171"/>
      <c r="J26" s="3163"/>
      <c r="K26" s="3050"/>
      <c r="L26" s="3050"/>
      <c r="M26" s="1232"/>
      <c r="N26" s="1232"/>
      <c r="O26" s="3050"/>
      <c r="P26" s="1273"/>
    </row>
    <row r="27" spans="1:16" ht="20.100000000000001" customHeight="1" outlineLevel="1">
      <c r="A27" s="3209"/>
      <c r="B27" s="3208"/>
      <c r="C27" s="3207"/>
      <c r="D27" s="1291"/>
      <c r="E27" s="1293"/>
      <c r="F27" s="1290"/>
      <c r="G27" s="1293"/>
      <c r="H27" s="1293"/>
      <c r="I27" s="3171"/>
      <c r="J27" s="3163"/>
      <c r="K27" s="3050"/>
      <c r="L27" s="3050"/>
      <c r="M27" s="1232"/>
      <c r="N27" s="1232"/>
      <c r="O27" s="3050"/>
      <c r="P27" s="1273"/>
    </row>
    <row r="28" spans="1:16" s="1273" customFormat="1" ht="20.100000000000001" customHeight="1" outlineLevel="1">
      <c r="A28" s="3206"/>
      <c r="B28" s="3205"/>
      <c r="C28" s="1305"/>
      <c r="D28" s="1291"/>
      <c r="E28" s="1289"/>
      <c r="F28" s="1290"/>
      <c r="G28" s="1289"/>
      <c r="H28" s="1289"/>
      <c r="I28" s="1307"/>
      <c r="J28" s="3163"/>
      <c r="K28" s="3050"/>
      <c r="L28" s="3050"/>
      <c r="M28" s="1232"/>
      <c r="N28" s="1232"/>
      <c r="O28" s="3050"/>
    </row>
    <row r="29" spans="1:16" s="1273" customFormat="1" ht="20.100000000000001" customHeight="1" outlineLevel="1" thickBot="1">
      <c r="A29" s="3122" t="s">
        <v>8</v>
      </c>
      <c r="B29" s="3096"/>
      <c r="C29" s="3095"/>
      <c r="D29" s="599">
        <f>SUM(D16:D18)</f>
        <v>1761400</v>
      </c>
      <c r="E29" s="599">
        <f>SUM(E16:E18)</f>
        <v>870825</v>
      </c>
      <c r="F29" s="599">
        <f>SUM(F16:F18)</f>
        <v>1184855</v>
      </c>
      <c r="G29" s="599">
        <f>SUM(G16:G18)</f>
        <v>2055680</v>
      </c>
      <c r="H29" s="599">
        <f>SUM(H16:H18)</f>
        <v>2055000</v>
      </c>
      <c r="I29" s="3175"/>
      <c r="J29" s="3163"/>
      <c r="K29" s="3050"/>
      <c r="L29" s="3050"/>
      <c r="M29" s="1232"/>
      <c r="N29" s="1306"/>
      <c r="O29" s="3050"/>
    </row>
    <row r="30" spans="1:16" s="819" customFormat="1" ht="19.5" customHeight="1" outlineLevel="1" thickTop="1">
      <c r="A30" s="554" t="s">
        <v>1655</v>
      </c>
      <c r="B30" s="796"/>
      <c r="C30" s="554" t="s">
        <v>1654</v>
      </c>
      <c r="D30" s="796"/>
      <c r="F30" s="658" t="s">
        <v>1653</v>
      </c>
      <c r="G30" s="554"/>
      <c r="H30" s="796"/>
    </row>
    <row r="31" spans="1:16" s="819" customFormat="1" ht="15.95" customHeight="1" outlineLevel="1">
      <c r="A31" s="554"/>
      <c r="B31" s="796"/>
      <c r="C31" s="554"/>
      <c r="D31" s="796"/>
      <c r="E31" s="3094"/>
      <c r="F31" s="3094"/>
      <c r="G31" s="554"/>
      <c r="H31" s="796"/>
    </row>
    <row r="32" spans="1:16" s="819" customFormat="1" ht="10.5" customHeight="1" outlineLevel="1">
      <c r="A32" s="796"/>
      <c r="B32" s="554"/>
      <c r="C32" s="3093"/>
      <c r="D32" s="554"/>
      <c r="E32" s="554"/>
      <c r="F32" s="554"/>
      <c r="G32" s="554"/>
      <c r="H32" s="796"/>
    </row>
    <row r="33" spans="1:16" s="819" customFormat="1" ht="15.95" customHeight="1" outlineLevel="1">
      <c r="A33" s="3092" t="s">
        <v>1960</v>
      </c>
      <c r="B33" s="3092"/>
      <c r="C33" s="3740" t="s">
        <v>1906</v>
      </c>
      <c r="D33" s="2711"/>
      <c r="E33" s="2711"/>
      <c r="F33" s="3742" t="s">
        <v>1876</v>
      </c>
      <c r="G33" s="594"/>
      <c r="H33" s="594"/>
    </row>
    <row r="34" spans="1:16" s="819" customFormat="1" ht="15.75" customHeight="1" outlineLevel="1">
      <c r="A34" s="3091"/>
      <c r="B34" s="1268" t="s">
        <v>1652</v>
      </c>
      <c r="C34" s="2708" t="s">
        <v>100</v>
      </c>
      <c r="D34" s="2708"/>
      <c r="E34" s="2708"/>
      <c r="F34" s="2797" t="s">
        <v>0</v>
      </c>
      <c r="G34" s="2797"/>
      <c r="H34" s="2797"/>
    </row>
    <row r="35" spans="1:16" s="819" customFormat="1" ht="12" customHeight="1" outlineLevel="1">
      <c r="A35" s="3090"/>
      <c r="B35" s="3090"/>
      <c r="C35" s="2708"/>
      <c r="D35" s="2708"/>
      <c r="E35" s="2708"/>
      <c r="F35" s="2705"/>
      <c r="G35" s="2705"/>
      <c r="H35" s="2705"/>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s="1273" customFormat="1" ht="12" customHeight="1" outlineLevel="1">
      <c r="A40" s="1267"/>
      <c r="B40" s="1268"/>
      <c r="C40" s="1267"/>
      <c r="D40" s="1284"/>
      <c r="E40" s="1284"/>
      <c r="F40" s="1284"/>
      <c r="G40" s="1284"/>
      <c r="H40" s="1284"/>
      <c r="I40" s="3050"/>
      <c r="J40" s="3050"/>
      <c r="K40" s="3050"/>
      <c r="L40" s="3050"/>
      <c r="M40" s="3050"/>
      <c r="N40" s="3050"/>
      <c r="O40" s="3050"/>
    </row>
    <row r="41" spans="1:16" s="1273" customFormat="1" ht="12" customHeight="1" outlineLevel="1">
      <c r="A41" s="1267"/>
      <c r="B41" s="1268"/>
      <c r="C41" s="1267"/>
      <c r="D41" s="1284"/>
      <c r="E41" s="1284"/>
      <c r="F41" s="1284"/>
      <c r="G41" s="1284"/>
      <c r="H41" s="1284"/>
      <c r="I41" s="3050"/>
      <c r="J41" s="3050"/>
      <c r="K41" s="3050"/>
      <c r="L41" s="3050"/>
      <c r="M41" s="3050"/>
      <c r="N41" s="3050"/>
      <c r="O41" s="3050"/>
    </row>
    <row r="42" spans="1:16" s="1273" customFormat="1" ht="12" customHeight="1" outlineLevel="1">
      <c r="A42" s="1267"/>
      <c r="B42" s="1268"/>
      <c r="C42" s="1267"/>
      <c r="D42" s="1284"/>
      <c r="E42" s="1284"/>
      <c r="F42" s="1284"/>
      <c r="G42" s="1284"/>
      <c r="H42" s="1284"/>
      <c r="I42" s="3050"/>
      <c r="J42" s="3050"/>
      <c r="K42" s="3050"/>
      <c r="L42" s="3050"/>
      <c r="M42" s="3050"/>
      <c r="N42" s="3050"/>
      <c r="O42" s="3050"/>
    </row>
    <row r="43" spans="1:16" s="1273" customFormat="1" ht="12" customHeight="1" outlineLevel="1">
      <c r="A43" s="1267"/>
      <c r="B43" s="1268"/>
      <c r="C43" s="1267"/>
      <c r="D43" s="1284"/>
      <c r="E43" s="1284"/>
      <c r="F43" s="1284"/>
      <c r="G43" s="1284"/>
      <c r="H43" s="1284"/>
      <c r="I43" s="3050"/>
      <c r="J43" s="3050"/>
      <c r="K43" s="3050"/>
      <c r="L43" s="3050"/>
      <c r="M43" s="3050"/>
      <c r="N43" s="3050"/>
      <c r="O43" s="3050"/>
    </row>
    <row r="44" spans="1:16" ht="20.100000000000001" customHeight="1" outlineLevel="1">
      <c r="A44" s="1267"/>
      <c r="B44" s="1268"/>
      <c r="C44" s="1267"/>
      <c r="D44" s="1284"/>
      <c r="E44" s="1284"/>
      <c r="F44" s="1284"/>
      <c r="G44" s="1284"/>
      <c r="H44" s="1284"/>
      <c r="J44" s="3050"/>
      <c r="K44" s="3050"/>
      <c r="L44" s="3050"/>
      <c r="M44" s="3050"/>
      <c r="N44" s="3050"/>
      <c r="O44" s="3050"/>
      <c r="P44" s="1273"/>
    </row>
    <row r="45" spans="1:16" ht="20.100000000000001" customHeight="1" outlineLevel="1">
      <c r="A45" s="1267"/>
      <c r="B45" s="1268"/>
      <c r="C45" s="1267"/>
      <c r="D45" s="1284"/>
      <c r="E45" s="1284"/>
      <c r="F45" s="1284"/>
      <c r="G45" s="1284"/>
      <c r="H45" s="1284"/>
      <c r="J45" s="3050"/>
      <c r="K45" s="3050"/>
      <c r="L45" s="3050"/>
      <c r="M45" s="3050"/>
      <c r="N45" s="3050"/>
      <c r="O45" s="3050"/>
      <c r="P45" s="1273"/>
    </row>
    <row r="46" spans="1:16" s="1269" customFormat="1" ht="16.7" customHeight="1" outlineLevel="1">
      <c r="A46" s="1267"/>
      <c r="B46" s="1268"/>
      <c r="C46" s="1267"/>
      <c r="D46" s="1284"/>
      <c r="E46" s="1284"/>
      <c r="F46" s="1284"/>
      <c r="G46" s="1284"/>
      <c r="H46" s="1284"/>
      <c r="I46" s="1271"/>
      <c r="J46" s="1272"/>
      <c r="K46" s="1272"/>
      <c r="L46" s="1272"/>
      <c r="M46" s="1272"/>
      <c r="N46" s="1272"/>
      <c r="O46" s="1272"/>
      <c r="P46" s="1270"/>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83"/>
      <c r="B48" s="3054"/>
      <c r="C48" s="1283"/>
      <c r="D48" s="3075"/>
      <c r="E48" s="3075"/>
      <c r="F48" s="3075"/>
      <c r="G48" s="3075"/>
      <c r="H48" s="3075"/>
      <c r="I48" s="1271"/>
      <c r="J48" s="1272"/>
      <c r="K48" s="1272"/>
      <c r="L48" s="1272"/>
      <c r="M48" s="1272"/>
      <c r="N48" s="1272"/>
      <c r="O48" s="1272"/>
      <c r="P48" s="1270"/>
    </row>
    <row r="49" spans="1:16" s="1269" customFormat="1" ht="16.7" customHeight="1" outlineLevel="1">
      <c r="A49" s="1283"/>
      <c r="B49" s="3054"/>
      <c r="C49" s="1283"/>
      <c r="D49" s="3075"/>
      <c r="E49" s="3075"/>
      <c r="F49" s="3075"/>
      <c r="G49" s="3075"/>
      <c r="H49" s="3075"/>
      <c r="I49" s="1271"/>
      <c r="J49" s="1272"/>
      <c r="K49" s="1272"/>
      <c r="L49" s="1272"/>
      <c r="M49" s="1272"/>
      <c r="N49" s="1272"/>
      <c r="O49" s="1272"/>
      <c r="P49" s="1270"/>
    </row>
    <row r="50" spans="1:16" s="1269" customFormat="1" ht="16.7" customHeight="1" outlineLevel="1">
      <c r="A50" s="1283"/>
      <c r="B50" s="3054"/>
      <c r="C50" s="1283"/>
      <c r="D50" s="3075"/>
      <c r="E50" s="3075"/>
      <c r="F50" s="3075"/>
      <c r="G50" s="3075"/>
      <c r="H50" s="3075"/>
      <c r="I50" s="1271"/>
      <c r="J50" s="1272"/>
      <c r="K50" s="1272"/>
      <c r="L50" s="1272"/>
      <c r="M50" s="1272"/>
      <c r="N50" s="1272"/>
      <c r="O50" s="1272"/>
      <c r="P50" s="1270"/>
    </row>
    <row r="51" spans="1:16" s="1269" customFormat="1" ht="16.7" customHeight="1" outlineLevel="1">
      <c r="A51" s="1283"/>
      <c r="B51" s="3054"/>
      <c r="C51" s="1283"/>
      <c r="D51" s="3075"/>
      <c r="E51" s="3075"/>
      <c r="F51" s="3075"/>
      <c r="G51" s="3075"/>
      <c r="H51" s="3075"/>
      <c r="I51" s="1271"/>
      <c r="J51" s="1272"/>
      <c r="K51" s="1272"/>
      <c r="L51" s="1272"/>
      <c r="M51" s="1272"/>
      <c r="N51" s="1272"/>
      <c r="O51" s="1272"/>
      <c r="P51" s="1270"/>
    </row>
    <row r="52" spans="1:16" s="1269" customFormat="1" ht="16.7" customHeight="1" outlineLevel="1">
      <c r="A52" s="1283"/>
      <c r="B52" s="3054"/>
      <c r="C52" s="1283"/>
      <c r="D52" s="3075"/>
      <c r="E52" s="3075"/>
      <c r="F52" s="3075"/>
      <c r="G52" s="3075"/>
      <c r="H52" s="3075"/>
      <c r="I52" s="1271"/>
      <c r="J52" s="1272"/>
      <c r="K52" s="1272"/>
      <c r="L52" s="1272"/>
      <c r="M52" s="1272"/>
      <c r="N52" s="1272"/>
      <c r="O52" s="1272"/>
      <c r="P52" s="1270"/>
    </row>
    <row r="53" spans="1:16" s="1269" customFormat="1" ht="16.7" customHeight="1" outlineLevel="1">
      <c r="A53" s="1283"/>
      <c r="B53" s="3054"/>
      <c r="C53" s="1283"/>
      <c r="D53" s="3075"/>
      <c r="E53" s="3075"/>
      <c r="F53" s="3075"/>
      <c r="G53" s="3075"/>
      <c r="H53" s="3075"/>
      <c r="I53" s="1271"/>
      <c r="J53" s="1272"/>
      <c r="K53" s="1272"/>
      <c r="L53" s="1272"/>
      <c r="M53" s="1272"/>
      <c r="N53" s="1272"/>
      <c r="O53" s="1272"/>
      <c r="P53" s="1270"/>
    </row>
    <row r="54" spans="1:16" s="1269" customFormat="1" ht="16.7" customHeight="1" outlineLevel="1">
      <c r="A54" s="1273"/>
      <c r="B54" s="1273"/>
      <c r="C54" s="1273"/>
      <c r="D54" s="1273"/>
      <c r="E54" s="1273"/>
      <c r="F54" s="1273"/>
      <c r="G54" s="1273"/>
      <c r="H54" s="1273"/>
      <c r="I54" s="1271"/>
      <c r="J54" s="1272"/>
      <c r="K54" s="1272"/>
      <c r="L54" s="1272"/>
      <c r="M54" s="1272"/>
      <c r="N54" s="1272"/>
      <c r="O54" s="1272"/>
      <c r="P54" s="1270"/>
    </row>
    <row r="55" spans="1:16" s="1269" customFormat="1" ht="16.7" customHeight="1" outlineLevel="1">
      <c r="A55" s="1273"/>
      <c r="B55" s="1273"/>
      <c r="C55" s="1273"/>
      <c r="D55" s="1273"/>
      <c r="E55" s="1273"/>
      <c r="F55" s="1273"/>
      <c r="G55" s="1273"/>
      <c r="H55" s="1273"/>
      <c r="I55" s="1271"/>
      <c r="J55" s="1272"/>
      <c r="K55" s="1272"/>
      <c r="L55" s="1272"/>
      <c r="M55" s="1272"/>
      <c r="N55" s="1272"/>
      <c r="O55" s="1272"/>
      <c r="P55" s="1270"/>
    </row>
    <row r="56" spans="1:16" s="1269" customFormat="1" ht="16.7" customHeight="1" outlineLevel="1">
      <c r="A56" s="1273"/>
      <c r="B56" s="1273"/>
      <c r="C56" s="1273"/>
      <c r="D56" s="1273"/>
      <c r="E56" s="1273"/>
      <c r="F56" s="1273"/>
      <c r="G56" s="1273"/>
      <c r="H56" s="1273"/>
      <c r="I56" s="1271"/>
      <c r="J56" s="1272"/>
      <c r="K56" s="1272"/>
      <c r="L56" s="1272"/>
      <c r="M56" s="1272"/>
      <c r="N56" s="1272"/>
      <c r="O56" s="1272"/>
      <c r="P56" s="1270"/>
    </row>
    <row r="57" spans="1:16" s="1269" customFormat="1" ht="16.7" customHeight="1" outlineLevel="1">
      <c r="A57" s="3055"/>
      <c r="B57" s="3055"/>
      <c r="C57" s="3055"/>
      <c r="D57" s="3055"/>
      <c r="E57" s="3055"/>
      <c r="F57" s="3055"/>
      <c r="G57" s="3055"/>
      <c r="H57" s="3055"/>
      <c r="I57" s="1271"/>
      <c r="J57" s="1272"/>
      <c r="K57" s="1272"/>
      <c r="L57" s="1272"/>
      <c r="M57" s="1272"/>
      <c r="N57" s="1272"/>
      <c r="O57" s="1272"/>
      <c r="P57" s="1270"/>
    </row>
    <row r="58" spans="1:16" s="1269" customFormat="1" ht="16.7" customHeight="1" outlineLevel="1">
      <c r="A58" s="3059"/>
      <c r="B58" s="3059"/>
      <c r="C58" s="3059"/>
      <c r="D58" s="3059"/>
      <c r="E58" s="3059"/>
      <c r="F58" s="3059"/>
      <c r="G58" s="3059"/>
      <c r="H58" s="3059"/>
      <c r="I58" s="1271"/>
      <c r="J58" s="1272"/>
      <c r="K58" s="1272"/>
      <c r="L58" s="1272"/>
      <c r="M58" s="1272"/>
      <c r="N58" s="1272"/>
      <c r="O58" s="1272"/>
      <c r="P58" s="1270"/>
    </row>
    <row r="59" spans="1:16" s="1269" customFormat="1" ht="16.7" customHeight="1" outlineLevel="1">
      <c r="A59" s="1273"/>
      <c r="B59" s="1273"/>
      <c r="C59" s="1273"/>
      <c r="D59" s="1273"/>
      <c r="E59" s="1273"/>
      <c r="F59" s="1273"/>
      <c r="G59" s="1273"/>
      <c r="H59" s="1273"/>
      <c r="I59" s="1271"/>
      <c r="J59" s="1272"/>
      <c r="K59" s="1272"/>
      <c r="L59" s="1272"/>
      <c r="M59" s="1272"/>
      <c r="N59" s="1272"/>
      <c r="O59" s="1272"/>
      <c r="P59" s="1270"/>
    </row>
    <row r="60" spans="1:16" s="1269" customFormat="1" ht="16.7" customHeight="1" outlineLevel="1">
      <c r="A60" s="3077"/>
      <c r="B60" s="3076"/>
      <c r="C60" s="1273"/>
      <c r="D60" s="3075"/>
      <c r="E60" s="3075"/>
      <c r="F60" s="3075"/>
      <c r="G60" s="3075"/>
      <c r="H60" s="3075"/>
      <c r="I60" s="1271"/>
      <c r="J60" s="1271"/>
      <c r="K60" s="1271"/>
      <c r="L60" s="1271"/>
      <c r="M60" s="1271"/>
      <c r="N60" s="1271"/>
      <c r="O60" s="1271"/>
    </row>
    <row r="61" spans="1:16" s="1269" customFormat="1" ht="16.7" customHeight="1" outlineLevel="1">
      <c r="A61" s="1221"/>
      <c r="B61" s="1221"/>
      <c r="C61" s="1303"/>
      <c r="D61" s="1302"/>
      <c r="E61" s="1304"/>
      <c r="F61" s="1301"/>
      <c r="G61" s="3074"/>
      <c r="H61" s="1304"/>
      <c r="I61" s="1271"/>
      <c r="J61" s="1271"/>
      <c r="K61" s="1271"/>
      <c r="L61" s="1271"/>
      <c r="M61" s="1271"/>
      <c r="N61" s="1271"/>
      <c r="O61" s="1271"/>
    </row>
    <row r="62" spans="1:16" s="1269" customFormat="1" ht="16.7" customHeight="1" outlineLevel="1">
      <c r="A62" s="3073"/>
      <c r="B62" s="3073"/>
      <c r="C62" s="3072"/>
      <c r="D62" s="1302"/>
      <c r="E62" s="1304"/>
      <c r="F62" s="1301"/>
      <c r="G62" s="3071"/>
      <c r="H62" s="1304"/>
      <c r="I62" s="1271"/>
      <c r="J62" s="1271"/>
      <c r="K62" s="1271"/>
      <c r="L62" s="1271"/>
      <c r="M62" s="1271"/>
      <c r="N62" s="1271"/>
      <c r="O62" s="1271"/>
    </row>
    <row r="63" spans="1:16" s="1269" customFormat="1" ht="16.7" customHeight="1" outlineLevel="1">
      <c r="A63" s="1277"/>
      <c r="B63" s="1277"/>
      <c r="C63" s="3068"/>
      <c r="D63" s="3070"/>
      <c r="E63" s="3069"/>
      <c r="F63" s="3069"/>
      <c r="G63" s="3069"/>
      <c r="H63" s="1314"/>
      <c r="I63" s="1271"/>
      <c r="J63" s="1271"/>
      <c r="K63" s="1271"/>
      <c r="L63" s="1271"/>
      <c r="M63" s="1271"/>
      <c r="N63" s="1271"/>
      <c r="O63" s="1271"/>
    </row>
    <row r="64" spans="1:16" ht="16.7" customHeight="1" outlineLevel="1">
      <c r="A64" s="1277"/>
      <c r="B64" s="1277"/>
      <c r="C64" s="3068"/>
      <c r="D64" s="1311"/>
      <c r="E64" s="1311"/>
      <c r="F64" s="1311"/>
      <c r="G64" s="1311"/>
      <c r="H64" s="1311"/>
    </row>
    <row r="65" spans="1:15" ht="20.100000000000001" customHeight="1" outlineLevel="2">
      <c r="A65" s="1277"/>
      <c r="B65" s="1277"/>
      <c r="C65" s="1314"/>
      <c r="D65" s="3066"/>
      <c r="E65" s="3066"/>
      <c r="F65" s="3066"/>
      <c r="G65" s="3067"/>
      <c r="H65" s="3066"/>
    </row>
    <row r="66" spans="1:15" ht="8.4499999999999993" customHeight="1" outlineLevel="2">
      <c r="A66" s="1298"/>
      <c r="B66" s="3065"/>
      <c r="C66" s="3064"/>
      <c r="D66" s="3063"/>
      <c r="E66" s="3063"/>
      <c r="F66" s="3063"/>
      <c r="G66" s="3063"/>
      <c r="H66" s="3063"/>
    </row>
    <row r="67" spans="1:15" ht="14.45" customHeight="1">
      <c r="A67" s="1292"/>
      <c r="B67" s="1292"/>
      <c r="C67" s="1303"/>
      <c r="D67" s="3062"/>
      <c r="E67" s="3062"/>
      <c r="F67" s="1301"/>
      <c r="G67" s="3062"/>
      <c r="H67" s="3062"/>
    </row>
    <row r="68" spans="1:15" ht="13.9" customHeight="1">
      <c r="A68" s="1292"/>
      <c r="B68" s="1292"/>
      <c r="C68" s="1294"/>
      <c r="D68" s="3062"/>
      <c r="E68" s="3062"/>
      <c r="F68" s="1301"/>
      <c r="G68" s="3062"/>
      <c r="H68" s="3062"/>
    </row>
    <row r="69" spans="1:15" s="1220" customFormat="1" ht="18" customHeight="1">
      <c r="A69" s="3061"/>
      <c r="B69" s="1296"/>
      <c r="C69" s="1294"/>
      <c r="D69" s="1302"/>
      <c r="E69" s="1300"/>
      <c r="F69" s="1301"/>
      <c r="G69" s="1300"/>
      <c r="H69" s="1300"/>
      <c r="I69" s="1231"/>
      <c r="J69" s="1231"/>
      <c r="K69" s="1231"/>
      <c r="L69" s="1231"/>
      <c r="M69" s="1231"/>
      <c r="N69" s="1231"/>
      <c r="O69" s="1231"/>
    </row>
    <row r="70" spans="1:15" s="1267" customFormat="1" ht="12.75">
      <c r="A70" s="1295"/>
      <c r="B70" s="1295"/>
      <c r="C70" s="1303"/>
      <c r="D70" s="1302"/>
      <c r="E70" s="3060"/>
      <c r="F70" s="1301"/>
      <c r="G70" s="3060"/>
      <c r="H70" s="3060"/>
      <c r="I70" s="3089"/>
      <c r="J70" s="3089"/>
      <c r="K70" s="3089"/>
      <c r="L70" s="3089"/>
      <c r="M70" s="3089"/>
      <c r="N70" s="3089"/>
      <c r="O70" s="3089"/>
    </row>
    <row r="71" spans="1:15" s="1267" customFormat="1" ht="12.75">
      <c r="A71" s="1288"/>
      <c r="B71" s="1288"/>
      <c r="C71" s="1287"/>
      <c r="D71" s="1286"/>
      <c r="E71" s="1286"/>
      <c r="F71" s="1286"/>
      <c r="G71" s="1286"/>
      <c r="H71" s="1286"/>
      <c r="I71" s="3089"/>
      <c r="J71" s="3089"/>
      <c r="K71" s="3089"/>
      <c r="L71" s="3089"/>
      <c r="M71" s="3089"/>
      <c r="N71" s="3089"/>
      <c r="O71" s="3089"/>
    </row>
    <row r="72" spans="1:15" s="1267" customFormat="1" ht="12.75">
      <c r="A72" s="1288"/>
      <c r="B72" s="1288"/>
      <c r="C72" s="1287"/>
      <c r="D72" s="1286"/>
      <c r="E72" s="1286"/>
      <c r="F72" s="1286"/>
      <c r="G72" s="1286"/>
      <c r="H72" s="1286"/>
      <c r="I72" s="3089"/>
      <c r="J72" s="3089"/>
      <c r="K72" s="3089"/>
      <c r="L72" s="3089"/>
      <c r="M72" s="3089"/>
      <c r="N72" s="3089"/>
      <c r="O72" s="3089"/>
    </row>
    <row r="73" spans="1:15" s="1267" customFormat="1">
      <c r="A73" s="1221"/>
      <c r="B73" s="1273"/>
      <c r="C73" s="3058"/>
      <c r="D73" s="1273"/>
      <c r="E73" s="3059"/>
      <c r="F73" s="3059"/>
      <c r="G73" s="1221"/>
      <c r="H73" s="1273"/>
      <c r="I73" s="3089"/>
      <c r="J73" s="3089"/>
      <c r="K73" s="3089"/>
      <c r="L73" s="3089"/>
      <c r="M73" s="3089"/>
      <c r="N73" s="3089"/>
      <c r="O73" s="3089"/>
    </row>
    <row r="74" spans="1:15" s="1267" customFormat="1">
      <c r="A74" s="1273"/>
      <c r="B74" s="1221"/>
      <c r="C74" s="3058"/>
      <c r="D74" s="1221"/>
      <c r="E74" s="1221"/>
      <c r="F74" s="1221"/>
      <c r="G74" s="1221"/>
      <c r="H74" s="1273"/>
      <c r="I74" s="3089"/>
      <c r="J74" s="3089"/>
      <c r="K74" s="3089"/>
      <c r="L74" s="3089"/>
      <c r="M74" s="3089"/>
      <c r="N74" s="3089"/>
      <c r="O74" s="3089"/>
    </row>
    <row r="75" spans="1:15" s="1267" customFormat="1" ht="12.75">
      <c r="A75" s="3057"/>
      <c r="B75" s="1221"/>
      <c r="C75" s="3056"/>
      <c r="D75" s="3056"/>
      <c r="E75" s="3055"/>
      <c r="F75" s="3055"/>
      <c r="G75" s="3055"/>
      <c r="H75" s="3055"/>
      <c r="I75" s="3089"/>
      <c r="J75" s="3089"/>
      <c r="K75" s="3089"/>
      <c r="L75" s="3089"/>
      <c r="M75" s="3089"/>
      <c r="N75" s="3089"/>
      <c r="O75" s="3089"/>
    </row>
    <row r="76" spans="1:15" s="1267" customFormat="1" ht="12.75">
      <c r="A76" s="1283"/>
      <c r="B76" s="3054"/>
      <c r="C76" s="3053"/>
      <c r="D76" s="3053"/>
      <c r="E76" s="3052"/>
      <c r="F76" s="3052"/>
      <c r="G76" s="3052"/>
      <c r="H76" s="3052"/>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1283"/>
      <c r="B93" s="3054"/>
      <c r="C93" s="1283"/>
      <c r="D93" s="3075"/>
      <c r="E93" s="3075"/>
      <c r="F93" s="3075"/>
      <c r="G93" s="3075"/>
      <c r="H93" s="3075"/>
      <c r="I93" s="3089"/>
      <c r="J93" s="3089"/>
      <c r="K93" s="3089"/>
      <c r="L93" s="3089"/>
      <c r="M93" s="3089"/>
      <c r="N93" s="3089"/>
      <c r="O93" s="3089"/>
    </row>
    <row r="94" spans="1:15" s="1267" customFormat="1" ht="12.75">
      <c r="A94" s="1283"/>
      <c r="B94" s="3054"/>
      <c r="C94" s="1283"/>
      <c r="D94" s="3075"/>
      <c r="E94" s="3075"/>
      <c r="F94" s="3075"/>
      <c r="G94" s="3075"/>
      <c r="H94" s="3075"/>
      <c r="I94" s="3089"/>
      <c r="J94" s="3089"/>
      <c r="K94" s="3089"/>
      <c r="L94" s="3089"/>
      <c r="M94" s="3089"/>
      <c r="N94" s="3089"/>
      <c r="O94" s="3089"/>
    </row>
    <row r="95" spans="1:15" s="1267" customFormat="1" ht="12.75">
      <c r="A95" s="1283"/>
      <c r="B95" s="3054"/>
      <c r="C95" s="1283"/>
      <c r="D95" s="3075"/>
      <c r="E95" s="3075"/>
      <c r="F95" s="3075"/>
      <c r="G95" s="3075"/>
      <c r="H95" s="3075"/>
      <c r="I95" s="3089"/>
      <c r="J95" s="3089"/>
      <c r="K95" s="3089"/>
      <c r="L95" s="3089"/>
      <c r="M95" s="3089"/>
      <c r="N95" s="3089"/>
      <c r="O95" s="3089"/>
    </row>
    <row r="96" spans="1:15" s="1267" customFormat="1" ht="12.75">
      <c r="A96" s="1283"/>
      <c r="B96" s="3054"/>
      <c r="C96" s="1283"/>
      <c r="D96" s="3075"/>
      <c r="E96" s="3075"/>
      <c r="F96" s="3075"/>
      <c r="G96" s="3075"/>
      <c r="H96" s="3075"/>
      <c r="I96" s="3089"/>
      <c r="J96" s="3089"/>
      <c r="K96" s="3089"/>
      <c r="L96" s="3089"/>
      <c r="M96" s="3089"/>
      <c r="N96" s="3089"/>
      <c r="O96" s="3089"/>
    </row>
    <row r="97" spans="1:15" s="1267" customFormat="1" ht="12.75">
      <c r="A97" s="1283"/>
      <c r="B97" s="3054"/>
      <c r="C97" s="1283"/>
      <c r="D97" s="3075"/>
      <c r="E97" s="3075"/>
      <c r="F97" s="3075"/>
      <c r="G97" s="3075"/>
      <c r="H97" s="3075"/>
      <c r="I97" s="3089"/>
      <c r="J97" s="3089"/>
      <c r="K97" s="3089"/>
      <c r="L97" s="3089"/>
      <c r="M97" s="3089"/>
      <c r="N97" s="3089"/>
      <c r="O97" s="3089"/>
    </row>
    <row r="98" spans="1:15" s="1267" customFormat="1" ht="12.75">
      <c r="A98" s="1283"/>
      <c r="B98" s="3054"/>
      <c r="C98" s="1283"/>
      <c r="D98" s="3075"/>
      <c r="E98" s="3075"/>
      <c r="F98" s="3075"/>
      <c r="G98" s="3075"/>
      <c r="H98" s="3075"/>
      <c r="I98" s="3089"/>
      <c r="J98" s="3089"/>
      <c r="K98" s="3089"/>
      <c r="L98" s="3089"/>
      <c r="M98" s="3089"/>
      <c r="N98" s="3089"/>
      <c r="O98" s="3089"/>
    </row>
    <row r="99" spans="1:15" s="1267" customFormat="1" ht="12.75">
      <c r="A99" s="1283"/>
      <c r="B99" s="3054"/>
      <c r="C99" s="1283"/>
      <c r="D99" s="3075"/>
      <c r="E99" s="3075"/>
      <c r="F99" s="3075"/>
      <c r="G99" s="3075"/>
      <c r="H99" s="3075"/>
      <c r="I99" s="3089"/>
      <c r="J99" s="3089"/>
      <c r="K99" s="3089"/>
      <c r="L99" s="3089"/>
      <c r="M99" s="3089"/>
      <c r="N99" s="3089"/>
      <c r="O99" s="3089"/>
    </row>
    <row r="100" spans="1:15" s="1267" customFormat="1" ht="12.75">
      <c r="A100" s="1283"/>
      <c r="B100" s="3054"/>
      <c r="C100" s="1283"/>
      <c r="D100" s="3075"/>
      <c r="E100" s="3075"/>
      <c r="F100" s="3075"/>
      <c r="G100" s="3075"/>
      <c r="H100" s="3075"/>
      <c r="I100" s="3089"/>
      <c r="J100" s="3089"/>
      <c r="K100" s="3089"/>
      <c r="L100" s="3089"/>
      <c r="M100" s="3089"/>
      <c r="N100" s="3089"/>
      <c r="O100" s="3089"/>
    </row>
    <row r="101" spans="1:15" s="1267" customFormat="1" ht="12.75">
      <c r="A101" s="1283"/>
      <c r="B101" s="3054"/>
      <c r="C101" s="1283"/>
      <c r="D101" s="3075"/>
      <c r="E101" s="3075"/>
      <c r="F101" s="3075"/>
      <c r="G101" s="3075"/>
      <c r="H101" s="3075"/>
      <c r="I101" s="3089"/>
      <c r="J101" s="3089"/>
      <c r="K101" s="3089"/>
      <c r="L101" s="3089"/>
      <c r="M101" s="3089"/>
      <c r="N101" s="3089"/>
      <c r="O101" s="3089"/>
    </row>
    <row r="102" spans="1:15" s="1267" customFormat="1" ht="12.75">
      <c r="A102" s="1283"/>
      <c r="B102" s="3054"/>
      <c r="C102" s="1283"/>
      <c r="D102" s="3075"/>
      <c r="E102" s="3075"/>
      <c r="F102" s="3075"/>
      <c r="G102" s="3075"/>
      <c r="H102" s="3075"/>
      <c r="I102" s="3089"/>
      <c r="J102" s="3089"/>
      <c r="K102" s="3089"/>
      <c r="L102" s="3089"/>
      <c r="M102" s="3089"/>
      <c r="N102" s="3089"/>
      <c r="O102" s="3089"/>
    </row>
    <row r="103" spans="1:15" s="1267" customFormat="1" ht="12.75">
      <c r="A103" s="1283"/>
      <c r="B103" s="3054"/>
      <c r="C103" s="1283"/>
      <c r="D103" s="3075"/>
      <c r="E103" s="3075"/>
      <c r="F103" s="3075"/>
      <c r="G103" s="3075"/>
      <c r="H103" s="3075"/>
      <c r="I103" s="3089"/>
      <c r="J103" s="3089"/>
      <c r="K103" s="3089"/>
      <c r="L103" s="3089"/>
      <c r="M103" s="3089"/>
      <c r="N103" s="3089"/>
      <c r="O103" s="3089"/>
    </row>
    <row r="104" spans="1:15" s="1267" customFormat="1" ht="12.75">
      <c r="A104" s="1283"/>
      <c r="B104" s="3054"/>
      <c r="C104" s="1283"/>
      <c r="D104" s="3075"/>
      <c r="E104" s="3075"/>
      <c r="F104" s="3075"/>
      <c r="G104" s="3075"/>
      <c r="H104" s="3075"/>
      <c r="I104" s="3089"/>
      <c r="J104" s="3089"/>
      <c r="K104" s="3089"/>
      <c r="L104" s="3089"/>
      <c r="M104" s="3089"/>
      <c r="N104" s="3089"/>
      <c r="O104" s="3089"/>
    </row>
    <row r="105" spans="1:15" s="1267" customFormat="1" ht="12.75">
      <c r="A105" s="1283"/>
      <c r="B105" s="3054"/>
      <c r="C105" s="1283"/>
      <c r="D105" s="3075"/>
      <c r="E105" s="3075"/>
      <c r="F105" s="3075"/>
      <c r="G105" s="3075"/>
      <c r="H105" s="3075"/>
      <c r="I105" s="3089"/>
      <c r="J105" s="3089"/>
      <c r="K105" s="3089"/>
      <c r="L105" s="3089"/>
      <c r="M105" s="3089"/>
      <c r="N105" s="3089"/>
      <c r="O105" s="3089"/>
    </row>
    <row r="106" spans="1:15" s="1267" customFormat="1" ht="12.75">
      <c r="A106" s="1283"/>
      <c r="B106" s="3054"/>
      <c r="C106" s="1283"/>
      <c r="D106" s="3075"/>
      <c r="E106" s="3075"/>
      <c r="F106" s="3075"/>
      <c r="G106" s="3075"/>
      <c r="H106" s="3075"/>
      <c r="I106" s="3089"/>
      <c r="J106" s="3089"/>
      <c r="K106" s="3089"/>
      <c r="L106" s="3089"/>
      <c r="M106" s="3089"/>
      <c r="N106" s="3089"/>
      <c r="O106" s="3089"/>
    </row>
    <row r="107" spans="1:15" s="1267" customFormat="1" ht="12.75">
      <c r="A107" s="1283"/>
      <c r="B107" s="3054"/>
      <c r="C107" s="1283"/>
      <c r="D107" s="3075"/>
      <c r="E107" s="3075"/>
      <c r="F107" s="3075"/>
      <c r="G107" s="3075"/>
      <c r="H107" s="3075"/>
      <c r="I107" s="3089"/>
      <c r="J107" s="3089"/>
      <c r="K107" s="3089"/>
      <c r="L107" s="3089"/>
      <c r="M107" s="3089"/>
      <c r="N107" s="3089"/>
      <c r="O107" s="3089"/>
    </row>
    <row r="108" spans="1:15" s="1267" customFormat="1" ht="12.75">
      <c r="A108" s="1283"/>
      <c r="B108" s="3054"/>
      <c r="C108" s="1283"/>
      <c r="D108" s="3075"/>
      <c r="E108" s="3075"/>
      <c r="F108" s="3075"/>
      <c r="G108" s="3075"/>
      <c r="H108" s="3075"/>
      <c r="I108" s="3089"/>
      <c r="J108" s="3089"/>
      <c r="K108" s="3089"/>
      <c r="L108" s="3089"/>
      <c r="M108" s="3089"/>
      <c r="N108" s="3089"/>
      <c r="O108" s="3089"/>
    </row>
    <row r="109" spans="1:15" s="1267" customFormat="1" ht="12.75">
      <c r="A109" s="1283"/>
      <c r="B109" s="3054"/>
      <c r="C109" s="1283"/>
      <c r="D109" s="3075"/>
      <c r="E109" s="3075"/>
      <c r="F109" s="3075"/>
      <c r="G109" s="3075"/>
      <c r="H109" s="3075"/>
      <c r="I109" s="3089"/>
      <c r="J109" s="3089"/>
      <c r="K109" s="3089"/>
      <c r="L109" s="3089"/>
      <c r="M109" s="3089"/>
      <c r="N109" s="3089"/>
      <c r="O109" s="3089"/>
    </row>
    <row r="110" spans="1:15" s="1267" customFormat="1" ht="12.75">
      <c r="A110" s="1283"/>
      <c r="B110" s="3054"/>
      <c r="C110" s="1283"/>
      <c r="D110" s="3075"/>
      <c r="E110" s="3075"/>
      <c r="F110" s="3075"/>
      <c r="G110" s="3075"/>
      <c r="H110" s="3075"/>
      <c r="I110" s="3089"/>
      <c r="J110" s="3089"/>
      <c r="K110" s="3089"/>
      <c r="L110" s="3089"/>
      <c r="M110" s="3089"/>
      <c r="N110" s="3089"/>
      <c r="O110" s="3089"/>
    </row>
    <row r="111" spans="1:15" s="1267" customFormat="1" ht="12.75">
      <c r="A111" s="1283"/>
      <c r="B111" s="3054"/>
      <c r="C111" s="1283"/>
      <c r="D111" s="3075"/>
      <c r="E111" s="3075"/>
      <c r="F111" s="3075"/>
      <c r="G111" s="3075"/>
      <c r="H111" s="3075"/>
      <c r="I111" s="3089"/>
      <c r="J111" s="3089"/>
      <c r="K111" s="3089"/>
      <c r="L111" s="3089"/>
      <c r="M111" s="3089"/>
      <c r="N111" s="3089"/>
      <c r="O111" s="3089"/>
    </row>
    <row r="112" spans="1:15" s="1267" customFormat="1" ht="12.75">
      <c r="A112" s="1283"/>
      <c r="B112" s="3054"/>
      <c r="C112" s="1283"/>
      <c r="D112" s="3075"/>
      <c r="E112" s="3075"/>
      <c r="F112" s="3075"/>
      <c r="G112" s="3075"/>
      <c r="H112" s="3075"/>
      <c r="I112" s="3089"/>
      <c r="J112" s="3089"/>
      <c r="K112" s="3089"/>
      <c r="L112" s="3089"/>
      <c r="M112" s="3089"/>
      <c r="N112" s="3089"/>
      <c r="O112" s="3089"/>
    </row>
    <row r="113" spans="1:15" s="1267" customFormat="1" ht="12.75">
      <c r="A113" s="3055"/>
      <c r="B113" s="3055"/>
      <c r="C113" s="3055"/>
      <c r="D113" s="3055"/>
      <c r="E113" s="3055"/>
      <c r="F113" s="3055"/>
      <c r="G113" s="3055"/>
      <c r="H113" s="3055"/>
      <c r="I113" s="3089"/>
      <c r="J113" s="3089"/>
      <c r="K113" s="3089"/>
      <c r="L113" s="3089"/>
      <c r="M113" s="3089"/>
      <c r="N113" s="3089"/>
      <c r="O113" s="3089"/>
    </row>
    <row r="114" spans="1:15" s="1267" customFormat="1" ht="12.75">
      <c r="A114" s="3059"/>
      <c r="B114" s="3059"/>
      <c r="C114" s="3059"/>
      <c r="D114" s="3059"/>
      <c r="E114" s="3059"/>
      <c r="F114" s="3059"/>
      <c r="G114" s="3059"/>
      <c r="H114" s="3059"/>
      <c r="I114" s="3089"/>
      <c r="J114" s="3089"/>
      <c r="K114" s="3089"/>
      <c r="L114" s="3089"/>
      <c r="M114" s="3089"/>
      <c r="N114" s="3089"/>
      <c r="O114" s="3089"/>
    </row>
    <row r="115" spans="1:15" s="1267" customFormat="1">
      <c r="A115" s="1273"/>
      <c r="B115" s="1273"/>
      <c r="C115" s="1273"/>
      <c r="D115" s="1273"/>
      <c r="E115" s="1273"/>
      <c r="F115" s="1273"/>
      <c r="G115" s="1273"/>
      <c r="H115" s="1273"/>
      <c r="I115" s="3089"/>
      <c r="J115" s="3089"/>
      <c r="K115" s="3089"/>
      <c r="L115" s="3089"/>
      <c r="M115" s="3089"/>
      <c r="N115" s="3089"/>
      <c r="O115" s="3089"/>
    </row>
    <row r="116" spans="1:15" s="1267" customFormat="1">
      <c r="A116" s="3077"/>
      <c r="B116" s="3076"/>
      <c r="C116" s="1273"/>
      <c r="D116" s="3075"/>
      <c r="E116" s="3075"/>
      <c r="F116" s="3075"/>
      <c r="G116" s="3075"/>
      <c r="H116" s="3075"/>
      <c r="I116" s="3089"/>
      <c r="J116" s="3089"/>
      <c r="K116" s="3089"/>
      <c r="L116" s="3089"/>
      <c r="M116" s="3089"/>
      <c r="N116" s="3089"/>
      <c r="O116" s="3089"/>
    </row>
    <row r="117" spans="1:15" s="1267" customFormat="1" ht="12.75">
      <c r="A117" s="1221"/>
      <c r="B117" s="1221"/>
      <c r="C117" s="1303"/>
      <c r="D117" s="1302"/>
      <c r="E117" s="1304"/>
      <c r="F117" s="1301"/>
      <c r="G117" s="3074"/>
      <c r="H117" s="1304"/>
      <c r="I117" s="3089"/>
      <c r="J117" s="3089"/>
      <c r="K117" s="3089"/>
      <c r="L117" s="3089"/>
      <c r="M117" s="3089"/>
      <c r="N117" s="3089"/>
      <c r="O117" s="3089"/>
    </row>
    <row r="118" spans="1:15" s="1267" customFormat="1" ht="23.25">
      <c r="A118" s="3073"/>
      <c r="B118" s="3073"/>
      <c r="C118" s="3072"/>
      <c r="D118" s="1302"/>
      <c r="E118" s="1304"/>
      <c r="F118" s="1301"/>
      <c r="G118" s="3071"/>
      <c r="H118" s="1304"/>
      <c r="I118" s="3089"/>
      <c r="J118" s="3089"/>
      <c r="K118" s="3089"/>
      <c r="L118" s="3089"/>
      <c r="M118" s="3089"/>
      <c r="N118" s="3089"/>
      <c r="O118" s="3089"/>
    </row>
    <row r="119" spans="1:15" s="1267" customFormat="1" ht="12.75">
      <c r="A119" s="1277"/>
      <c r="B119" s="1277"/>
      <c r="C119" s="3068"/>
      <c r="D119" s="3070"/>
      <c r="E119" s="3069"/>
      <c r="F119" s="3069"/>
      <c r="G119" s="3069"/>
      <c r="H119" s="1314"/>
      <c r="I119" s="3089"/>
      <c r="J119" s="3089"/>
      <c r="K119" s="3089"/>
      <c r="L119" s="3089"/>
      <c r="M119" s="3089"/>
      <c r="N119" s="3089"/>
      <c r="O119" s="3089"/>
    </row>
    <row r="120" spans="1:15" s="1267" customFormat="1" ht="12.75">
      <c r="A120" s="1277"/>
      <c r="B120" s="1277"/>
      <c r="C120" s="3068"/>
      <c r="D120" s="1311"/>
      <c r="E120" s="1311"/>
      <c r="F120" s="1311"/>
      <c r="G120" s="1311"/>
      <c r="H120" s="1311"/>
      <c r="I120" s="3089"/>
      <c r="J120" s="3089"/>
      <c r="K120" s="3089"/>
      <c r="L120" s="3089"/>
      <c r="M120" s="3089"/>
      <c r="N120" s="3089"/>
      <c r="O120" s="3089"/>
    </row>
    <row r="121" spans="1:15" s="1267" customFormat="1" ht="12.75">
      <c r="A121" s="1277"/>
      <c r="B121" s="1277"/>
      <c r="C121" s="1314"/>
      <c r="D121" s="3066"/>
      <c r="E121" s="3066"/>
      <c r="F121" s="3066"/>
      <c r="G121" s="3067"/>
      <c r="H121" s="3066"/>
      <c r="I121" s="3089"/>
      <c r="J121" s="3089"/>
      <c r="K121" s="3089"/>
      <c r="L121" s="3089"/>
      <c r="M121" s="3089"/>
      <c r="N121" s="3089"/>
      <c r="O121" s="3089"/>
    </row>
    <row r="122" spans="1:15" s="1267" customFormat="1" ht="12.75">
      <c r="A122" s="1298"/>
      <c r="B122" s="3065"/>
      <c r="C122" s="3064"/>
      <c r="D122" s="3063"/>
      <c r="E122" s="3063"/>
      <c r="F122" s="3063"/>
      <c r="G122" s="3063"/>
      <c r="H122" s="3063"/>
      <c r="I122" s="3089"/>
      <c r="J122" s="3089"/>
      <c r="K122" s="3089"/>
      <c r="L122" s="3089"/>
      <c r="M122" s="3089"/>
      <c r="N122" s="3089"/>
      <c r="O122" s="3089"/>
    </row>
    <row r="123" spans="1:15" s="1267" customFormat="1" ht="12.75">
      <c r="A123" s="1292"/>
      <c r="B123" s="1292"/>
      <c r="C123" s="1297"/>
      <c r="D123" s="3062"/>
      <c r="E123" s="3062"/>
      <c r="F123" s="1301"/>
      <c r="G123" s="3062"/>
      <c r="H123" s="3062"/>
      <c r="I123" s="3089"/>
      <c r="J123" s="3089"/>
      <c r="K123" s="3089"/>
      <c r="L123" s="3089"/>
      <c r="M123" s="3089"/>
      <c r="N123" s="3089"/>
      <c r="O123" s="3089"/>
    </row>
    <row r="124" spans="1:15" s="1267" customFormat="1" ht="12.75">
      <c r="A124" s="1292"/>
      <c r="B124" s="1292"/>
      <c r="C124" s="1294"/>
      <c r="D124" s="3062"/>
      <c r="E124" s="3062"/>
      <c r="F124" s="1301"/>
      <c r="G124" s="3062"/>
      <c r="H124" s="3062"/>
      <c r="I124" s="3089"/>
      <c r="J124" s="3089"/>
      <c r="K124" s="3089"/>
      <c r="L124" s="3089"/>
      <c r="M124" s="3089"/>
      <c r="N124" s="3089"/>
      <c r="O124" s="3089"/>
    </row>
    <row r="125" spans="1:15" s="1267" customFormat="1" ht="12.75">
      <c r="A125" s="3061"/>
      <c r="B125" s="1296"/>
      <c r="C125" s="1294"/>
      <c r="D125" s="1302"/>
      <c r="E125" s="1300"/>
      <c r="F125" s="1301"/>
      <c r="G125" s="1300"/>
      <c r="H125" s="1300"/>
      <c r="I125" s="3089"/>
      <c r="J125" s="3089"/>
      <c r="K125" s="3089"/>
      <c r="L125" s="3089"/>
      <c r="M125" s="3089"/>
      <c r="N125" s="3089"/>
      <c r="O125" s="3089"/>
    </row>
    <row r="126" spans="1:15" s="1267" customFormat="1" ht="12.75">
      <c r="A126" s="1295"/>
      <c r="B126" s="1295"/>
      <c r="C126" s="1303"/>
      <c r="D126" s="1302"/>
      <c r="E126" s="3060"/>
      <c r="F126" s="1301"/>
      <c r="G126" s="3060"/>
      <c r="H126" s="3060"/>
      <c r="I126" s="3089"/>
      <c r="J126" s="3089"/>
      <c r="K126" s="3089"/>
      <c r="L126" s="3089"/>
      <c r="M126" s="3089"/>
      <c r="N126" s="3089"/>
      <c r="O126" s="3089"/>
    </row>
    <row r="127" spans="1:15" s="1267" customFormat="1" ht="12.75">
      <c r="A127" s="1288"/>
      <c r="B127" s="1288"/>
      <c r="C127" s="1287"/>
      <c r="D127" s="1286"/>
      <c r="E127" s="1286"/>
      <c r="F127" s="1286"/>
      <c r="G127" s="1286"/>
      <c r="H127" s="1286"/>
      <c r="I127" s="3089"/>
      <c r="J127" s="3089"/>
      <c r="K127" s="3089"/>
      <c r="L127" s="3089"/>
      <c r="M127" s="3089"/>
      <c r="N127" s="3089"/>
      <c r="O127" s="3089"/>
    </row>
    <row r="128" spans="1:15" s="1267" customFormat="1" ht="12.75">
      <c r="A128" s="1288"/>
      <c r="B128" s="1288"/>
      <c r="C128" s="1287"/>
      <c r="D128" s="1286"/>
      <c r="E128" s="1286"/>
      <c r="F128" s="1286"/>
      <c r="G128" s="1286"/>
      <c r="H128" s="1286"/>
      <c r="I128" s="3089"/>
      <c r="J128" s="3089"/>
      <c r="K128" s="3089"/>
      <c r="L128" s="3089"/>
      <c r="M128" s="3089"/>
      <c r="N128" s="3089"/>
      <c r="O128" s="3089"/>
    </row>
    <row r="129" spans="1:15" s="1267" customFormat="1">
      <c r="A129" s="1221"/>
      <c r="B129" s="1273"/>
      <c r="C129" s="3058"/>
      <c r="D129" s="1273"/>
      <c r="E129" s="3059"/>
      <c r="F129" s="3059"/>
      <c r="G129" s="1221"/>
      <c r="H129" s="1273"/>
      <c r="I129" s="3089"/>
      <c r="J129" s="3089"/>
      <c r="K129" s="3089"/>
      <c r="L129" s="3089"/>
      <c r="M129" s="3089"/>
      <c r="N129" s="3089"/>
      <c r="O129" s="3089"/>
    </row>
    <row r="130" spans="1:15" s="1267" customFormat="1">
      <c r="A130" s="1273"/>
      <c r="B130" s="1221"/>
      <c r="C130" s="3058"/>
      <c r="D130" s="1221"/>
      <c r="E130" s="1221"/>
      <c r="F130" s="1221"/>
      <c r="G130" s="1221"/>
      <c r="H130" s="1273"/>
      <c r="I130" s="3089"/>
      <c r="J130" s="3089"/>
      <c r="K130" s="3089"/>
      <c r="L130" s="3089"/>
      <c r="M130" s="3089"/>
      <c r="N130" s="3089"/>
      <c r="O130" s="3089"/>
    </row>
    <row r="131" spans="1:15" s="1267" customFormat="1" ht="12.75">
      <c r="A131" s="3057"/>
      <c r="B131" s="1221"/>
      <c r="C131" s="3056"/>
      <c r="D131" s="3056"/>
      <c r="E131" s="3055"/>
      <c r="F131" s="3055"/>
      <c r="G131" s="3055"/>
      <c r="H131" s="3055"/>
      <c r="I131" s="3089"/>
      <c r="J131" s="3089"/>
      <c r="K131" s="3089"/>
      <c r="L131" s="3089"/>
      <c r="M131" s="3089"/>
      <c r="N131" s="3089"/>
      <c r="O131" s="3089"/>
    </row>
    <row r="132" spans="1:15" s="1267" customFormat="1" ht="12.75">
      <c r="A132" s="1283"/>
      <c r="B132" s="3054"/>
      <c r="C132" s="3053"/>
      <c r="D132" s="3053"/>
      <c r="E132" s="3052"/>
      <c r="F132" s="3052"/>
      <c r="G132" s="3052"/>
      <c r="H132" s="3052"/>
      <c r="I132" s="3089"/>
      <c r="J132" s="3089"/>
      <c r="K132" s="3089"/>
      <c r="L132" s="3089"/>
      <c r="M132" s="3089"/>
      <c r="N132" s="3089"/>
      <c r="O132" s="3089"/>
    </row>
    <row r="133" spans="1:15" s="1267" customFormat="1">
      <c r="A133" s="1273"/>
      <c r="B133" s="1273"/>
      <c r="C133" s="1273"/>
      <c r="D133" s="1273"/>
      <c r="E133" s="1273"/>
      <c r="F133" s="1273"/>
      <c r="G133" s="1273"/>
      <c r="H133" s="1273"/>
      <c r="I133" s="3089"/>
      <c r="J133" s="3089"/>
      <c r="K133" s="3089"/>
      <c r="L133" s="3089"/>
      <c r="M133" s="3089"/>
      <c r="N133" s="3089"/>
      <c r="O133" s="3089"/>
    </row>
    <row r="134" spans="1:15" s="1267" customFormat="1">
      <c r="A134" s="1273"/>
      <c r="B134" s="1273"/>
      <c r="C134" s="1273"/>
      <c r="D134" s="1273"/>
      <c r="E134" s="1273"/>
      <c r="F134" s="1273"/>
      <c r="G134" s="1273"/>
      <c r="H134" s="1273"/>
      <c r="I134" s="3089"/>
      <c r="J134" s="3089"/>
      <c r="K134" s="3089"/>
      <c r="L134" s="3089"/>
      <c r="M134" s="3089"/>
      <c r="N134" s="3089"/>
      <c r="O134" s="3089"/>
    </row>
    <row r="135" spans="1:15" s="1267" customFormat="1">
      <c r="A135" s="1273"/>
      <c r="B135" s="1273"/>
      <c r="C135" s="1273"/>
      <c r="D135" s="1273"/>
      <c r="E135" s="1273"/>
      <c r="F135" s="1273"/>
      <c r="G135" s="1273"/>
      <c r="H135" s="1273"/>
      <c r="I135" s="3089"/>
      <c r="J135" s="3089"/>
      <c r="K135" s="3089"/>
      <c r="L135" s="3089"/>
      <c r="M135" s="3089"/>
      <c r="N135" s="3089"/>
      <c r="O135" s="3089"/>
    </row>
    <row r="136" spans="1:15" s="1267" customFormat="1">
      <c r="A136" s="1273"/>
      <c r="B136" s="1273"/>
      <c r="C136" s="1273"/>
      <c r="D136" s="1273"/>
      <c r="E136" s="1273"/>
      <c r="F136" s="1273"/>
      <c r="G136" s="1273"/>
      <c r="H136" s="1273"/>
      <c r="I136" s="3089"/>
      <c r="J136" s="3089"/>
      <c r="K136" s="3089"/>
      <c r="L136" s="3089"/>
      <c r="M136" s="3089"/>
      <c r="N136" s="3089"/>
      <c r="O136" s="3089"/>
    </row>
    <row r="137" spans="1:15" s="1267" customFormat="1">
      <c r="A137" s="1273"/>
      <c r="B137" s="1273"/>
      <c r="C137" s="1273"/>
      <c r="D137" s="1273"/>
      <c r="E137" s="1273"/>
      <c r="F137" s="1273"/>
      <c r="G137" s="1273"/>
      <c r="H137" s="1273"/>
      <c r="I137" s="3089"/>
      <c r="J137" s="3089"/>
      <c r="K137" s="3089"/>
      <c r="L137" s="3089"/>
      <c r="M137" s="3089"/>
      <c r="N137" s="3089"/>
      <c r="O137" s="3089"/>
    </row>
    <row r="138" spans="1:15" s="1267" customFormat="1">
      <c r="A138" s="1273"/>
      <c r="B138" s="1273"/>
      <c r="C138" s="1273"/>
      <c r="D138" s="1273"/>
      <c r="E138" s="1273"/>
      <c r="F138" s="1273"/>
      <c r="G138" s="1273"/>
      <c r="H138" s="1273"/>
      <c r="I138" s="3089"/>
      <c r="J138" s="3089"/>
      <c r="K138" s="3089"/>
      <c r="L138" s="3089"/>
      <c r="M138" s="3089"/>
      <c r="N138" s="3089"/>
      <c r="O138" s="3089"/>
    </row>
    <row r="139" spans="1:15" s="1267" customFormat="1">
      <c r="A139" s="1273"/>
      <c r="B139" s="1273"/>
      <c r="C139" s="1273"/>
      <c r="D139" s="1273"/>
      <c r="E139" s="1273"/>
      <c r="F139" s="1273"/>
      <c r="G139" s="1273"/>
      <c r="H139" s="1273"/>
      <c r="I139" s="3089"/>
      <c r="J139" s="3089"/>
      <c r="K139" s="3089"/>
      <c r="L139" s="3089"/>
      <c r="M139" s="3089"/>
      <c r="N139" s="3089"/>
      <c r="O139" s="3089"/>
    </row>
    <row r="140" spans="1:15" s="1267" customFormat="1">
      <c r="A140" s="1273"/>
      <c r="B140" s="1273"/>
      <c r="C140" s="1273"/>
      <c r="D140" s="1273"/>
      <c r="E140" s="1273"/>
      <c r="F140" s="1273"/>
      <c r="G140" s="1273"/>
      <c r="H140" s="1273"/>
      <c r="I140" s="3089"/>
      <c r="J140" s="3089"/>
      <c r="K140" s="3089"/>
      <c r="L140" s="3089"/>
      <c r="M140" s="3089"/>
      <c r="N140" s="3089"/>
      <c r="O140" s="3089"/>
    </row>
    <row r="141" spans="1:15" s="1267" customFormat="1">
      <c r="A141" s="1273"/>
      <c r="B141" s="1273"/>
      <c r="C141" s="1273"/>
      <c r="D141" s="1273"/>
      <c r="E141" s="1273"/>
      <c r="F141" s="1273"/>
      <c r="G141" s="1273"/>
      <c r="H141" s="1273"/>
      <c r="I141" s="3089"/>
      <c r="J141" s="3089"/>
      <c r="K141" s="3089"/>
      <c r="L141" s="3089"/>
      <c r="M141" s="3089"/>
      <c r="N141" s="3089"/>
      <c r="O141" s="3089"/>
    </row>
    <row r="142" spans="1:15" s="1267" customFormat="1">
      <c r="A142" s="1266"/>
      <c r="B142" s="1266"/>
      <c r="C142" s="1266"/>
      <c r="D142" s="1266"/>
      <c r="E142" s="1266"/>
      <c r="F142" s="1266"/>
      <c r="G142" s="1266"/>
      <c r="H142" s="1266"/>
      <c r="I142" s="3089"/>
      <c r="J142" s="3089"/>
      <c r="K142" s="3089"/>
      <c r="L142" s="3089"/>
      <c r="M142" s="3089"/>
      <c r="N142" s="3089"/>
      <c r="O142" s="3089"/>
    </row>
    <row r="143" spans="1:15" s="1267" customFormat="1">
      <c r="A143" s="1266"/>
      <c r="B143" s="1266"/>
      <c r="C143" s="1266"/>
      <c r="D143" s="1266"/>
      <c r="E143" s="1266"/>
      <c r="F143" s="1266"/>
      <c r="G143" s="1266"/>
      <c r="H143" s="1266"/>
      <c r="I143" s="3089"/>
      <c r="J143" s="3089"/>
      <c r="K143" s="3089"/>
      <c r="L143" s="3089"/>
      <c r="M143" s="3089"/>
      <c r="N143" s="3089"/>
      <c r="O143" s="3089"/>
    </row>
    <row r="144" spans="1:15" s="1267" customFormat="1">
      <c r="A144" s="1266"/>
      <c r="B144" s="1266"/>
      <c r="C144" s="1266"/>
      <c r="D144" s="1266"/>
      <c r="E144" s="1266"/>
      <c r="F144" s="1266"/>
      <c r="G144" s="1266"/>
      <c r="H144" s="1266"/>
      <c r="I144" s="3089"/>
      <c r="J144" s="3089"/>
      <c r="K144" s="3089"/>
      <c r="L144" s="3089"/>
      <c r="M144" s="3089"/>
      <c r="N144" s="3089"/>
      <c r="O144" s="3089"/>
    </row>
    <row r="145" spans="1:15" s="1267" customFormat="1">
      <c r="A145" s="1266"/>
      <c r="B145" s="1266"/>
      <c r="C145" s="1266"/>
      <c r="D145" s="1266"/>
      <c r="E145" s="1266"/>
      <c r="F145" s="1266"/>
      <c r="G145" s="1266"/>
      <c r="H145" s="1266"/>
      <c r="I145" s="3089"/>
      <c r="J145" s="3089"/>
      <c r="K145" s="3089"/>
      <c r="L145" s="3089"/>
      <c r="M145" s="3089"/>
      <c r="N145" s="3089"/>
      <c r="O145" s="3089"/>
    </row>
    <row r="146" spans="1:15" s="1267" customFormat="1">
      <c r="A146" s="1266"/>
      <c r="B146" s="1266"/>
      <c r="C146" s="1266"/>
      <c r="D146" s="1266"/>
      <c r="E146" s="1266"/>
      <c r="F146" s="1266"/>
      <c r="G146" s="1266"/>
      <c r="H146" s="1266"/>
      <c r="I146" s="3089"/>
      <c r="J146" s="3089"/>
      <c r="K146" s="3089"/>
      <c r="L146" s="3089"/>
      <c r="M146" s="3089"/>
      <c r="N146" s="3089"/>
      <c r="O146" s="3089"/>
    </row>
    <row r="147" spans="1:15" s="1267" customFormat="1">
      <c r="A147" s="1266"/>
      <c r="B147" s="1266"/>
      <c r="C147" s="1266"/>
      <c r="D147" s="1266"/>
      <c r="E147" s="1266"/>
      <c r="F147" s="1266"/>
      <c r="G147" s="1266"/>
      <c r="H147" s="1266"/>
      <c r="I147" s="3089"/>
      <c r="J147" s="3089"/>
      <c r="K147" s="3089"/>
      <c r="L147" s="3089"/>
      <c r="M147" s="3089"/>
      <c r="N147" s="3089"/>
      <c r="O147" s="3089"/>
    </row>
    <row r="148" spans="1:15" s="1267" customFormat="1">
      <c r="A148" s="1266"/>
      <c r="B148" s="1266"/>
      <c r="C148" s="1266"/>
      <c r="D148" s="1266"/>
      <c r="E148" s="1266"/>
      <c r="F148" s="1266"/>
      <c r="G148" s="1266"/>
      <c r="H148" s="1266"/>
      <c r="I148" s="3089"/>
      <c r="J148" s="3089"/>
      <c r="K148" s="3089"/>
      <c r="L148" s="3089"/>
      <c r="M148" s="3089"/>
      <c r="N148" s="3089"/>
      <c r="O148" s="3089"/>
    </row>
    <row r="149" spans="1:15" s="1267" customFormat="1">
      <c r="A149" s="1266"/>
      <c r="B149" s="1266"/>
      <c r="C149" s="1266"/>
      <c r="D149" s="1266"/>
      <c r="E149" s="1266"/>
      <c r="F149" s="1266"/>
      <c r="G149" s="1266"/>
      <c r="H149" s="1266"/>
      <c r="I149" s="3089"/>
      <c r="J149" s="3089"/>
      <c r="K149" s="3089"/>
      <c r="L149" s="3089"/>
      <c r="M149" s="3089"/>
      <c r="N149" s="3089"/>
      <c r="O149" s="3089"/>
    </row>
    <row r="150" spans="1:15" s="1267" customFormat="1">
      <c r="A150" s="1266"/>
      <c r="B150" s="1266"/>
      <c r="C150" s="1266"/>
      <c r="D150" s="1266"/>
      <c r="E150" s="1266"/>
      <c r="F150" s="1266"/>
      <c r="G150" s="1266"/>
      <c r="H150" s="1266"/>
      <c r="I150" s="3089"/>
      <c r="J150" s="3089"/>
      <c r="K150" s="3089"/>
      <c r="L150" s="3089"/>
      <c r="M150" s="3089"/>
      <c r="N150" s="3089"/>
      <c r="O150" s="3089"/>
    </row>
    <row r="151" spans="1:15" s="1267" customFormat="1">
      <c r="A151" s="1266"/>
      <c r="B151" s="1266"/>
      <c r="C151" s="1266"/>
      <c r="D151" s="1266"/>
      <c r="E151" s="1266"/>
      <c r="F151" s="1266"/>
      <c r="G151" s="1266"/>
      <c r="H151" s="1266"/>
      <c r="I151" s="3089"/>
      <c r="J151" s="3089"/>
      <c r="K151" s="3089"/>
      <c r="L151" s="3089"/>
      <c r="M151" s="3089"/>
      <c r="N151" s="3089"/>
      <c r="O151" s="3089"/>
    </row>
    <row r="152" spans="1:15" s="1267" customFormat="1">
      <c r="A152" s="1266"/>
      <c r="B152" s="1266"/>
      <c r="C152" s="1266"/>
      <c r="D152" s="1266"/>
      <c r="E152" s="1266"/>
      <c r="F152" s="1266"/>
      <c r="G152" s="1266"/>
      <c r="H152" s="1266"/>
      <c r="I152" s="3089"/>
      <c r="J152" s="3089"/>
      <c r="K152" s="3089"/>
      <c r="L152" s="3089"/>
      <c r="M152" s="3089"/>
      <c r="N152" s="3089"/>
      <c r="O152" s="3089"/>
    </row>
    <row r="153" spans="1:15" s="1267" customFormat="1">
      <c r="A153" s="1266"/>
      <c r="B153" s="1266"/>
      <c r="C153" s="1266"/>
      <c r="D153" s="1266"/>
      <c r="E153" s="1266"/>
      <c r="F153" s="1266"/>
      <c r="G153" s="1266"/>
      <c r="H153" s="1266"/>
      <c r="I153" s="3089"/>
      <c r="J153" s="3089"/>
      <c r="K153" s="3089"/>
      <c r="L153" s="3089"/>
      <c r="M153" s="3089"/>
      <c r="N153" s="3089"/>
      <c r="O153" s="3089"/>
    </row>
    <row r="154" spans="1:15" s="1267" customFormat="1">
      <c r="A154" s="1266"/>
      <c r="B154" s="1266"/>
      <c r="C154" s="1266"/>
      <c r="D154" s="1266"/>
      <c r="E154" s="1266"/>
      <c r="F154" s="1266"/>
      <c r="G154" s="1266"/>
      <c r="H154" s="1266"/>
      <c r="I154" s="3089"/>
      <c r="J154" s="3089"/>
      <c r="K154" s="3089"/>
      <c r="L154" s="3089"/>
      <c r="M154" s="3089"/>
      <c r="N154" s="3089"/>
      <c r="O154" s="3089"/>
    </row>
    <row r="155" spans="1:15" s="3051" customFormat="1">
      <c r="A155" s="1266"/>
      <c r="B155" s="1266"/>
      <c r="C155" s="1266"/>
      <c r="D155" s="1266"/>
      <c r="E155" s="1266"/>
      <c r="F155" s="1266"/>
      <c r="G155" s="1266"/>
      <c r="H155" s="1266"/>
    </row>
    <row r="156" spans="1:15" s="3051" customFormat="1">
      <c r="A156" s="1266"/>
      <c r="B156" s="1266"/>
      <c r="C156" s="1266"/>
      <c r="D156" s="1266"/>
      <c r="E156" s="1266"/>
      <c r="F156" s="1266"/>
      <c r="G156" s="1266"/>
      <c r="H156" s="1266"/>
    </row>
    <row r="157" spans="1:15" s="3051" customFormat="1">
      <c r="A157" s="1266"/>
      <c r="B157" s="1266"/>
      <c r="C157" s="1266"/>
      <c r="D157" s="1266"/>
      <c r="E157" s="1266"/>
      <c r="F157" s="1266"/>
      <c r="G157" s="1266"/>
      <c r="H157" s="1266"/>
    </row>
    <row r="158" spans="1:15" s="3051" customFormat="1">
      <c r="A158" s="1266"/>
      <c r="B158" s="1266"/>
      <c r="C158" s="1266"/>
      <c r="D158" s="1266"/>
      <c r="E158" s="1266"/>
      <c r="F158" s="1266"/>
      <c r="G158" s="1266"/>
      <c r="H158" s="1266"/>
    </row>
    <row r="159" spans="1:15" s="3051" customFormat="1">
      <c r="A159" s="1266"/>
      <c r="B159" s="1266"/>
      <c r="C159" s="1266"/>
      <c r="D159" s="1266"/>
      <c r="E159" s="1266"/>
      <c r="F159" s="1266"/>
      <c r="G159" s="1266"/>
      <c r="H159" s="1266"/>
    </row>
    <row r="160" spans="1:15" s="3051" customFormat="1">
      <c r="A160" s="1266"/>
      <c r="B160" s="1266"/>
      <c r="C160" s="1266"/>
      <c r="D160" s="1266"/>
      <c r="E160" s="1266"/>
      <c r="F160" s="1266"/>
      <c r="G160" s="1266"/>
      <c r="H160" s="1266"/>
    </row>
    <row r="161" spans="1:15" s="3051" customFormat="1">
      <c r="A161" s="1266"/>
      <c r="B161" s="1266"/>
      <c r="C161" s="1266"/>
      <c r="D161" s="1266"/>
      <c r="E161" s="1266"/>
      <c r="F161" s="1266"/>
      <c r="G161" s="1266"/>
      <c r="H161" s="1266"/>
    </row>
    <row r="162" spans="1:15" s="3051" customFormat="1">
      <c r="A162" s="1266"/>
      <c r="B162" s="1266"/>
      <c r="C162" s="1266"/>
      <c r="D162" s="1266"/>
      <c r="E162" s="1266"/>
      <c r="F162" s="1266"/>
      <c r="G162" s="1266"/>
      <c r="H162" s="1266"/>
    </row>
    <row r="163" spans="1:15" s="1267" customFormat="1">
      <c r="A163" s="1266"/>
      <c r="B163" s="1266"/>
      <c r="C163" s="1266"/>
      <c r="D163" s="1266"/>
      <c r="E163" s="1266"/>
      <c r="F163" s="1266"/>
      <c r="G163" s="1266"/>
      <c r="H163" s="1266"/>
      <c r="I163" s="3089"/>
      <c r="J163" s="3089"/>
      <c r="K163" s="3089"/>
      <c r="L163" s="3089"/>
      <c r="M163" s="3089"/>
      <c r="N163" s="3089"/>
      <c r="O163" s="3089"/>
    </row>
    <row r="164" spans="1:15" s="1267" customFormat="1">
      <c r="A164" s="1266"/>
      <c r="B164" s="1266"/>
      <c r="C164" s="1266"/>
      <c r="D164" s="1266"/>
      <c r="E164" s="1266"/>
      <c r="F164" s="1266"/>
      <c r="G164" s="1266"/>
      <c r="H164" s="1266"/>
      <c r="I164" s="3089"/>
      <c r="J164" s="3089"/>
      <c r="K164" s="3089"/>
      <c r="L164" s="3089"/>
      <c r="M164" s="3089"/>
      <c r="N164" s="3089"/>
      <c r="O164" s="3089"/>
    </row>
    <row r="165" spans="1:15" s="1267" customFormat="1">
      <c r="A165" s="1266"/>
      <c r="B165" s="1266"/>
      <c r="C165" s="1266"/>
      <c r="D165" s="1266"/>
      <c r="E165" s="1266"/>
      <c r="F165" s="1266"/>
      <c r="G165" s="1266"/>
      <c r="H165" s="1266"/>
      <c r="I165" s="3089"/>
      <c r="J165" s="3089"/>
      <c r="K165" s="3089"/>
      <c r="L165" s="3089"/>
      <c r="M165" s="3089"/>
      <c r="N165" s="3089"/>
      <c r="O165" s="3089"/>
    </row>
    <row r="166" spans="1:15" s="1267" customFormat="1">
      <c r="A166" s="1266"/>
      <c r="B166" s="1266"/>
      <c r="C166" s="1266"/>
      <c r="D166" s="1266"/>
      <c r="E166" s="1266"/>
      <c r="F166" s="1266"/>
      <c r="G166" s="1266"/>
      <c r="H166" s="1266"/>
      <c r="I166" s="3089"/>
      <c r="J166" s="3089"/>
      <c r="K166" s="3089"/>
      <c r="L166" s="3089"/>
      <c r="M166" s="3089"/>
      <c r="N166" s="3089"/>
      <c r="O166" s="3089"/>
    </row>
    <row r="167" spans="1:15" s="1267" customFormat="1">
      <c r="A167" s="1266"/>
      <c r="B167" s="1266"/>
      <c r="C167" s="1266"/>
      <c r="D167" s="1266"/>
      <c r="E167" s="1266"/>
      <c r="F167" s="1266"/>
      <c r="G167" s="1266"/>
      <c r="H167" s="1266"/>
      <c r="I167" s="3089"/>
      <c r="J167" s="3089"/>
      <c r="K167" s="3089"/>
      <c r="L167" s="3089"/>
      <c r="M167" s="3089"/>
      <c r="N167" s="3089"/>
      <c r="O167" s="3089"/>
    </row>
    <row r="168" spans="1:15" s="1267" customFormat="1">
      <c r="A168" s="1266"/>
      <c r="B168" s="1266"/>
      <c r="C168" s="1266"/>
      <c r="D168" s="1266"/>
      <c r="E168" s="1266"/>
      <c r="F168" s="1266"/>
      <c r="G168" s="1266"/>
      <c r="H168" s="1266"/>
      <c r="I168" s="3089"/>
      <c r="J168" s="3089"/>
      <c r="K168" s="3089"/>
      <c r="L168" s="3089"/>
      <c r="M168" s="3089"/>
      <c r="N168" s="3089"/>
      <c r="O168" s="3089"/>
    </row>
    <row r="169" spans="1:15" s="1267" customFormat="1">
      <c r="A169" s="1266"/>
      <c r="B169" s="1266"/>
      <c r="C169" s="1266"/>
      <c r="D169" s="1266"/>
      <c r="E169" s="1266"/>
      <c r="F169" s="1266"/>
      <c r="G169" s="1266"/>
      <c r="H169" s="1266"/>
      <c r="I169" s="3089"/>
      <c r="J169" s="3089"/>
      <c r="K169" s="3089"/>
      <c r="L169" s="3089"/>
      <c r="M169" s="3089"/>
      <c r="N169" s="3089"/>
      <c r="O169" s="3089"/>
    </row>
    <row r="170" spans="1:15" s="1267" customFormat="1">
      <c r="A170" s="1266"/>
      <c r="B170" s="1266"/>
      <c r="C170" s="1266"/>
      <c r="D170" s="1266"/>
      <c r="E170" s="1266"/>
      <c r="F170" s="1266"/>
      <c r="G170" s="1266"/>
      <c r="H170" s="1266"/>
      <c r="I170" s="3089"/>
      <c r="J170" s="3089"/>
      <c r="K170" s="3089"/>
      <c r="L170" s="3089"/>
      <c r="M170" s="3089"/>
      <c r="N170" s="3089"/>
      <c r="O170" s="3089"/>
    </row>
    <row r="171" spans="1:15" s="1267" customFormat="1">
      <c r="A171" s="1266"/>
      <c r="B171" s="1266"/>
      <c r="C171" s="1266"/>
      <c r="D171" s="1266"/>
      <c r="E171" s="1266"/>
      <c r="F171" s="1266"/>
      <c r="G171" s="1266"/>
      <c r="H171" s="1266"/>
      <c r="I171" s="3089"/>
      <c r="J171" s="3089"/>
      <c r="K171" s="3089"/>
      <c r="L171" s="3089"/>
      <c r="M171" s="3089"/>
      <c r="N171" s="3089"/>
      <c r="O171" s="3089"/>
    </row>
    <row r="172" spans="1:15" s="1267" customFormat="1">
      <c r="A172" s="1266"/>
      <c r="B172" s="1266"/>
      <c r="C172" s="1266"/>
      <c r="D172" s="1266"/>
      <c r="E172" s="1266"/>
      <c r="F172" s="1266"/>
      <c r="G172" s="1266"/>
      <c r="H172" s="1266"/>
      <c r="I172" s="3089"/>
      <c r="J172" s="3089"/>
      <c r="K172" s="3089"/>
      <c r="L172" s="3089"/>
      <c r="M172" s="3089"/>
      <c r="N172" s="3089"/>
      <c r="O172" s="3089"/>
    </row>
    <row r="173" spans="1:15" s="1267" customFormat="1">
      <c r="A173" s="1266"/>
      <c r="B173" s="1266"/>
      <c r="C173" s="1266"/>
      <c r="D173" s="1266"/>
      <c r="E173" s="1266"/>
      <c r="F173" s="1266"/>
      <c r="G173" s="1266"/>
      <c r="H173" s="1266"/>
      <c r="I173" s="3089"/>
      <c r="J173" s="3089"/>
      <c r="K173" s="3089"/>
      <c r="L173" s="3089"/>
      <c r="M173" s="3089"/>
      <c r="N173" s="3089"/>
      <c r="O173" s="3089"/>
    </row>
    <row r="174" spans="1:15" s="1267" customFormat="1">
      <c r="A174" s="1266"/>
      <c r="B174" s="1266"/>
      <c r="C174" s="1266"/>
      <c r="D174" s="1266"/>
      <c r="E174" s="1266"/>
      <c r="F174" s="1266"/>
      <c r="G174" s="1266"/>
      <c r="H174" s="1266"/>
      <c r="I174" s="3089"/>
      <c r="J174" s="3089"/>
      <c r="K174" s="3089"/>
      <c r="L174" s="3089"/>
      <c r="M174" s="3089"/>
      <c r="N174" s="3089"/>
      <c r="O174" s="3089"/>
    </row>
    <row r="175" spans="1:15" s="1267" customFormat="1">
      <c r="A175" s="1266"/>
      <c r="B175" s="1266"/>
      <c r="C175" s="1266"/>
      <c r="D175" s="1266"/>
      <c r="E175" s="1266"/>
      <c r="F175" s="1266"/>
      <c r="G175" s="1266"/>
      <c r="H175" s="1266"/>
      <c r="I175" s="3089"/>
      <c r="J175" s="3089"/>
      <c r="K175" s="3089"/>
      <c r="L175" s="3089"/>
      <c r="M175" s="3089"/>
      <c r="N175" s="3089"/>
      <c r="O175" s="3089"/>
    </row>
    <row r="176" spans="1:15" s="1267" customFormat="1">
      <c r="A176" s="1266"/>
      <c r="B176" s="1266"/>
      <c r="C176" s="1266"/>
      <c r="D176" s="1266"/>
      <c r="E176" s="1266"/>
      <c r="F176" s="1266"/>
      <c r="G176" s="1266"/>
      <c r="H176" s="1266"/>
      <c r="I176" s="3089"/>
      <c r="J176" s="3089"/>
      <c r="K176" s="3089"/>
      <c r="L176" s="3089"/>
      <c r="M176" s="3089"/>
      <c r="N176" s="3089"/>
      <c r="O176" s="3089"/>
    </row>
    <row r="177" spans="1:15" s="1267" customFormat="1">
      <c r="A177" s="1266"/>
      <c r="B177" s="1266"/>
      <c r="C177" s="1266"/>
      <c r="D177" s="1266"/>
      <c r="E177" s="1266"/>
      <c r="F177" s="1266"/>
      <c r="G177" s="1266"/>
      <c r="H177" s="1266"/>
      <c r="I177" s="3089"/>
      <c r="J177" s="3089"/>
      <c r="K177" s="3089"/>
      <c r="L177" s="3089"/>
      <c r="M177" s="3089"/>
      <c r="N177" s="3089"/>
      <c r="O177" s="3089"/>
    </row>
    <row r="178" spans="1:15" s="1267" customFormat="1">
      <c r="A178" s="1266"/>
      <c r="B178" s="1266"/>
      <c r="C178" s="1266"/>
      <c r="D178" s="1266"/>
      <c r="E178" s="1266"/>
      <c r="F178" s="1266"/>
      <c r="G178" s="1266"/>
      <c r="H178" s="1266"/>
      <c r="I178" s="3089"/>
      <c r="J178" s="3089"/>
      <c r="K178" s="3089"/>
      <c r="L178" s="3089"/>
      <c r="M178" s="3089"/>
      <c r="N178" s="3089"/>
      <c r="O178" s="3089"/>
    </row>
    <row r="179" spans="1:15" s="1267" customFormat="1">
      <c r="A179" s="1266"/>
      <c r="B179" s="1266"/>
      <c r="C179" s="1266"/>
      <c r="D179" s="1266"/>
      <c r="E179" s="1266"/>
      <c r="F179" s="1266"/>
      <c r="G179" s="1266"/>
      <c r="H179" s="1266"/>
      <c r="I179" s="3089"/>
      <c r="J179" s="3089"/>
      <c r="K179" s="3089"/>
      <c r="L179" s="3089"/>
      <c r="M179" s="3089"/>
      <c r="N179" s="3089"/>
      <c r="O179" s="3089"/>
    </row>
    <row r="180" spans="1:15" s="1267" customFormat="1">
      <c r="A180" s="1266"/>
      <c r="B180" s="1266"/>
      <c r="C180" s="1266"/>
      <c r="D180" s="1266"/>
      <c r="E180" s="1266"/>
      <c r="F180" s="1266"/>
      <c r="G180" s="1266"/>
      <c r="H180" s="1266"/>
      <c r="I180" s="3089"/>
      <c r="J180" s="3089"/>
      <c r="K180" s="3089"/>
      <c r="L180" s="3089"/>
      <c r="M180" s="3089"/>
      <c r="N180" s="3089"/>
      <c r="O180" s="3089"/>
    </row>
    <row r="181" spans="1:15" s="1267" customFormat="1">
      <c r="A181" s="1266"/>
      <c r="B181" s="1266"/>
      <c r="C181" s="1266"/>
      <c r="D181" s="1266"/>
      <c r="E181" s="1266"/>
      <c r="F181" s="1266"/>
      <c r="G181" s="1266"/>
      <c r="H181" s="1266"/>
      <c r="I181" s="3089"/>
      <c r="J181" s="3089"/>
      <c r="K181" s="3089"/>
      <c r="L181" s="3089"/>
      <c r="M181" s="3089"/>
      <c r="N181" s="3089"/>
      <c r="O181" s="3089"/>
    </row>
    <row r="182" spans="1:15" s="1267" customFormat="1">
      <c r="A182" s="1266"/>
      <c r="B182" s="1266"/>
      <c r="C182" s="1266"/>
      <c r="D182" s="1266"/>
      <c r="E182" s="1266"/>
      <c r="F182" s="1266"/>
      <c r="G182" s="1266"/>
      <c r="H182" s="1266"/>
      <c r="I182" s="3089"/>
      <c r="J182" s="3089"/>
      <c r="K182" s="3089"/>
      <c r="L182" s="3089"/>
      <c r="M182" s="3089"/>
      <c r="N182" s="3089"/>
      <c r="O182" s="3089"/>
    </row>
    <row r="183" spans="1:15" s="1267" customFormat="1">
      <c r="A183" s="1266"/>
      <c r="B183" s="1266"/>
      <c r="C183" s="1266"/>
      <c r="D183" s="1266"/>
      <c r="E183" s="1266"/>
      <c r="F183" s="1266"/>
      <c r="G183" s="1266"/>
      <c r="H183" s="1266"/>
      <c r="I183" s="3089"/>
      <c r="J183" s="3089"/>
      <c r="K183" s="3089"/>
      <c r="L183" s="3089"/>
      <c r="M183" s="3089"/>
      <c r="N183" s="3089"/>
      <c r="O183" s="3089"/>
    </row>
    <row r="184" spans="1:15" s="1267" customFormat="1">
      <c r="A184" s="1266"/>
      <c r="B184" s="1266"/>
      <c r="C184" s="1266"/>
      <c r="D184" s="1266"/>
      <c r="E184" s="1266"/>
      <c r="F184" s="1266"/>
      <c r="G184" s="1266"/>
      <c r="H184" s="1266"/>
      <c r="I184" s="3089"/>
      <c r="J184" s="3089"/>
      <c r="K184" s="3089"/>
      <c r="L184" s="3089"/>
      <c r="M184" s="3089"/>
      <c r="N184" s="3089"/>
      <c r="O184" s="3089"/>
    </row>
    <row r="185" spans="1:15" s="1267" customFormat="1">
      <c r="A185" s="1266"/>
      <c r="B185" s="1266"/>
      <c r="C185" s="1266"/>
      <c r="D185" s="1266"/>
      <c r="E185" s="1266"/>
      <c r="F185" s="1266"/>
      <c r="G185" s="1266"/>
      <c r="H185" s="1266"/>
      <c r="I185" s="3089"/>
      <c r="J185" s="3089"/>
      <c r="K185" s="3089"/>
      <c r="L185" s="3089"/>
      <c r="M185" s="3089"/>
      <c r="N185" s="3089"/>
      <c r="O185" s="3089"/>
    </row>
    <row r="186" spans="1:15" s="1267" customFormat="1">
      <c r="A186" s="1266"/>
      <c r="B186" s="1266"/>
      <c r="C186" s="1266"/>
      <c r="D186" s="1266"/>
      <c r="E186" s="1266"/>
      <c r="F186" s="1266"/>
      <c r="G186" s="1266"/>
      <c r="H186" s="1266"/>
      <c r="I186" s="3089"/>
      <c r="J186" s="3089"/>
      <c r="K186" s="3089"/>
      <c r="L186" s="3089"/>
      <c r="M186" s="3089"/>
      <c r="N186" s="3089"/>
      <c r="O186" s="3089"/>
    </row>
    <row r="187" spans="1:15" s="1267" customFormat="1">
      <c r="A187" s="1266"/>
      <c r="B187" s="1266"/>
      <c r="C187" s="1266"/>
      <c r="D187" s="1266"/>
      <c r="E187" s="1266"/>
      <c r="F187" s="1266"/>
      <c r="G187" s="1266"/>
      <c r="H187" s="1266"/>
      <c r="I187" s="3089"/>
      <c r="J187" s="3089"/>
      <c r="K187" s="3089"/>
      <c r="L187" s="3089"/>
      <c r="M187" s="3089"/>
      <c r="N187" s="3089"/>
      <c r="O187" s="3089"/>
    </row>
    <row r="188" spans="1:15" s="1267" customFormat="1">
      <c r="A188" s="1266"/>
      <c r="B188" s="1266"/>
      <c r="C188" s="1266"/>
      <c r="D188" s="1266"/>
      <c r="E188" s="1266"/>
      <c r="F188" s="1266"/>
      <c r="G188" s="1266"/>
      <c r="H188" s="1266"/>
      <c r="I188" s="3089"/>
      <c r="J188" s="3089"/>
      <c r="K188" s="3089"/>
      <c r="L188" s="3089"/>
      <c r="M188" s="3089"/>
      <c r="N188" s="3089"/>
      <c r="O188" s="3089"/>
    </row>
    <row r="189" spans="1:15" s="1267" customFormat="1">
      <c r="A189" s="1266"/>
      <c r="B189" s="1266"/>
      <c r="C189" s="1266"/>
      <c r="D189" s="1266"/>
      <c r="E189" s="1266"/>
      <c r="F189" s="1266"/>
      <c r="G189" s="1266"/>
      <c r="H189" s="1266"/>
      <c r="I189" s="3089"/>
      <c r="J189" s="3089"/>
      <c r="K189" s="3089"/>
      <c r="L189" s="3089"/>
      <c r="M189" s="3089"/>
      <c r="N189" s="3089"/>
      <c r="O189" s="3089"/>
    </row>
    <row r="190" spans="1:15" s="1267" customFormat="1">
      <c r="A190" s="1266"/>
      <c r="B190" s="1266"/>
      <c r="C190" s="1266"/>
      <c r="D190" s="1266"/>
      <c r="E190" s="1266"/>
      <c r="F190" s="1266"/>
      <c r="G190" s="1266"/>
      <c r="H190" s="1266"/>
      <c r="I190" s="3089"/>
      <c r="J190" s="3089"/>
      <c r="K190" s="3089"/>
      <c r="L190" s="3089"/>
      <c r="M190" s="3089"/>
      <c r="N190" s="3089"/>
      <c r="O190" s="3089"/>
    </row>
    <row r="191" spans="1:15" s="1267" customFormat="1">
      <c r="A191" s="1266"/>
      <c r="B191" s="1266"/>
      <c r="C191" s="1266"/>
      <c r="D191" s="1266"/>
      <c r="E191" s="1266"/>
      <c r="F191" s="1266"/>
      <c r="G191" s="1266"/>
      <c r="H191" s="1266"/>
      <c r="I191" s="3089"/>
      <c r="J191" s="3089"/>
      <c r="K191" s="3089"/>
      <c r="L191" s="3089"/>
      <c r="M191" s="3089"/>
      <c r="N191" s="3089"/>
      <c r="O191" s="3089"/>
    </row>
    <row r="192" spans="1:15" s="1267" customFormat="1">
      <c r="A192" s="1266"/>
      <c r="B192" s="1266"/>
      <c r="C192" s="1266"/>
      <c r="D192" s="1266"/>
      <c r="E192" s="1266"/>
      <c r="F192" s="1266"/>
      <c r="G192" s="1266"/>
      <c r="H192" s="1266"/>
      <c r="I192" s="3089"/>
      <c r="J192" s="3089"/>
      <c r="K192" s="3089"/>
      <c r="L192" s="3089"/>
      <c r="M192" s="3089"/>
      <c r="N192" s="3089"/>
      <c r="O192" s="3089"/>
    </row>
    <row r="193" spans="1:15" s="1267" customFormat="1">
      <c r="A193" s="1266"/>
      <c r="B193" s="1266"/>
      <c r="C193" s="1266"/>
      <c r="D193" s="1266"/>
      <c r="E193" s="1266"/>
      <c r="F193" s="1266"/>
      <c r="G193" s="1266"/>
      <c r="H193" s="1266"/>
      <c r="I193" s="3089"/>
      <c r="J193" s="3089"/>
      <c r="K193" s="3089"/>
      <c r="L193" s="3089"/>
      <c r="M193" s="3089"/>
      <c r="N193" s="3089"/>
      <c r="O193" s="3089"/>
    </row>
    <row r="194" spans="1:15" s="1267" customFormat="1">
      <c r="A194" s="1266"/>
      <c r="B194" s="1266"/>
      <c r="C194" s="1266"/>
      <c r="D194" s="1266"/>
      <c r="E194" s="1266"/>
      <c r="F194" s="1266"/>
      <c r="G194" s="1266"/>
      <c r="H194" s="1266"/>
      <c r="I194" s="3089"/>
      <c r="J194" s="3089"/>
      <c r="K194" s="3089"/>
      <c r="L194" s="3089"/>
      <c r="M194" s="3089"/>
      <c r="N194" s="3089"/>
      <c r="O194" s="3089"/>
    </row>
    <row r="195" spans="1:15" s="1267" customFormat="1">
      <c r="A195" s="1266"/>
      <c r="B195" s="1266"/>
      <c r="C195" s="1266"/>
      <c r="D195" s="1266"/>
      <c r="E195" s="1266"/>
      <c r="F195" s="1266"/>
      <c r="G195" s="1266"/>
      <c r="H195" s="1266"/>
      <c r="I195" s="3089"/>
      <c r="J195" s="3089"/>
      <c r="K195" s="3089"/>
      <c r="L195" s="3089"/>
      <c r="M195" s="3089"/>
      <c r="N195" s="3089"/>
      <c r="O195" s="3089"/>
    </row>
    <row r="196" spans="1:15" s="1267" customFormat="1">
      <c r="A196" s="1266"/>
      <c r="B196" s="1266"/>
      <c r="C196" s="1266"/>
      <c r="D196" s="1266"/>
      <c r="E196" s="1266"/>
      <c r="F196" s="1266"/>
      <c r="G196" s="1266"/>
      <c r="H196" s="1266"/>
      <c r="I196" s="3089"/>
      <c r="J196" s="3089"/>
      <c r="K196" s="3089"/>
      <c r="L196" s="3089"/>
      <c r="M196" s="3089"/>
      <c r="N196" s="3089"/>
      <c r="O196" s="3089"/>
    </row>
    <row r="197" spans="1:15" s="1267" customFormat="1">
      <c r="A197" s="1266"/>
      <c r="B197" s="1266"/>
      <c r="C197" s="1266"/>
      <c r="D197" s="1266"/>
      <c r="E197" s="1266"/>
      <c r="F197" s="1266"/>
      <c r="G197" s="1266"/>
      <c r="H197" s="1266"/>
      <c r="I197" s="3089"/>
      <c r="J197" s="3089"/>
      <c r="K197" s="3089"/>
      <c r="L197" s="3089"/>
      <c r="M197" s="3089"/>
      <c r="N197" s="3089"/>
      <c r="O197" s="3089"/>
    </row>
    <row r="198" spans="1:15" s="1267" customFormat="1">
      <c r="A198" s="1266"/>
      <c r="B198" s="1266"/>
      <c r="C198" s="1266"/>
      <c r="D198" s="1266"/>
      <c r="E198" s="1266"/>
      <c r="F198" s="1266"/>
      <c r="G198" s="1266"/>
      <c r="H198" s="1266"/>
      <c r="I198" s="3089"/>
      <c r="J198" s="3089"/>
      <c r="K198" s="3089"/>
      <c r="L198" s="3089"/>
      <c r="M198" s="3089"/>
      <c r="N198" s="3089"/>
      <c r="O198" s="3089"/>
    </row>
    <row r="199" spans="1:15" s="1267" customFormat="1">
      <c r="A199" s="1266"/>
      <c r="B199" s="1266"/>
      <c r="C199" s="1266"/>
      <c r="D199" s="1266"/>
      <c r="E199" s="1266"/>
      <c r="F199" s="1266"/>
      <c r="G199" s="1266"/>
      <c r="H199" s="1266"/>
      <c r="I199" s="3089"/>
      <c r="J199" s="3089"/>
      <c r="K199" s="3089"/>
      <c r="L199" s="3089"/>
      <c r="M199" s="3089"/>
      <c r="N199" s="3089"/>
      <c r="O199" s="3089"/>
    </row>
    <row r="200" spans="1:15" s="1267" customFormat="1">
      <c r="A200" s="1266"/>
      <c r="B200" s="1266"/>
      <c r="C200" s="1266"/>
      <c r="D200" s="1266"/>
      <c r="E200" s="1266"/>
      <c r="F200" s="1266"/>
      <c r="G200" s="1266"/>
      <c r="H200" s="1266"/>
      <c r="I200" s="3089"/>
      <c r="J200" s="3089"/>
      <c r="K200" s="3089"/>
      <c r="L200" s="3089"/>
      <c r="M200" s="3089"/>
      <c r="N200" s="3089"/>
      <c r="O200" s="3089"/>
    </row>
    <row r="201" spans="1:15" s="1267" customFormat="1">
      <c r="A201" s="1266"/>
      <c r="B201" s="1266"/>
      <c r="C201" s="1266"/>
      <c r="D201" s="1266"/>
      <c r="E201" s="1266"/>
      <c r="F201" s="1266"/>
      <c r="G201" s="1266"/>
      <c r="H201" s="1266"/>
      <c r="I201" s="3089"/>
      <c r="J201" s="3089"/>
      <c r="K201" s="3089"/>
      <c r="L201" s="3089"/>
      <c r="M201" s="3089"/>
      <c r="N201" s="3089"/>
      <c r="O201" s="3089"/>
    </row>
    <row r="202" spans="1:15" s="1267" customFormat="1">
      <c r="A202" s="1266"/>
      <c r="B202" s="1266"/>
      <c r="C202" s="1266"/>
      <c r="D202" s="1266"/>
      <c r="E202" s="1266"/>
      <c r="F202" s="1266"/>
      <c r="G202" s="1266"/>
      <c r="H202" s="1266"/>
      <c r="I202" s="3089"/>
      <c r="J202" s="3089"/>
      <c r="K202" s="3089"/>
      <c r="L202" s="3089"/>
      <c r="M202" s="3089"/>
      <c r="N202" s="3089"/>
      <c r="O202" s="3089"/>
    </row>
    <row r="203" spans="1:15" s="1267" customFormat="1">
      <c r="A203" s="1266"/>
      <c r="B203" s="1266"/>
      <c r="C203" s="1266"/>
      <c r="D203" s="1266"/>
      <c r="E203" s="1266"/>
      <c r="F203" s="1266"/>
      <c r="G203" s="1266"/>
      <c r="H203" s="1266"/>
      <c r="I203" s="3089"/>
      <c r="J203" s="3089"/>
      <c r="K203" s="3089"/>
      <c r="L203" s="3089"/>
      <c r="M203" s="3089"/>
      <c r="N203" s="3089"/>
      <c r="O203" s="3089"/>
    </row>
    <row r="207" spans="1:15" s="1267" customFormat="1">
      <c r="A207" s="1266"/>
      <c r="B207" s="1266"/>
      <c r="C207" s="1266"/>
      <c r="D207" s="1266"/>
      <c r="E207" s="1266"/>
      <c r="F207" s="1266"/>
      <c r="G207" s="1266"/>
      <c r="H207" s="1266"/>
      <c r="I207" s="3089"/>
      <c r="J207" s="3089"/>
      <c r="K207" s="3089"/>
      <c r="L207" s="3089"/>
      <c r="M207" s="3089"/>
      <c r="N207" s="3089"/>
      <c r="O207" s="3089"/>
    </row>
    <row r="208" spans="1:15" s="1267" customFormat="1">
      <c r="A208" s="1266"/>
      <c r="B208" s="1266"/>
      <c r="C208" s="1266"/>
      <c r="D208" s="1266"/>
      <c r="E208" s="1266"/>
      <c r="F208" s="1266"/>
      <c r="G208" s="1266"/>
      <c r="H208" s="1266"/>
      <c r="I208" s="3089"/>
      <c r="J208" s="3089"/>
      <c r="K208" s="3089"/>
      <c r="L208" s="3089"/>
      <c r="M208" s="3089"/>
      <c r="N208" s="3089"/>
      <c r="O208" s="3089"/>
    </row>
    <row r="209" spans="1:15" s="1267" customFormat="1">
      <c r="A209" s="1266"/>
      <c r="B209" s="1266"/>
      <c r="C209" s="1266"/>
      <c r="D209" s="1266"/>
      <c r="E209" s="1266"/>
      <c r="F209" s="1266"/>
      <c r="G209" s="1266"/>
      <c r="H209" s="1266"/>
      <c r="I209" s="3089"/>
      <c r="J209" s="3089"/>
      <c r="K209" s="3089"/>
      <c r="L209" s="3089"/>
      <c r="M209" s="3089"/>
      <c r="N209" s="3089"/>
      <c r="O209" s="3089"/>
    </row>
    <row r="210" spans="1:15" s="1267" customFormat="1">
      <c r="A210" s="1266"/>
      <c r="B210" s="1266"/>
      <c r="C210" s="1266"/>
      <c r="D210" s="1266"/>
      <c r="E210" s="1266"/>
      <c r="F210" s="1266"/>
      <c r="G210" s="1266"/>
      <c r="H210" s="1266"/>
      <c r="I210" s="3089"/>
      <c r="J210" s="3089"/>
      <c r="K210" s="3089"/>
      <c r="L210" s="3089"/>
      <c r="M210" s="3089"/>
      <c r="N210" s="3089"/>
      <c r="O210" s="3089"/>
    </row>
    <row r="211" spans="1:15" s="1267" customFormat="1">
      <c r="A211" s="1266"/>
      <c r="B211" s="1266"/>
      <c r="C211" s="1266"/>
      <c r="D211" s="1266"/>
      <c r="E211" s="1266"/>
      <c r="F211" s="1266"/>
      <c r="G211" s="1266"/>
      <c r="H211" s="1266"/>
      <c r="I211" s="3089"/>
      <c r="J211" s="3089"/>
      <c r="K211" s="3089"/>
      <c r="L211" s="3089"/>
      <c r="M211" s="3089"/>
      <c r="N211" s="3089"/>
      <c r="O211" s="3089"/>
    </row>
    <row r="212" spans="1:15" s="1267" customFormat="1">
      <c r="A212" s="1266"/>
      <c r="B212" s="1266"/>
      <c r="C212" s="1266"/>
      <c r="D212" s="1266"/>
      <c r="E212" s="1266"/>
      <c r="F212" s="1266"/>
      <c r="G212" s="1266"/>
      <c r="H212" s="1266"/>
      <c r="I212" s="3089"/>
      <c r="J212" s="3089"/>
      <c r="K212" s="3089"/>
      <c r="L212" s="3089"/>
      <c r="M212" s="3089"/>
      <c r="N212" s="3089"/>
      <c r="O212" s="3089"/>
    </row>
    <row r="213" spans="1:15" s="1267" customFormat="1">
      <c r="A213" s="1266"/>
      <c r="B213" s="1266"/>
      <c r="C213" s="1266"/>
      <c r="D213" s="1266"/>
      <c r="E213" s="1266"/>
      <c r="F213" s="1266"/>
      <c r="G213" s="1266"/>
      <c r="H213" s="1266"/>
      <c r="I213" s="3089"/>
      <c r="J213" s="3089"/>
      <c r="K213" s="3089"/>
      <c r="L213" s="3089"/>
      <c r="M213" s="3089"/>
      <c r="N213" s="3089"/>
      <c r="O213" s="3089"/>
    </row>
    <row r="214" spans="1:15" s="1267" customFormat="1">
      <c r="A214" s="1266"/>
      <c r="B214" s="1266"/>
      <c r="C214" s="1266"/>
      <c r="D214" s="1266"/>
      <c r="E214" s="1266"/>
      <c r="F214" s="1266"/>
      <c r="G214" s="1266"/>
      <c r="H214" s="1266"/>
      <c r="I214" s="3089"/>
      <c r="J214" s="3089"/>
      <c r="K214" s="3089"/>
      <c r="L214" s="3089"/>
      <c r="M214" s="3089"/>
      <c r="N214" s="3089"/>
      <c r="O214" s="3089"/>
    </row>
    <row r="215" spans="1:15" s="1267" customFormat="1">
      <c r="A215" s="1266"/>
      <c r="B215" s="1266"/>
      <c r="C215" s="1266"/>
      <c r="D215" s="1266"/>
      <c r="E215" s="1266"/>
      <c r="F215" s="1266"/>
      <c r="G215" s="1266"/>
      <c r="H215" s="1266"/>
      <c r="I215" s="3089"/>
      <c r="J215" s="3089"/>
      <c r="K215" s="3089"/>
      <c r="L215" s="3089"/>
      <c r="M215" s="3089"/>
      <c r="N215" s="3089"/>
      <c r="O215" s="3089"/>
    </row>
    <row r="216" spans="1:15" s="1267" customFormat="1">
      <c r="A216" s="1266"/>
      <c r="B216" s="1266"/>
      <c r="C216" s="1266"/>
      <c r="D216" s="1266"/>
      <c r="E216" s="1266"/>
      <c r="F216" s="1266"/>
      <c r="G216" s="1266"/>
      <c r="H216" s="1266"/>
      <c r="I216" s="3089"/>
      <c r="J216" s="3089"/>
      <c r="K216" s="3089"/>
      <c r="L216" s="3089"/>
      <c r="M216" s="3089"/>
      <c r="N216" s="3089"/>
      <c r="O216" s="3089"/>
    </row>
    <row r="217" spans="1:15" s="1267" customFormat="1">
      <c r="A217" s="1266"/>
      <c r="B217" s="1266"/>
      <c r="C217" s="1266"/>
      <c r="D217" s="1266"/>
      <c r="E217" s="1266"/>
      <c r="F217" s="1266"/>
      <c r="G217" s="1266"/>
      <c r="H217" s="1266"/>
      <c r="I217" s="3089"/>
      <c r="J217" s="3089"/>
      <c r="K217" s="3089"/>
      <c r="L217" s="3089"/>
      <c r="M217" s="3089"/>
      <c r="N217" s="3089"/>
      <c r="O217" s="3089"/>
    </row>
    <row r="218" spans="1:15" s="1267" customFormat="1">
      <c r="A218" s="1266"/>
      <c r="B218" s="1266"/>
      <c r="C218" s="1266"/>
      <c r="D218" s="1266"/>
      <c r="E218" s="1266"/>
      <c r="F218" s="1266"/>
      <c r="G218" s="1266"/>
      <c r="H218" s="1266"/>
      <c r="I218" s="3089"/>
      <c r="J218" s="3089"/>
      <c r="K218" s="3089"/>
      <c r="L218" s="3089"/>
      <c r="M218" s="3089"/>
      <c r="N218" s="3089"/>
      <c r="O218" s="3089"/>
    </row>
    <row r="219" spans="1:15" s="1267" customFormat="1">
      <c r="A219" s="1266"/>
      <c r="B219" s="1266"/>
      <c r="C219" s="1266"/>
      <c r="D219" s="1266"/>
      <c r="E219" s="1266"/>
      <c r="F219" s="1266"/>
      <c r="G219" s="1266"/>
      <c r="H219" s="1266"/>
      <c r="I219" s="3089"/>
      <c r="J219" s="3089"/>
      <c r="K219" s="3089"/>
      <c r="L219" s="3089"/>
      <c r="M219" s="3089"/>
      <c r="N219" s="3089"/>
      <c r="O219" s="3089"/>
    </row>
    <row r="220" spans="1:15" s="1267" customFormat="1">
      <c r="A220" s="1266"/>
      <c r="B220" s="1266"/>
      <c r="C220" s="1266"/>
      <c r="D220" s="1266"/>
      <c r="E220" s="1266"/>
      <c r="F220" s="1266"/>
      <c r="G220" s="1266"/>
      <c r="H220" s="1266"/>
      <c r="I220" s="3089"/>
      <c r="J220" s="3089"/>
      <c r="K220" s="3089"/>
      <c r="L220" s="3089"/>
      <c r="M220" s="3089"/>
      <c r="N220" s="3089"/>
      <c r="O220" s="3089"/>
    </row>
    <row r="221" spans="1:15" s="1267" customFormat="1">
      <c r="A221" s="1266"/>
      <c r="B221" s="1266"/>
      <c r="C221" s="1266"/>
      <c r="D221" s="1266"/>
      <c r="E221" s="1266"/>
      <c r="F221" s="1266"/>
      <c r="G221" s="1266"/>
      <c r="H221" s="1266"/>
      <c r="I221" s="3089"/>
      <c r="J221" s="3089"/>
      <c r="K221" s="3089"/>
      <c r="L221" s="3089"/>
      <c r="M221" s="3089"/>
      <c r="N221" s="3089"/>
      <c r="O221" s="3089"/>
    </row>
    <row r="222" spans="1:15" s="1267" customFormat="1">
      <c r="A222" s="1266"/>
      <c r="B222" s="1266"/>
      <c r="C222" s="1266"/>
      <c r="D222" s="1266"/>
      <c r="E222" s="1266"/>
      <c r="F222" s="1266"/>
      <c r="G222" s="1266"/>
      <c r="H222" s="1266"/>
      <c r="I222" s="3089"/>
      <c r="J222" s="3089"/>
      <c r="K222" s="3089"/>
      <c r="L222" s="3089"/>
      <c r="M222" s="3089"/>
      <c r="N222" s="3089"/>
      <c r="O222" s="3089"/>
    </row>
    <row r="223" spans="1:15" s="1267" customFormat="1">
      <c r="A223" s="1266"/>
      <c r="B223" s="1266"/>
      <c r="C223" s="1266"/>
      <c r="D223" s="1266"/>
      <c r="E223" s="1266"/>
      <c r="F223" s="1266"/>
      <c r="G223" s="1266"/>
      <c r="H223" s="1266"/>
      <c r="I223" s="3089"/>
      <c r="J223" s="3089"/>
      <c r="K223" s="3089"/>
      <c r="L223" s="3089"/>
      <c r="M223" s="3089"/>
      <c r="N223" s="3089"/>
      <c r="O223" s="3089"/>
    </row>
    <row r="224" spans="1:15" s="1267" customFormat="1">
      <c r="A224" s="1266"/>
      <c r="B224" s="1266"/>
      <c r="C224" s="1266"/>
      <c r="D224" s="1266"/>
      <c r="E224" s="1266"/>
      <c r="F224" s="1266"/>
      <c r="G224" s="1266"/>
      <c r="H224" s="1266"/>
      <c r="I224" s="3089"/>
      <c r="J224" s="3089"/>
      <c r="K224" s="3089"/>
      <c r="L224" s="3089"/>
      <c r="M224" s="3089"/>
      <c r="N224" s="3089"/>
      <c r="O224" s="3089"/>
    </row>
    <row r="225" spans="1:15" s="1267" customFormat="1">
      <c r="A225" s="1266"/>
      <c r="B225" s="1266"/>
      <c r="C225" s="1266"/>
      <c r="D225" s="1266"/>
      <c r="E225" s="1266"/>
      <c r="F225" s="1266"/>
      <c r="G225" s="1266"/>
      <c r="H225" s="1266"/>
      <c r="I225" s="3089"/>
      <c r="J225" s="3089"/>
      <c r="K225" s="3089"/>
      <c r="L225" s="3089"/>
      <c r="M225" s="3089"/>
      <c r="N225" s="3089"/>
      <c r="O225" s="3089"/>
    </row>
    <row r="226" spans="1:15" s="1267" customFormat="1">
      <c r="A226" s="1266"/>
      <c r="B226" s="1266"/>
      <c r="C226" s="1266"/>
      <c r="D226" s="1266"/>
      <c r="E226" s="1266"/>
      <c r="F226" s="1266"/>
      <c r="G226" s="1266"/>
      <c r="H226" s="1266"/>
      <c r="I226" s="3089"/>
      <c r="J226" s="3089"/>
      <c r="K226" s="3089"/>
      <c r="L226" s="3089"/>
      <c r="M226" s="3089"/>
      <c r="N226" s="3089"/>
      <c r="O226" s="3089"/>
    </row>
    <row r="227" spans="1:15" s="1267" customFormat="1">
      <c r="A227" s="1266"/>
      <c r="B227" s="1266"/>
      <c r="C227" s="1266"/>
      <c r="D227" s="1266"/>
      <c r="E227" s="1266"/>
      <c r="F227" s="1266"/>
      <c r="G227" s="1266"/>
      <c r="H227" s="1266"/>
      <c r="I227" s="3089"/>
      <c r="J227" s="3089"/>
      <c r="K227" s="3089"/>
      <c r="L227" s="3089"/>
      <c r="M227" s="3089"/>
      <c r="N227" s="3089"/>
      <c r="O227" s="3089"/>
    </row>
    <row r="228" spans="1:15" s="1267" customFormat="1">
      <c r="A228" s="1266"/>
      <c r="B228" s="1266"/>
      <c r="C228" s="1266"/>
      <c r="D228" s="1266"/>
      <c r="E228" s="1266"/>
      <c r="F228" s="1266"/>
      <c r="G228" s="1266"/>
      <c r="H228" s="1266"/>
      <c r="I228" s="3089"/>
      <c r="J228" s="3089"/>
      <c r="K228" s="3089"/>
      <c r="L228" s="3089"/>
      <c r="M228" s="3089"/>
      <c r="N228" s="3089"/>
      <c r="O228" s="3089"/>
    </row>
    <row r="229" spans="1:15" s="1267" customFormat="1">
      <c r="A229" s="1266"/>
      <c r="B229" s="1266"/>
      <c r="C229" s="1266"/>
      <c r="D229" s="1266"/>
      <c r="E229" s="1266"/>
      <c r="F229" s="1266"/>
      <c r="G229" s="1266"/>
      <c r="H229" s="1266"/>
      <c r="I229" s="3089"/>
      <c r="J229" s="3089"/>
      <c r="K229" s="3089"/>
      <c r="L229" s="3089"/>
      <c r="M229" s="3089"/>
      <c r="N229" s="3089"/>
      <c r="O229" s="3089"/>
    </row>
    <row r="230" spans="1:15" s="1267" customFormat="1">
      <c r="A230" s="1266"/>
      <c r="B230" s="1266"/>
      <c r="C230" s="1266"/>
      <c r="D230" s="1266"/>
      <c r="E230" s="1266"/>
      <c r="F230" s="1266"/>
      <c r="G230" s="1266"/>
      <c r="H230" s="1266"/>
      <c r="I230" s="3089"/>
      <c r="J230" s="3089"/>
      <c r="K230" s="3089"/>
      <c r="L230" s="3089"/>
      <c r="M230" s="3089"/>
      <c r="N230" s="3089"/>
      <c r="O230" s="3089"/>
    </row>
    <row r="231" spans="1:15" s="1267" customFormat="1">
      <c r="A231" s="1266"/>
      <c r="B231" s="1266"/>
      <c r="C231" s="1266"/>
      <c r="D231" s="1266"/>
      <c r="E231" s="1266"/>
      <c r="F231" s="1266"/>
      <c r="G231" s="1266"/>
      <c r="H231" s="1266"/>
      <c r="I231" s="3089"/>
      <c r="J231" s="3089"/>
      <c r="K231" s="3089"/>
      <c r="L231" s="3089"/>
      <c r="M231" s="3089"/>
      <c r="N231" s="3089"/>
      <c r="O231" s="3089"/>
    </row>
    <row r="232" spans="1:15" s="1267" customFormat="1">
      <c r="A232" s="1266"/>
      <c r="B232" s="1266"/>
      <c r="C232" s="1266"/>
      <c r="D232" s="1266"/>
      <c r="E232" s="1266"/>
      <c r="F232" s="1266"/>
      <c r="G232" s="1266"/>
      <c r="H232" s="1266"/>
      <c r="I232" s="3089"/>
      <c r="J232" s="3089"/>
      <c r="K232" s="3089"/>
      <c r="L232" s="3089"/>
      <c r="M232" s="3089"/>
      <c r="N232" s="3089"/>
      <c r="O232" s="3089"/>
    </row>
    <row r="233" spans="1:15" s="1267" customFormat="1">
      <c r="A233" s="1266"/>
      <c r="B233" s="1266"/>
      <c r="C233" s="1266"/>
      <c r="D233" s="1266"/>
      <c r="E233" s="1266"/>
      <c r="F233" s="1266"/>
      <c r="G233" s="1266"/>
      <c r="H233" s="1266"/>
      <c r="I233" s="3089"/>
      <c r="J233" s="3089"/>
      <c r="K233" s="3089"/>
      <c r="L233" s="3089"/>
      <c r="M233" s="3089"/>
      <c r="N233" s="3089"/>
      <c r="O233" s="3089"/>
    </row>
    <row r="234" spans="1:15" s="1267" customFormat="1">
      <c r="A234" s="1266"/>
      <c r="B234" s="1266"/>
      <c r="C234" s="1266"/>
      <c r="D234" s="1266"/>
      <c r="E234" s="1266"/>
      <c r="F234" s="1266"/>
      <c r="G234" s="1266"/>
      <c r="H234" s="1266"/>
      <c r="I234" s="3089"/>
      <c r="J234" s="3089"/>
      <c r="K234" s="3089"/>
      <c r="L234" s="3089"/>
      <c r="M234" s="3089"/>
      <c r="N234" s="3089"/>
      <c r="O234" s="3089"/>
    </row>
    <row r="235" spans="1:15" s="1267" customFormat="1">
      <c r="A235" s="1266"/>
      <c r="B235" s="1266"/>
      <c r="C235" s="1266"/>
      <c r="D235" s="1266"/>
      <c r="E235" s="1266"/>
      <c r="F235" s="1266"/>
      <c r="G235" s="1266"/>
      <c r="H235" s="1266"/>
      <c r="I235" s="3089"/>
      <c r="J235" s="3089"/>
      <c r="K235" s="3089"/>
      <c r="L235" s="3089"/>
      <c r="M235" s="3089"/>
      <c r="N235" s="3089"/>
      <c r="O235" s="3089"/>
    </row>
    <row r="236" spans="1:15" s="1267" customFormat="1">
      <c r="A236" s="1266"/>
      <c r="B236" s="1266"/>
      <c r="C236" s="1266"/>
      <c r="D236" s="1266"/>
      <c r="E236" s="1266"/>
      <c r="F236" s="1266"/>
      <c r="G236" s="1266"/>
      <c r="H236" s="1266"/>
      <c r="I236" s="3089"/>
      <c r="J236" s="3089"/>
      <c r="K236" s="3089"/>
      <c r="L236" s="3089"/>
      <c r="M236" s="3089"/>
      <c r="N236" s="3089"/>
      <c r="O236" s="3089"/>
    </row>
    <row r="237" spans="1:15" s="1267" customFormat="1">
      <c r="A237" s="1266"/>
      <c r="B237" s="1266"/>
      <c r="C237" s="1266"/>
      <c r="D237" s="1266"/>
      <c r="E237" s="1266"/>
      <c r="F237" s="1266"/>
      <c r="G237" s="1266"/>
      <c r="H237" s="1266"/>
      <c r="I237" s="3089"/>
      <c r="J237" s="3089"/>
      <c r="K237" s="3089"/>
      <c r="L237" s="3089"/>
      <c r="M237" s="3089"/>
      <c r="N237" s="3089"/>
      <c r="O237" s="3089"/>
    </row>
    <row r="238" spans="1:15" s="1267" customFormat="1">
      <c r="A238" s="1266"/>
      <c r="B238" s="1266"/>
      <c r="C238" s="1266"/>
      <c r="D238" s="1266"/>
      <c r="E238" s="1266"/>
      <c r="F238" s="1266"/>
      <c r="G238" s="1266"/>
      <c r="H238" s="1266"/>
      <c r="I238" s="3089"/>
      <c r="J238" s="3089"/>
      <c r="K238" s="3089"/>
      <c r="L238" s="3089"/>
      <c r="M238" s="3089"/>
      <c r="N238" s="3089"/>
      <c r="O238" s="3089"/>
    </row>
    <row r="239" spans="1:15" s="1267" customFormat="1">
      <c r="A239" s="1266"/>
      <c r="B239" s="1266"/>
      <c r="C239" s="1266"/>
      <c r="D239" s="1266"/>
      <c r="E239" s="1266"/>
      <c r="F239" s="1266"/>
      <c r="G239" s="1266"/>
      <c r="H239" s="1266"/>
      <c r="I239" s="3089"/>
      <c r="J239" s="3089"/>
      <c r="K239" s="3089"/>
      <c r="L239" s="3089"/>
      <c r="M239" s="3089"/>
      <c r="N239" s="3089"/>
      <c r="O239" s="3089"/>
    </row>
    <row r="240" spans="1:15" s="1267" customFormat="1">
      <c r="A240" s="1266"/>
      <c r="B240" s="1266"/>
      <c r="C240" s="1266"/>
      <c r="D240" s="1266"/>
      <c r="E240" s="1266"/>
      <c r="F240" s="1266"/>
      <c r="G240" s="1266"/>
      <c r="H240" s="1266"/>
      <c r="I240" s="3089"/>
      <c r="J240" s="3089"/>
      <c r="K240" s="3089"/>
      <c r="L240" s="3089"/>
      <c r="M240" s="3089"/>
      <c r="N240" s="3089"/>
      <c r="O240" s="3089"/>
    </row>
    <row r="241" spans="1:15" s="1267" customFormat="1">
      <c r="A241" s="1266"/>
      <c r="B241" s="1266"/>
      <c r="C241" s="1266"/>
      <c r="D241" s="1266"/>
      <c r="E241" s="1266"/>
      <c r="F241" s="1266"/>
      <c r="G241" s="1266"/>
      <c r="H241" s="1266"/>
      <c r="I241" s="3089"/>
      <c r="J241" s="3089"/>
      <c r="K241" s="3089"/>
      <c r="L241" s="3089"/>
      <c r="M241" s="3089"/>
      <c r="N241" s="3089"/>
      <c r="O241" s="3089"/>
    </row>
    <row r="242" spans="1:15" s="1267" customFormat="1">
      <c r="A242" s="1266"/>
      <c r="B242" s="1266"/>
      <c r="C242" s="1266"/>
      <c r="D242" s="1266"/>
      <c r="E242" s="1266"/>
      <c r="F242" s="1266"/>
      <c r="G242" s="1266"/>
      <c r="H242" s="1266"/>
      <c r="I242" s="3089"/>
      <c r="J242" s="3089"/>
      <c r="K242" s="3089"/>
      <c r="L242" s="3089"/>
      <c r="M242" s="3089"/>
      <c r="N242" s="3089"/>
      <c r="O242" s="3089"/>
    </row>
    <row r="243" spans="1:15" s="1267" customFormat="1">
      <c r="A243" s="1266"/>
      <c r="B243" s="1266"/>
      <c r="C243" s="1266"/>
      <c r="D243" s="1266"/>
      <c r="E243" s="1266"/>
      <c r="F243" s="1266"/>
      <c r="G243" s="1266"/>
      <c r="H243" s="1266"/>
      <c r="I243" s="3089"/>
      <c r="J243" s="3089"/>
      <c r="K243" s="3089"/>
      <c r="L243" s="3089"/>
      <c r="M243" s="3089"/>
      <c r="N243" s="3089"/>
      <c r="O243" s="3089"/>
    </row>
    <row r="244" spans="1:15" s="1267" customFormat="1">
      <c r="A244" s="1266"/>
      <c r="B244" s="1266"/>
      <c r="C244" s="1266"/>
      <c r="D244" s="1266"/>
      <c r="E244" s="1266"/>
      <c r="F244" s="1266"/>
      <c r="G244" s="1266"/>
      <c r="H244" s="1266"/>
      <c r="I244" s="3089"/>
      <c r="J244" s="3089"/>
      <c r="K244" s="3089"/>
      <c r="L244" s="3089"/>
      <c r="M244" s="3089"/>
      <c r="N244" s="3089"/>
      <c r="O244" s="3089"/>
    </row>
    <row r="250" spans="1:15" s="1267" customFormat="1">
      <c r="A250" s="1266"/>
      <c r="B250" s="1266"/>
      <c r="C250" s="1266"/>
      <c r="D250" s="1266"/>
      <c r="E250" s="1266"/>
      <c r="F250" s="1266"/>
      <c r="G250" s="1266"/>
      <c r="H250" s="1266"/>
      <c r="I250" s="3089"/>
      <c r="J250" s="3089"/>
      <c r="K250" s="3089"/>
      <c r="L250" s="3089"/>
      <c r="M250" s="3089"/>
      <c r="N250" s="3089"/>
      <c r="O250" s="3089"/>
    </row>
    <row r="251" spans="1:15" s="1267" customFormat="1">
      <c r="A251" s="1266"/>
      <c r="B251" s="1266"/>
      <c r="C251" s="1266"/>
      <c r="D251" s="1266"/>
      <c r="E251" s="1266"/>
      <c r="F251" s="1266"/>
      <c r="G251" s="1266"/>
      <c r="H251" s="1266"/>
      <c r="I251" s="3089"/>
      <c r="J251" s="3089"/>
      <c r="K251" s="3089"/>
      <c r="L251" s="3089"/>
      <c r="M251" s="3089"/>
      <c r="N251" s="3089"/>
      <c r="O251" s="3089"/>
    </row>
    <row r="252" spans="1:15" s="1267" customFormat="1">
      <c r="A252" s="1266"/>
      <c r="B252" s="1266"/>
      <c r="C252" s="1266"/>
      <c r="D252" s="1266"/>
      <c r="E252" s="1266"/>
      <c r="F252" s="1266"/>
      <c r="G252" s="1266"/>
      <c r="H252" s="1266"/>
      <c r="I252" s="3089"/>
      <c r="J252" s="3089"/>
      <c r="K252" s="3089"/>
      <c r="L252" s="3089"/>
      <c r="M252" s="3089"/>
      <c r="N252" s="3089"/>
      <c r="O252" s="3089"/>
    </row>
    <row r="253" spans="1:15" s="1267" customFormat="1">
      <c r="A253" s="1266"/>
      <c r="B253" s="1266"/>
      <c r="C253" s="1266"/>
      <c r="D253" s="1266"/>
      <c r="E253" s="1266"/>
      <c r="F253" s="1266"/>
      <c r="G253" s="1266"/>
      <c r="H253" s="1266"/>
      <c r="I253" s="3089"/>
      <c r="J253" s="3089"/>
      <c r="K253" s="3089"/>
      <c r="L253" s="3089"/>
      <c r="M253" s="3089"/>
      <c r="N253" s="3089"/>
      <c r="O253" s="3089"/>
    </row>
    <row r="254" spans="1:15" s="1267" customFormat="1">
      <c r="A254" s="1266"/>
      <c r="B254" s="1266"/>
      <c r="C254" s="1266"/>
      <c r="D254" s="1266"/>
      <c r="E254" s="1266"/>
      <c r="F254" s="1266"/>
      <c r="G254" s="1266"/>
      <c r="H254" s="1266"/>
      <c r="I254" s="3089"/>
      <c r="J254" s="3089"/>
      <c r="K254" s="3089"/>
      <c r="L254" s="3089"/>
      <c r="M254" s="3089"/>
      <c r="N254" s="3089"/>
      <c r="O254" s="3089"/>
    </row>
    <row r="255" spans="1:15" s="1267" customFormat="1">
      <c r="A255" s="1266"/>
      <c r="B255" s="1266"/>
      <c r="C255" s="1266"/>
      <c r="D255" s="1266"/>
      <c r="E255" s="1266"/>
      <c r="F255" s="1266"/>
      <c r="G255" s="1266"/>
      <c r="H255" s="1266"/>
      <c r="I255" s="3089"/>
      <c r="J255" s="3089"/>
      <c r="K255" s="3089"/>
      <c r="L255" s="3089"/>
      <c r="M255" s="3089"/>
      <c r="N255" s="3089"/>
      <c r="O255" s="3089"/>
    </row>
    <row r="256" spans="1:15" s="1267" customFormat="1">
      <c r="A256" s="1266"/>
      <c r="B256" s="1266"/>
      <c r="C256" s="1266"/>
      <c r="D256" s="1266"/>
      <c r="E256" s="1266"/>
      <c r="F256" s="1266"/>
      <c r="G256" s="1266"/>
      <c r="H256" s="1266"/>
      <c r="I256" s="3089"/>
      <c r="J256" s="3089"/>
      <c r="K256" s="3089"/>
      <c r="L256" s="3089"/>
      <c r="M256" s="3089"/>
      <c r="N256" s="3089"/>
      <c r="O256" s="3089"/>
    </row>
    <row r="257" spans="1:15" s="1267" customFormat="1">
      <c r="A257" s="1266"/>
      <c r="B257" s="1266"/>
      <c r="C257" s="1266"/>
      <c r="D257" s="1266"/>
      <c r="E257" s="1266"/>
      <c r="F257" s="1266"/>
      <c r="G257" s="1266"/>
      <c r="H257" s="1266"/>
      <c r="I257" s="3089"/>
      <c r="J257" s="3089"/>
      <c r="K257" s="3089"/>
      <c r="L257" s="3089"/>
      <c r="M257" s="3089"/>
      <c r="N257" s="3089"/>
      <c r="O257" s="3089"/>
    </row>
    <row r="258" spans="1:15" s="1267" customFormat="1">
      <c r="A258" s="1266"/>
      <c r="B258" s="1266"/>
      <c r="C258" s="1266"/>
      <c r="D258" s="1266"/>
      <c r="E258" s="1266"/>
      <c r="F258" s="1266"/>
      <c r="G258" s="1266"/>
      <c r="H258" s="1266"/>
      <c r="I258" s="3089"/>
      <c r="J258" s="3089"/>
      <c r="K258" s="3089"/>
      <c r="L258" s="3089"/>
      <c r="M258" s="3089"/>
      <c r="N258" s="3089"/>
      <c r="O258" s="3089"/>
    </row>
    <row r="259" spans="1:15" s="1267" customFormat="1">
      <c r="A259" s="1266"/>
      <c r="B259" s="1266"/>
      <c r="C259" s="1266"/>
      <c r="D259" s="1266"/>
      <c r="E259" s="1266"/>
      <c r="F259" s="1266"/>
      <c r="G259" s="1266"/>
      <c r="H259" s="1266"/>
      <c r="I259" s="3089"/>
      <c r="J259" s="3089"/>
      <c r="K259" s="3089"/>
      <c r="L259" s="3089"/>
      <c r="M259" s="3089"/>
      <c r="N259" s="3089"/>
      <c r="O259" s="3089"/>
    </row>
    <row r="260" spans="1:15" s="1267" customFormat="1">
      <c r="A260" s="1266"/>
      <c r="B260" s="1266"/>
      <c r="C260" s="1266"/>
      <c r="D260" s="1266"/>
      <c r="E260" s="1266"/>
      <c r="F260" s="1266"/>
      <c r="G260" s="1266"/>
      <c r="H260" s="1266"/>
      <c r="I260" s="3089"/>
      <c r="J260" s="3089"/>
      <c r="K260" s="3089"/>
      <c r="L260" s="3089"/>
      <c r="M260" s="3089"/>
      <c r="N260" s="3089"/>
      <c r="O260" s="3089"/>
    </row>
    <row r="261" spans="1:15" s="1267" customFormat="1">
      <c r="A261" s="1266"/>
      <c r="B261" s="1266"/>
      <c r="C261" s="1266"/>
      <c r="D261" s="1266"/>
      <c r="E261" s="1266"/>
      <c r="F261" s="1266"/>
      <c r="G261" s="1266"/>
      <c r="H261" s="1266"/>
      <c r="I261" s="3089"/>
      <c r="J261" s="3089"/>
      <c r="K261" s="3089"/>
      <c r="L261" s="3089"/>
      <c r="M261" s="3089"/>
      <c r="N261" s="3089"/>
      <c r="O261" s="3089"/>
    </row>
    <row r="262" spans="1:15" s="1267" customFormat="1">
      <c r="A262" s="1266"/>
      <c r="B262" s="1266"/>
      <c r="C262" s="1266"/>
      <c r="D262" s="1266"/>
      <c r="E262" s="1266"/>
      <c r="F262" s="1266"/>
      <c r="G262" s="1266"/>
      <c r="H262" s="1266"/>
      <c r="I262" s="3089"/>
      <c r="J262" s="3089"/>
      <c r="K262" s="3089"/>
      <c r="L262" s="3089"/>
      <c r="M262" s="3089"/>
      <c r="N262" s="3089"/>
      <c r="O262" s="3089"/>
    </row>
    <row r="263" spans="1:15" s="1267" customFormat="1">
      <c r="A263" s="1266"/>
      <c r="B263" s="1266"/>
      <c r="C263" s="1266"/>
      <c r="D263" s="1266"/>
      <c r="E263" s="1266"/>
      <c r="F263" s="1266"/>
      <c r="G263" s="1266"/>
      <c r="H263" s="1266"/>
      <c r="I263" s="3089"/>
      <c r="J263" s="3089"/>
      <c r="K263" s="3089"/>
      <c r="L263" s="3089"/>
      <c r="M263" s="3089"/>
      <c r="N263" s="3089"/>
      <c r="O263" s="3089"/>
    </row>
    <row r="264" spans="1:15" s="1267" customFormat="1">
      <c r="A264" s="1266"/>
      <c r="B264" s="1266"/>
      <c r="C264" s="1266"/>
      <c r="D264" s="1266"/>
      <c r="E264" s="1266"/>
      <c r="F264" s="1266"/>
      <c r="G264" s="1266"/>
      <c r="H264" s="1266"/>
      <c r="I264" s="3089"/>
      <c r="J264" s="3089"/>
      <c r="K264" s="3089"/>
      <c r="L264" s="3089"/>
      <c r="M264" s="3089"/>
      <c r="N264" s="3089"/>
      <c r="O264" s="3089"/>
    </row>
    <row r="265" spans="1:15" s="1267" customFormat="1">
      <c r="A265" s="1266"/>
      <c r="B265" s="1266"/>
      <c r="C265" s="1266"/>
      <c r="D265" s="1266"/>
      <c r="E265" s="1266"/>
      <c r="F265" s="1266"/>
      <c r="G265" s="1266"/>
      <c r="H265" s="1266"/>
      <c r="I265" s="3089"/>
      <c r="J265" s="3089"/>
      <c r="K265" s="3089"/>
      <c r="L265" s="3089"/>
      <c r="M265" s="3089"/>
      <c r="N265" s="3089"/>
      <c r="O265" s="3089"/>
    </row>
    <row r="266" spans="1:15" s="1267" customFormat="1">
      <c r="A266" s="1266"/>
      <c r="B266" s="1266"/>
      <c r="C266" s="1266"/>
      <c r="D266" s="1266"/>
      <c r="E266" s="1266"/>
      <c r="F266" s="1266"/>
      <c r="G266" s="1266"/>
      <c r="H266" s="1266"/>
      <c r="I266" s="3089"/>
      <c r="J266" s="3089"/>
      <c r="K266" s="3089"/>
      <c r="L266" s="3089"/>
      <c r="M266" s="3089"/>
      <c r="N266" s="3089"/>
      <c r="O266" s="3089"/>
    </row>
    <row r="267" spans="1:15" s="1267" customFormat="1">
      <c r="A267" s="1266"/>
      <c r="B267" s="1266"/>
      <c r="C267" s="1266"/>
      <c r="D267" s="1266"/>
      <c r="E267" s="1266"/>
      <c r="F267" s="1266"/>
      <c r="G267" s="1266"/>
      <c r="H267" s="1266"/>
      <c r="I267" s="3089"/>
      <c r="J267" s="3089"/>
      <c r="K267" s="3089"/>
      <c r="L267" s="3089"/>
      <c r="M267" s="3089"/>
      <c r="N267" s="3089"/>
      <c r="O267" s="3089"/>
    </row>
    <row r="268" spans="1:15" s="1267" customFormat="1">
      <c r="A268" s="1266"/>
      <c r="B268" s="1266"/>
      <c r="C268" s="1266"/>
      <c r="D268" s="1266"/>
      <c r="E268" s="1266"/>
      <c r="F268" s="1266"/>
      <c r="G268" s="1266"/>
      <c r="H268" s="1266"/>
      <c r="I268" s="3089"/>
      <c r="J268" s="3089"/>
      <c r="K268" s="3089"/>
      <c r="L268" s="3089"/>
      <c r="M268" s="3089"/>
      <c r="N268" s="3089"/>
      <c r="O268" s="3089"/>
    </row>
    <row r="269" spans="1:15" s="1267" customFormat="1">
      <c r="A269" s="1266"/>
      <c r="B269" s="1266"/>
      <c r="C269" s="1266"/>
      <c r="D269" s="1266"/>
      <c r="E269" s="1266"/>
      <c r="F269" s="1266"/>
      <c r="G269" s="1266"/>
      <c r="H269" s="1266"/>
      <c r="I269" s="3089"/>
      <c r="J269" s="3089"/>
      <c r="K269" s="3089"/>
      <c r="L269" s="3089"/>
      <c r="M269" s="3089"/>
      <c r="N269" s="3089"/>
      <c r="O269" s="3089"/>
    </row>
    <row r="270" spans="1:15" s="1267" customFormat="1">
      <c r="A270" s="1266"/>
      <c r="B270" s="1266"/>
      <c r="C270" s="1266"/>
      <c r="D270" s="1266"/>
      <c r="E270" s="1266"/>
      <c r="F270" s="1266"/>
      <c r="G270" s="1266"/>
      <c r="H270" s="1266"/>
      <c r="I270" s="3089"/>
      <c r="J270" s="3089"/>
      <c r="K270" s="3089"/>
      <c r="L270" s="3089"/>
      <c r="M270" s="3089"/>
      <c r="N270" s="3089"/>
      <c r="O270" s="3089"/>
    </row>
    <row r="271" spans="1:15" s="1267" customFormat="1">
      <c r="A271" s="1266"/>
      <c r="B271" s="1266"/>
      <c r="C271" s="1266"/>
      <c r="D271" s="1266"/>
      <c r="E271" s="1266"/>
      <c r="F271" s="1266"/>
      <c r="G271" s="1266"/>
      <c r="H271" s="1266"/>
      <c r="I271" s="3089"/>
      <c r="J271" s="3089"/>
      <c r="K271" s="3089"/>
      <c r="L271" s="3089"/>
      <c r="M271" s="3089"/>
      <c r="N271" s="3089"/>
      <c r="O271" s="3089"/>
    </row>
    <row r="272" spans="1:15" s="1267" customFormat="1">
      <c r="A272" s="1266"/>
      <c r="B272" s="1266"/>
      <c r="C272" s="1266"/>
      <c r="D272" s="1266"/>
      <c r="E272" s="1266"/>
      <c r="F272" s="1266"/>
      <c r="G272" s="1266"/>
      <c r="H272" s="1266"/>
      <c r="I272" s="3089"/>
      <c r="J272" s="3089"/>
      <c r="K272" s="3089"/>
      <c r="L272" s="3089"/>
      <c r="M272" s="3089"/>
      <c r="N272" s="3089"/>
      <c r="O272" s="3089"/>
    </row>
    <row r="273" spans="1:15" s="1267" customFormat="1">
      <c r="A273" s="1266"/>
      <c r="B273" s="1266"/>
      <c r="C273" s="1266"/>
      <c r="D273" s="1266"/>
      <c r="E273" s="1266"/>
      <c r="F273" s="1266"/>
      <c r="G273" s="1266"/>
      <c r="H273" s="1266"/>
      <c r="I273" s="3089"/>
      <c r="J273" s="3089"/>
      <c r="K273" s="3089"/>
      <c r="L273" s="3089"/>
      <c r="M273" s="3089"/>
      <c r="N273" s="3089"/>
      <c r="O273" s="3089"/>
    </row>
    <row r="274" spans="1:15" s="1267" customFormat="1">
      <c r="A274" s="1266"/>
      <c r="B274" s="1266"/>
      <c r="C274" s="1266"/>
      <c r="D274" s="1266"/>
      <c r="E274" s="1266"/>
      <c r="F274" s="1266"/>
      <c r="G274" s="1266"/>
      <c r="H274" s="1266"/>
      <c r="I274" s="3089"/>
      <c r="J274" s="3089"/>
      <c r="K274" s="3089"/>
      <c r="L274" s="3089"/>
      <c r="M274" s="3089"/>
      <c r="N274" s="3089"/>
      <c r="O274" s="3089"/>
    </row>
    <row r="275" spans="1:15" s="1267" customFormat="1">
      <c r="A275" s="1266"/>
      <c r="B275" s="1266"/>
      <c r="C275" s="1266"/>
      <c r="D275" s="1266"/>
      <c r="E275" s="1266"/>
      <c r="F275" s="1266"/>
      <c r="G275" s="1266"/>
      <c r="H275" s="1266"/>
      <c r="I275" s="3089"/>
      <c r="J275" s="3089"/>
      <c r="K275" s="3089"/>
      <c r="L275" s="3089"/>
      <c r="M275" s="3089"/>
      <c r="N275" s="3089"/>
      <c r="O275" s="3089"/>
    </row>
    <row r="276" spans="1:15" s="1267" customFormat="1">
      <c r="A276" s="1266"/>
      <c r="B276" s="1266"/>
      <c r="C276" s="1266"/>
      <c r="D276" s="1266"/>
      <c r="E276" s="1266"/>
      <c r="F276" s="1266"/>
      <c r="G276" s="1266"/>
      <c r="H276" s="1266"/>
      <c r="I276" s="3089"/>
      <c r="J276" s="3089"/>
      <c r="K276" s="3089"/>
      <c r="L276" s="3089"/>
      <c r="M276" s="3089"/>
      <c r="N276" s="3089"/>
      <c r="O276" s="3089"/>
    </row>
    <row r="277" spans="1:15" s="1267" customFormat="1">
      <c r="A277" s="1266"/>
      <c r="B277" s="1266"/>
      <c r="C277" s="1266"/>
      <c r="D277" s="1266"/>
      <c r="E277" s="1266"/>
      <c r="F277" s="1266"/>
      <c r="G277" s="1266"/>
      <c r="H277" s="1266"/>
      <c r="I277" s="3089"/>
      <c r="J277" s="3089"/>
      <c r="K277" s="3089"/>
      <c r="L277" s="3089"/>
      <c r="M277" s="3089"/>
      <c r="N277" s="3089"/>
      <c r="O277" s="3089"/>
    </row>
    <row r="278" spans="1:15" s="1267" customFormat="1">
      <c r="A278" s="1266"/>
      <c r="B278" s="1266"/>
      <c r="C278" s="1266"/>
      <c r="D278" s="1266"/>
      <c r="E278" s="1266"/>
      <c r="F278" s="1266"/>
      <c r="G278" s="1266"/>
      <c r="H278" s="1266"/>
      <c r="I278" s="3089"/>
      <c r="J278" s="3089"/>
      <c r="K278" s="3089"/>
      <c r="L278" s="3089"/>
      <c r="M278" s="3089"/>
      <c r="N278" s="3089"/>
      <c r="O278" s="3089"/>
    </row>
    <row r="279" spans="1:15" s="1267" customFormat="1">
      <c r="A279" s="1266"/>
      <c r="B279" s="1266"/>
      <c r="C279" s="1266"/>
      <c r="D279" s="1266"/>
      <c r="E279" s="1266"/>
      <c r="F279" s="1266"/>
      <c r="G279" s="1266"/>
      <c r="H279" s="1266"/>
      <c r="I279" s="3089"/>
      <c r="J279" s="3089"/>
      <c r="K279" s="3089"/>
      <c r="L279" s="3089"/>
      <c r="M279" s="3089"/>
      <c r="N279" s="3089"/>
      <c r="O279" s="3089"/>
    </row>
    <row r="280" spans="1:15" s="1267" customFormat="1">
      <c r="A280" s="1266"/>
      <c r="B280" s="1266"/>
      <c r="C280" s="1266"/>
      <c r="D280" s="1266"/>
      <c r="E280" s="1266"/>
      <c r="F280" s="1266"/>
      <c r="G280" s="1266"/>
      <c r="H280" s="1266"/>
      <c r="I280" s="3089"/>
      <c r="J280" s="3089"/>
      <c r="K280" s="3089"/>
      <c r="L280" s="3089"/>
      <c r="M280" s="3089"/>
      <c r="N280" s="3089"/>
      <c r="O280" s="3089"/>
    </row>
    <row r="281" spans="1:15" s="1267" customFormat="1">
      <c r="A281" s="1266"/>
      <c r="B281" s="1266"/>
      <c r="C281" s="1266"/>
      <c r="D281" s="1266"/>
      <c r="E281" s="1266"/>
      <c r="F281" s="1266"/>
      <c r="G281" s="1266"/>
      <c r="H281" s="1266"/>
      <c r="I281" s="3089"/>
      <c r="J281" s="3089"/>
      <c r="K281" s="3089"/>
      <c r="L281" s="3089"/>
      <c r="M281" s="3089"/>
      <c r="N281" s="3089"/>
      <c r="O281" s="3089"/>
    </row>
    <row r="282" spans="1:15" s="1267" customFormat="1">
      <c r="A282" s="1266"/>
      <c r="B282" s="1266"/>
      <c r="C282" s="1266"/>
      <c r="D282" s="1266"/>
      <c r="E282" s="1266"/>
      <c r="F282" s="1266"/>
      <c r="G282" s="1266"/>
      <c r="H282" s="1266"/>
      <c r="I282" s="3089"/>
      <c r="J282" s="3089"/>
      <c r="K282" s="3089"/>
      <c r="L282" s="3089"/>
      <c r="M282" s="3089"/>
      <c r="N282" s="3089"/>
      <c r="O282" s="3089"/>
    </row>
    <row r="283" spans="1:15" s="1267" customFormat="1">
      <c r="A283" s="1266"/>
      <c r="B283" s="1266"/>
      <c r="C283" s="1266"/>
      <c r="D283" s="1266"/>
      <c r="E283" s="1266"/>
      <c r="F283" s="1266"/>
      <c r="G283" s="1266"/>
      <c r="H283" s="1266"/>
      <c r="I283" s="3089"/>
      <c r="J283" s="3089"/>
      <c r="K283" s="3089"/>
      <c r="L283" s="3089"/>
      <c r="M283" s="3089"/>
      <c r="N283" s="3089"/>
      <c r="O283" s="3089"/>
    </row>
    <row r="284" spans="1:15" s="1267" customFormat="1">
      <c r="A284" s="1266"/>
      <c r="B284" s="1266"/>
      <c r="C284" s="1266"/>
      <c r="D284" s="1266"/>
      <c r="E284" s="1266"/>
      <c r="F284" s="1266"/>
      <c r="G284" s="1266"/>
      <c r="H284" s="1266"/>
      <c r="I284" s="3089"/>
      <c r="J284" s="3089"/>
      <c r="K284" s="3089"/>
      <c r="L284" s="3089"/>
      <c r="M284" s="3089"/>
      <c r="N284" s="3089"/>
      <c r="O284" s="3089"/>
    </row>
    <row r="285" spans="1:15" s="1267" customFormat="1">
      <c r="A285" s="1266"/>
      <c r="B285" s="1266"/>
      <c r="C285" s="1266"/>
      <c r="D285" s="1266"/>
      <c r="E285" s="1266"/>
      <c r="F285" s="1266"/>
      <c r="G285" s="1266"/>
      <c r="H285" s="1266"/>
      <c r="I285" s="3089"/>
      <c r="J285" s="3089"/>
      <c r="K285" s="3089"/>
      <c r="L285" s="3089"/>
      <c r="M285" s="3089"/>
      <c r="N285" s="3089"/>
      <c r="O285" s="3089"/>
    </row>
    <row r="286" spans="1:15" s="1267" customFormat="1">
      <c r="A286" s="1266"/>
      <c r="B286" s="1266"/>
      <c r="C286" s="1266"/>
      <c r="D286" s="1266"/>
      <c r="E286" s="1266"/>
      <c r="F286" s="1266"/>
      <c r="G286" s="1266"/>
      <c r="H286" s="1266"/>
      <c r="I286" s="3089"/>
      <c r="J286" s="3089"/>
      <c r="K286" s="3089"/>
      <c r="L286" s="3089"/>
      <c r="M286" s="3089"/>
      <c r="N286" s="3089"/>
      <c r="O286" s="3089"/>
    </row>
    <row r="287" spans="1:15" s="1267" customFormat="1">
      <c r="A287" s="1266"/>
      <c r="B287" s="1266"/>
      <c r="C287" s="1266"/>
      <c r="D287" s="1266"/>
      <c r="E287" s="1266"/>
      <c r="F287" s="1266"/>
      <c r="G287" s="1266"/>
      <c r="H287" s="1266"/>
      <c r="I287" s="3089"/>
      <c r="J287" s="3089"/>
      <c r="K287" s="3089"/>
      <c r="L287" s="3089"/>
      <c r="M287" s="3089"/>
      <c r="N287" s="3089"/>
      <c r="O287" s="3089"/>
    </row>
    <row r="288" spans="1:15" s="1267" customFormat="1">
      <c r="A288" s="1266"/>
      <c r="B288" s="1266"/>
      <c r="C288" s="1266"/>
      <c r="D288" s="1266"/>
      <c r="E288" s="1266"/>
      <c r="F288" s="1266"/>
      <c r="G288" s="1266"/>
      <c r="H288" s="1266"/>
      <c r="I288" s="3089"/>
      <c r="J288" s="3089"/>
      <c r="K288" s="3089"/>
      <c r="L288" s="3089"/>
      <c r="M288" s="3089"/>
      <c r="N288" s="3089"/>
      <c r="O288" s="3089"/>
    </row>
    <row r="293" spans="1:15" s="1267" customFormat="1">
      <c r="A293" s="1266"/>
      <c r="B293" s="1266"/>
      <c r="C293" s="1266"/>
      <c r="D293" s="1266"/>
      <c r="E293" s="1266"/>
      <c r="F293" s="1266"/>
      <c r="G293" s="1266"/>
      <c r="H293" s="1266"/>
      <c r="I293" s="3089"/>
      <c r="J293" s="3089"/>
      <c r="K293" s="3089"/>
      <c r="L293" s="3089"/>
      <c r="M293" s="3089"/>
      <c r="N293" s="3089"/>
      <c r="O293" s="3089"/>
    </row>
    <row r="294" spans="1:15" s="1267" customFormat="1">
      <c r="A294" s="1266"/>
      <c r="B294" s="1266"/>
      <c r="C294" s="1266"/>
      <c r="D294" s="1266"/>
      <c r="E294" s="1266"/>
      <c r="F294" s="1266"/>
      <c r="G294" s="1266"/>
      <c r="H294" s="1266"/>
      <c r="I294" s="3089"/>
      <c r="J294" s="3089"/>
      <c r="K294" s="3089"/>
      <c r="L294" s="3089"/>
      <c r="M294" s="3089"/>
      <c r="N294" s="3089"/>
      <c r="O294" s="3089"/>
    </row>
    <row r="295" spans="1:15" s="1267" customFormat="1">
      <c r="A295" s="1266"/>
      <c r="B295" s="1266"/>
      <c r="C295" s="1266"/>
      <c r="D295" s="1266"/>
      <c r="E295" s="1266"/>
      <c r="F295" s="1266"/>
      <c r="G295" s="1266"/>
      <c r="H295" s="1266"/>
      <c r="I295" s="3089"/>
      <c r="J295" s="3089"/>
      <c r="K295" s="3089"/>
      <c r="L295" s="3089"/>
      <c r="M295" s="3089"/>
      <c r="N295" s="3089"/>
      <c r="O295" s="3089"/>
    </row>
    <row r="296" spans="1:15" s="1267" customFormat="1">
      <c r="A296" s="1266"/>
      <c r="B296" s="1266"/>
      <c r="C296" s="1266"/>
      <c r="D296" s="1266"/>
      <c r="E296" s="1266"/>
      <c r="F296" s="1266"/>
      <c r="G296" s="1266"/>
      <c r="H296" s="1266"/>
      <c r="I296" s="3089"/>
      <c r="J296" s="3089"/>
      <c r="K296" s="3089"/>
      <c r="L296" s="3089"/>
      <c r="M296" s="3089"/>
      <c r="N296" s="3089"/>
      <c r="O296" s="3089"/>
    </row>
    <row r="297" spans="1:15" s="1267" customFormat="1">
      <c r="A297" s="1266"/>
      <c r="B297" s="1266"/>
      <c r="C297" s="1266"/>
      <c r="D297" s="1266"/>
      <c r="E297" s="1266"/>
      <c r="F297" s="1266"/>
      <c r="G297" s="1266"/>
      <c r="H297" s="1266"/>
      <c r="I297" s="3089"/>
      <c r="J297" s="3089"/>
      <c r="K297" s="3089"/>
      <c r="L297" s="3089"/>
      <c r="M297" s="3089"/>
      <c r="N297" s="3089"/>
      <c r="O297" s="3089"/>
    </row>
    <row r="298" spans="1:15" s="1267" customFormat="1">
      <c r="A298" s="1266"/>
      <c r="B298" s="1266"/>
      <c r="C298" s="1266"/>
      <c r="D298" s="1266"/>
      <c r="E298" s="1266"/>
      <c r="F298" s="1266"/>
      <c r="G298" s="1266"/>
      <c r="H298" s="1266"/>
      <c r="I298" s="3089"/>
      <c r="J298" s="3089"/>
      <c r="K298" s="3089"/>
      <c r="L298" s="3089"/>
      <c r="M298" s="3089"/>
      <c r="N298" s="3089"/>
      <c r="O298" s="3089"/>
    </row>
    <row r="299" spans="1:15" s="1267" customFormat="1">
      <c r="A299" s="1266"/>
      <c r="B299" s="1266"/>
      <c r="C299" s="1266"/>
      <c r="D299" s="1266"/>
      <c r="E299" s="1266"/>
      <c r="F299" s="1266"/>
      <c r="G299" s="1266"/>
      <c r="H299" s="1266"/>
      <c r="I299" s="3089"/>
      <c r="J299" s="3089"/>
      <c r="K299" s="3089"/>
      <c r="L299" s="3089"/>
      <c r="M299" s="3089"/>
      <c r="N299" s="3089"/>
      <c r="O299" s="3089"/>
    </row>
    <row r="300" spans="1:15" s="1267" customFormat="1">
      <c r="A300" s="1266"/>
      <c r="B300" s="1266"/>
      <c r="C300" s="1266"/>
      <c r="D300" s="1266"/>
      <c r="E300" s="1266"/>
      <c r="F300" s="1266"/>
      <c r="G300" s="1266"/>
      <c r="H300" s="1266"/>
      <c r="I300" s="3089"/>
      <c r="J300" s="3089"/>
      <c r="K300" s="3089"/>
      <c r="L300" s="3089"/>
      <c r="M300" s="3089"/>
      <c r="N300" s="3089"/>
      <c r="O300" s="3089"/>
    </row>
    <row r="301" spans="1:15" s="1267" customFormat="1">
      <c r="A301" s="1266"/>
      <c r="B301" s="1266"/>
      <c r="C301" s="1266"/>
      <c r="D301" s="1266"/>
      <c r="E301" s="1266"/>
      <c r="F301" s="1266"/>
      <c r="G301" s="1266"/>
      <c r="H301" s="1266"/>
      <c r="I301" s="3089"/>
      <c r="J301" s="3089"/>
      <c r="K301" s="3089"/>
      <c r="L301" s="3089"/>
      <c r="M301" s="3089"/>
      <c r="N301" s="3089"/>
      <c r="O301" s="3089"/>
    </row>
    <row r="302" spans="1:15" s="1267" customFormat="1">
      <c r="A302" s="1266"/>
      <c r="B302" s="1266"/>
      <c r="C302" s="1266"/>
      <c r="D302" s="1266"/>
      <c r="E302" s="1266"/>
      <c r="F302" s="1266"/>
      <c r="G302" s="1266"/>
      <c r="H302" s="1266"/>
      <c r="I302" s="3089"/>
      <c r="J302" s="3089"/>
      <c r="K302" s="3089"/>
      <c r="L302" s="3089"/>
      <c r="M302" s="3089"/>
      <c r="N302" s="3089"/>
      <c r="O302" s="3089"/>
    </row>
    <row r="303" spans="1:15" s="1267" customFormat="1">
      <c r="A303" s="1266"/>
      <c r="B303" s="1266"/>
      <c r="C303" s="1266"/>
      <c r="D303" s="1266"/>
      <c r="E303" s="1266"/>
      <c r="F303" s="1266"/>
      <c r="G303" s="1266"/>
      <c r="H303" s="1266"/>
      <c r="I303" s="3089"/>
      <c r="J303" s="3089"/>
      <c r="K303" s="3089"/>
      <c r="L303" s="3089"/>
      <c r="M303" s="3089"/>
      <c r="N303" s="3089"/>
      <c r="O303" s="3089"/>
    </row>
    <row r="304" spans="1:15" s="1267" customFormat="1">
      <c r="A304" s="1266"/>
      <c r="B304" s="1266"/>
      <c r="C304" s="1266"/>
      <c r="D304" s="1266"/>
      <c r="E304" s="1266"/>
      <c r="F304" s="1266"/>
      <c r="G304" s="1266"/>
      <c r="H304" s="1266"/>
      <c r="I304" s="3089"/>
      <c r="J304" s="3089"/>
      <c r="K304" s="3089"/>
      <c r="L304" s="3089"/>
      <c r="M304" s="3089"/>
      <c r="N304" s="3089"/>
      <c r="O304" s="3089"/>
    </row>
    <row r="305" spans="1:15" s="1267" customFormat="1">
      <c r="A305" s="1266"/>
      <c r="B305" s="1266"/>
      <c r="C305" s="1266"/>
      <c r="D305" s="1266"/>
      <c r="E305" s="1266"/>
      <c r="F305" s="1266"/>
      <c r="G305" s="1266"/>
      <c r="H305" s="1266"/>
      <c r="I305" s="3089"/>
      <c r="J305" s="3089"/>
      <c r="K305" s="3089"/>
      <c r="L305" s="3089"/>
      <c r="M305" s="3089"/>
      <c r="N305" s="3089"/>
      <c r="O305" s="3089"/>
    </row>
    <row r="306" spans="1:15" s="1267" customFormat="1">
      <c r="A306" s="1266"/>
      <c r="B306" s="1266"/>
      <c r="C306" s="1266"/>
      <c r="D306" s="1266"/>
      <c r="E306" s="1266"/>
      <c r="F306" s="1266"/>
      <c r="G306" s="1266"/>
      <c r="H306" s="1266"/>
      <c r="I306" s="3089"/>
      <c r="J306" s="3089"/>
      <c r="K306" s="3089"/>
      <c r="L306" s="3089"/>
      <c r="M306" s="3089"/>
      <c r="N306" s="3089"/>
      <c r="O306" s="3089"/>
    </row>
    <row r="307" spans="1:15" s="1267" customFormat="1">
      <c r="A307" s="1266"/>
      <c r="B307" s="1266"/>
      <c r="C307" s="1266"/>
      <c r="D307" s="1266"/>
      <c r="E307" s="1266"/>
      <c r="F307" s="1266"/>
      <c r="G307" s="1266"/>
      <c r="H307" s="1266"/>
      <c r="I307" s="3089"/>
      <c r="J307" s="3089"/>
      <c r="K307" s="3089"/>
      <c r="L307" s="3089"/>
      <c r="M307" s="3089"/>
      <c r="N307" s="3089"/>
      <c r="O307" s="3089"/>
    </row>
    <row r="308" spans="1:15" s="1267" customFormat="1">
      <c r="A308" s="1266"/>
      <c r="B308" s="1266"/>
      <c r="C308" s="1266"/>
      <c r="D308" s="1266"/>
      <c r="E308" s="1266"/>
      <c r="F308" s="1266"/>
      <c r="G308" s="1266"/>
      <c r="H308" s="1266"/>
      <c r="I308" s="3089"/>
      <c r="J308" s="3089"/>
      <c r="K308" s="3089"/>
      <c r="L308" s="3089"/>
      <c r="M308" s="3089"/>
      <c r="N308" s="3089"/>
      <c r="O308" s="3089"/>
    </row>
    <row r="309" spans="1:15" s="1267" customFormat="1">
      <c r="A309" s="1266"/>
      <c r="B309" s="1266"/>
      <c r="C309" s="1266"/>
      <c r="D309" s="1266"/>
      <c r="E309" s="1266"/>
      <c r="F309" s="1266"/>
      <c r="G309" s="1266"/>
      <c r="H309" s="1266"/>
      <c r="I309" s="3089"/>
      <c r="J309" s="3089"/>
      <c r="K309" s="3089"/>
      <c r="L309" s="3089"/>
      <c r="M309" s="3089"/>
      <c r="N309" s="3089"/>
      <c r="O309" s="3089"/>
    </row>
    <row r="310" spans="1:15" s="1267" customFormat="1">
      <c r="A310" s="1266"/>
      <c r="B310" s="1266"/>
      <c r="C310" s="1266"/>
      <c r="D310" s="1266"/>
      <c r="E310" s="1266"/>
      <c r="F310" s="1266"/>
      <c r="G310" s="1266"/>
      <c r="H310" s="1266"/>
      <c r="I310" s="3089"/>
      <c r="J310" s="3089"/>
      <c r="K310" s="3089"/>
      <c r="L310" s="3089"/>
      <c r="M310" s="3089"/>
      <c r="N310" s="3089"/>
      <c r="O310" s="3089"/>
    </row>
    <row r="311" spans="1:15" s="1267" customFormat="1">
      <c r="A311" s="1266"/>
      <c r="B311" s="1266"/>
      <c r="C311" s="1266"/>
      <c r="D311" s="1266"/>
      <c r="E311" s="1266"/>
      <c r="F311" s="1266"/>
      <c r="G311" s="1266"/>
      <c r="H311" s="1266"/>
      <c r="I311" s="3089"/>
      <c r="J311" s="3089"/>
      <c r="K311" s="3089"/>
      <c r="L311" s="3089"/>
      <c r="M311" s="3089"/>
      <c r="N311" s="3089"/>
      <c r="O311" s="3089"/>
    </row>
    <row r="312" spans="1:15" s="1267" customFormat="1">
      <c r="A312" s="1266"/>
      <c r="B312" s="1266"/>
      <c r="C312" s="1266"/>
      <c r="D312" s="1266"/>
      <c r="E312" s="1266"/>
      <c r="F312" s="1266"/>
      <c r="G312" s="1266"/>
      <c r="H312" s="1266"/>
      <c r="I312" s="3089"/>
      <c r="J312" s="3089"/>
      <c r="K312" s="3089"/>
      <c r="L312" s="3089"/>
      <c r="M312" s="3089"/>
      <c r="N312" s="3089"/>
      <c r="O312" s="3089"/>
    </row>
    <row r="313" spans="1:15" s="1267" customFormat="1">
      <c r="A313" s="1266"/>
      <c r="B313" s="1266"/>
      <c r="C313" s="1266"/>
      <c r="D313" s="1266"/>
      <c r="E313" s="1266"/>
      <c r="F313" s="1266"/>
      <c r="G313" s="1266"/>
      <c r="H313" s="1266"/>
      <c r="I313" s="3089"/>
      <c r="J313" s="3089"/>
      <c r="K313" s="3089"/>
      <c r="L313" s="3089"/>
      <c r="M313" s="3089"/>
      <c r="N313" s="3089"/>
      <c r="O313" s="3089"/>
    </row>
    <row r="314" spans="1:15" s="1267" customFormat="1">
      <c r="A314" s="1266"/>
      <c r="B314" s="1266"/>
      <c r="C314" s="1266"/>
      <c r="D314" s="1266"/>
      <c r="E314" s="1266"/>
      <c r="F314" s="1266"/>
      <c r="G314" s="1266"/>
      <c r="H314" s="1266"/>
      <c r="I314" s="3089"/>
      <c r="J314" s="3089"/>
      <c r="K314" s="3089"/>
      <c r="L314" s="3089"/>
      <c r="M314" s="3089"/>
      <c r="N314" s="3089"/>
      <c r="O314" s="3089"/>
    </row>
    <row r="315" spans="1:15" s="1267" customFormat="1">
      <c r="A315" s="1266"/>
      <c r="B315" s="1266"/>
      <c r="C315" s="1266"/>
      <c r="D315" s="1266"/>
      <c r="E315" s="1266"/>
      <c r="F315" s="1266"/>
      <c r="G315" s="1266"/>
      <c r="H315" s="1266"/>
      <c r="I315" s="3089"/>
      <c r="J315" s="3089"/>
      <c r="K315" s="3089"/>
      <c r="L315" s="3089"/>
      <c r="M315" s="3089"/>
      <c r="N315" s="3089"/>
      <c r="O315" s="3089"/>
    </row>
    <row r="316" spans="1:15" s="1267" customFormat="1">
      <c r="A316" s="1266"/>
      <c r="B316" s="1266"/>
      <c r="C316" s="1266"/>
      <c r="D316" s="1266"/>
      <c r="E316" s="1266"/>
      <c r="F316" s="1266"/>
      <c r="G316" s="1266"/>
      <c r="H316" s="1266"/>
      <c r="I316" s="3089"/>
      <c r="J316" s="3089"/>
      <c r="K316" s="3089"/>
      <c r="L316" s="3089"/>
      <c r="M316" s="3089"/>
      <c r="N316" s="3089"/>
      <c r="O316" s="3089"/>
    </row>
    <row r="317" spans="1:15" s="1267" customFormat="1">
      <c r="A317" s="1266"/>
      <c r="B317" s="1266"/>
      <c r="C317" s="1266"/>
      <c r="D317" s="1266"/>
      <c r="E317" s="1266"/>
      <c r="F317" s="1266"/>
      <c r="G317" s="1266"/>
      <c r="H317" s="1266"/>
      <c r="I317" s="3089"/>
      <c r="J317" s="3089"/>
      <c r="K317" s="3089"/>
      <c r="L317" s="3089"/>
      <c r="M317" s="3089"/>
      <c r="N317" s="3089"/>
      <c r="O317" s="3089"/>
    </row>
    <row r="318" spans="1:15" s="1267" customFormat="1">
      <c r="A318" s="1266"/>
      <c r="B318" s="1266"/>
      <c r="C318" s="1266"/>
      <c r="D318" s="1266"/>
      <c r="E318" s="1266"/>
      <c r="F318" s="1266"/>
      <c r="G318" s="1266"/>
      <c r="H318" s="1266"/>
      <c r="I318" s="3089"/>
      <c r="J318" s="3089"/>
      <c r="K318" s="3089"/>
      <c r="L318" s="3089"/>
      <c r="M318" s="3089"/>
      <c r="N318" s="3089"/>
      <c r="O318" s="3089"/>
    </row>
    <row r="319" spans="1:15" s="1267" customFormat="1">
      <c r="A319" s="1266"/>
      <c r="B319" s="1266"/>
      <c r="C319" s="1266"/>
      <c r="D319" s="1266"/>
      <c r="E319" s="1266"/>
      <c r="F319" s="1266"/>
      <c r="G319" s="1266"/>
      <c r="H319" s="1266"/>
      <c r="I319" s="3089"/>
      <c r="J319" s="3089"/>
      <c r="K319" s="3089"/>
      <c r="L319" s="3089"/>
      <c r="M319" s="3089"/>
      <c r="N319" s="3089"/>
      <c r="O319" s="3089"/>
    </row>
    <row r="320" spans="1:15" s="1267" customFormat="1">
      <c r="A320" s="1266"/>
      <c r="B320" s="1266"/>
      <c r="C320" s="1266"/>
      <c r="D320" s="1266"/>
      <c r="E320" s="1266"/>
      <c r="F320" s="1266"/>
      <c r="G320" s="1266"/>
      <c r="H320" s="1266"/>
      <c r="I320" s="3089"/>
      <c r="J320" s="3089"/>
      <c r="K320" s="3089"/>
      <c r="L320" s="3089"/>
      <c r="M320" s="3089"/>
      <c r="N320" s="3089"/>
      <c r="O320" s="3089"/>
    </row>
    <row r="321" spans="1:15" s="1267" customFormat="1">
      <c r="A321" s="1266"/>
      <c r="B321" s="1266"/>
      <c r="C321" s="1266"/>
      <c r="D321" s="1266"/>
      <c r="E321" s="1266"/>
      <c r="F321" s="1266"/>
      <c r="G321" s="1266"/>
      <c r="H321" s="1266"/>
      <c r="I321" s="3089"/>
      <c r="J321" s="3089"/>
      <c r="K321" s="3089"/>
      <c r="L321" s="3089"/>
      <c r="M321" s="3089"/>
      <c r="N321" s="3089"/>
      <c r="O321" s="3089"/>
    </row>
    <row r="322" spans="1:15" s="1267" customFormat="1">
      <c r="A322" s="1266"/>
      <c r="B322" s="1266"/>
      <c r="C322" s="1266"/>
      <c r="D322" s="1266"/>
      <c r="E322" s="1266"/>
      <c r="F322" s="1266"/>
      <c r="G322" s="1266"/>
      <c r="H322" s="1266"/>
      <c r="I322" s="3089"/>
      <c r="J322" s="3089"/>
      <c r="K322" s="3089"/>
      <c r="L322" s="3089"/>
      <c r="M322" s="3089"/>
      <c r="N322" s="3089"/>
      <c r="O322" s="3089"/>
    </row>
    <row r="323" spans="1:15" s="1267" customFormat="1">
      <c r="A323" s="1266"/>
      <c r="B323" s="1266"/>
      <c r="C323" s="1266"/>
      <c r="D323" s="1266"/>
      <c r="E323" s="1266"/>
      <c r="F323" s="1266"/>
      <c r="G323" s="1266"/>
      <c r="H323" s="1266"/>
      <c r="I323" s="3089"/>
      <c r="J323" s="3089"/>
      <c r="K323" s="3089"/>
      <c r="L323" s="3089"/>
      <c r="M323" s="3089"/>
      <c r="N323" s="3089"/>
      <c r="O323" s="3089"/>
    </row>
    <row r="324" spans="1:15" s="1267" customFormat="1">
      <c r="A324" s="1266"/>
      <c r="B324" s="1266"/>
      <c r="C324" s="1266"/>
      <c r="D324" s="1266"/>
      <c r="E324" s="1266"/>
      <c r="F324" s="1266"/>
      <c r="G324" s="1266"/>
      <c r="H324" s="1266"/>
      <c r="I324" s="3089"/>
      <c r="J324" s="3089"/>
      <c r="K324" s="3089"/>
      <c r="L324" s="3089"/>
      <c r="M324" s="3089"/>
      <c r="N324" s="3089"/>
      <c r="O324" s="3089"/>
    </row>
    <row r="325" spans="1:15" s="1267" customFormat="1">
      <c r="A325" s="1266"/>
      <c r="B325" s="1266"/>
      <c r="C325" s="1266"/>
      <c r="D325" s="1266"/>
      <c r="E325" s="1266"/>
      <c r="F325" s="1266"/>
      <c r="G325" s="1266"/>
      <c r="H325" s="1266"/>
      <c r="I325" s="3089"/>
      <c r="J325" s="3089"/>
      <c r="K325" s="3089"/>
      <c r="L325" s="3089"/>
      <c r="M325" s="3089"/>
      <c r="N325" s="3089"/>
      <c r="O325" s="3089"/>
    </row>
    <row r="326" spans="1:15" s="1267" customFormat="1">
      <c r="A326" s="1266"/>
      <c r="B326" s="1266"/>
      <c r="C326" s="1266"/>
      <c r="D326" s="1266"/>
      <c r="E326" s="1266"/>
      <c r="F326" s="1266"/>
      <c r="G326" s="1266"/>
      <c r="H326" s="1266"/>
      <c r="I326" s="3089"/>
      <c r="J326" s="3089"/>
      <c r="K326" s="3089"/>
      <c r="L326" s="3089"/>
      <c r="M326" s="3089"/>
      <c r="N326" s="3089"/>
      <c r="O326" s="3089"/>
    </row>
    <row r="327" spans="1:15" s="1267" customFormat="1">
      <c r="A327" s="1266"/>
      <c r="B327" s="1266"/>
      <c r="C327" s="1266"/>
      <c r="D327" s="1266"/>
      <c r="E327" s="1266"/>
      <c r="F327" s="1266"/>
      <c r="G327" s="1266"/>
      <c r="H327" s="1266"/>
      <c r="I327" s="3089"/>
      <c r="J327" s="3089"/>
      <c r="K327" s="3089"/>
      <c r="L327" s="3089"/>
      <c r="M327" s="3089"/>
      <c r="N327" s="3089"/>
      <c r="O327" s="3089"/>
    </row>
    <row r="328" spans="1:15" s="1267" customFormat="1">
      <c r="A328" s="1266"/>
      <c r="B328" s="1266"/>
      <c r="C328" s="1266"/>
      <c r="D328" s="1266"/>
      <c r="E328" s="1266"/>
      <c r="F328" s="1266"/>
      <c r="G328" s="1266"/>
      <c r="H328" s="1266"/>
      <c r="I328" s="3089"/>
      <c r="J328" s="3089"/>
      <c r="K328" s="3089"/>
      <c r="L328" s="3089"/>
      <c r="M328" s="3089"/>
      <c r="N328" s="3089"/>
      <c r="O328" s="3089"/>
    </row>
    <row r="329" spans="1:15" s="1267" customFormat="1">
      <c r="A329" s="1266"/>
      <c r="B329" s="1266"/>
      <c r="C329" s="1266"/>
      <c r="D329" s="1266"/>
      <c r="E329" s="1266"/>
      <c r="F329" s="1266"/>
      <c r="G329" s="1266"/>
      <c r="H329" s="1266"/>
      <c r="I329" s="3089"/>
      <c r="J329" s="3089"/>
      <c r="K329" s="3089"/>
      <c r="L329" s="3089"/>
      <c r="M329" s="3089"/>
      <c r="N329" s="3089"/>
      <c r="O329" s="3089"/>
    </row>
    <row r="330" spans="1:15" s="1267" customFormat="1">
      <c r="A330" s="1266"/>
      <c r="B330" s="1266"/>
      <c r="C330" s="1266"/>
      <c r="D330" s="1266"/>
      <c r="E330" s="1266"/>
      <c r="F330" s="1266"/>
      <c r="G330" s="1266"/>
      <c r="H330" s="1266"/>
      <c r="I330" s="3089"/>
      <c r="J330" s="3089"/>
      <c r="K330" s="3089"/>
      <c r="L330" s="3089"/>
      <c r="M330" s="3089"/>
      <c r="N330" s="3089"/>
      <c r="O330" s="3089"/>
    </row>
    <row r="331" spans="1:15" s="1267" customFormat="1">
      <c r="A331" s="1266"/>
      <c r="B331" s="1266"/>
      <c r="C331" s="1266"/>
      <c r="D331" s="1266"/>
      <c r="E331" s="1266"/>
      <c r="F331" s="1266"/>
      <c r="G331" s="1266"/>
      <c r="H331" s="1266"/>
      <c r="I331" s="3089"/>
      <c r="J331" s="3089"/>
      <c r="K331" s="3089"/>
      <c r="L331" s="3089"/>
      <c r="M331" s="3089"/>
      <c r="N331" s="3089"/>
      <c r="O331" s="3089"/>
    </row>
    <row r="332" spans="1:15" s="1267" customFormat="1">
      <c r="A332" s="1266"/>
      <c r="B332" s="1266"/>
      <c r="C332" s="1266"/>
      <c r="D332" s="1266"/>
      <c r="E332" s="1266"/>
      <c r="F332" s="1266"/>
      <c r="G332" s="1266"/>
      <c r="H332" s="1266"/>
      <c r="I332" s="3089"/>
      <c r="J332" s="3089"/>
      <c r="K332" s="3089"/>
      <c r="L332" s="3089"/>
      <c r="M332" s="3089"/>
      <c r="N332" s="3089"/>
      <c r="O332" s="3089"/>
    </row>
    <row r="337" spans="1:15" s="1267" customFormat="1">
      <c r="A337" s="1266"/>
      <c r="B337" s="1266"/>
      <c r="C337" s="1266"/>
      <c r="D337" s="1266"/>
      <c r="E337" s="1266"/>
      <c r="F337" s="1266"/>
      <c r="G337" s="1266"/>
      <c r="H337" s="1266"/>
      <c r="I337" s="3089"/>
      <c r="J337" s="3089"/>
      <c r="K337" s="3089"/>
      <c r="L337" s="3089"/>
      <c r="M337" s="3089"/>
      <c r="N337" s="3089"/>
      <c r="O337" s="3089"/>
    </row>
    <row r="338" spans="1:15" s="1267" customFormat="1">
      <c r="A338" s="1266"/>
      <c r="B338" s="1266"/>
      <c r="C338" s="1266"/>
      <c r="D338" s="1266"/>
      <c r="E338" s="1266"/>
      <c r="F338" s="1266"/>
      <c r="G338" s="1266"/>
      <c r="H338" s="1266"/>
      <c r="I338" s="3089"/>
      <c r="J338" s="3089"/>
      <c r="K338" s="3089"/>
      <c r="L338" s="3089"/>
      <c r="M338" s="3089"/>
      <c r="N338" s="3089"/>
      <c r="O338" s="3089"/>
    </row>
    <row r="339" spans="1:15" s="1267" customFormat="1">
      <c r="A339" s="1266"/>
      <c r="B339" s="1266"/>
      <c r="C339" s="1266"/>
      <c r="D339" s="1266"/>
      <c r="E339" s="1266"/>
      <c r="F339" s="1266"/>
      <c r="G339" s="1266"/>
      <c r="H339" s="1266"/>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69" spans="1:15" s="1267" customFormat="1">
      <c r="A369" s="1266"/>
      <c r="B369" s="1266"/>
      <c r="C369" s="1266"/>
      <c r="D369" s="1266"/>
      <c r="E369" s="1266"/>
      <c r="F369" s="1266"/>
      <c r="G369" s="1266"/>
      <c r="H369" s="1266"/>
      <c r="I369" s="3089"/>
      <c r="J369" s="3089"/>
      <c r="K369" s="3089"/>
      <c r="L369" s="3089"/>
      <c r="M369" s="3089"/>
      <c r="N369" s="3089"/>
      <c r="O369" s="3089"/>
    </row>
    <row r="370" spans="1:15" s="1267" customFormat="1">
      <c r="A370" s="1266"/>
      <c r="B370" s="1266"/>
      <c r="C370" s="1266"/>
      <c r="D370" s="1266"/>
      <c r="E370" s="1266"/>
      <c r="F370" s="1266"/>
      <c r="G370" s="1266"/>
      <c r="H370" s="1266"/>
      <c r="I370" s="3089"/>
      <c r="J370" s="3089"/>
      <c r="K370" s="3089"/>
      <c r="L370" s="3089"/>
      <c r="M370" s="3089"/>
      <c r="N370" s="3089"/>
      <c r="O370" s="3089"/>
    </row>
    <row r="371" spans="1:15" s="1267" customFormat="1">
      <c r="A371" s="1266"/>
      <c r="B371" s="1266"/>
      <c r="C371" s="1266"/>
      <c r="D371" s="1266"/>
      <c r="E371" s="1266"/>
      <c r="F371" s="1266"/>
      <c r="G371" s="1266"/>
      <c r="H371" s="1266"/>
      <c r="I371" s="3089"/>
      <c r="J371" s="3089"/>
      <c r="K371" s="3089"/>
      <c r="L371" s="3089"/>
      <c r="M371" s="3089"/>
      <c r="N371" s="3089"/>
      <c r="O371" s="3089"/>
    </row>
    <row r="372" spans="1:15" s="1267" customFormat="1">
      <c r="A372" s="1266"/>
      <c r="B372" s="1266"/>
      <c r="C372" s="1266"/>
      <c r="D372" s="1266"/>
      <c r="E372" s="1266"/>
      <c r="F372" s="1266"/>
      <c r="G372" s="1266"/>
      <c r="H372" s="1266"/>
      <c r="I372" s="3089"/>
      <c r="J372" s="3089"/>
      <c r="K372" s="3089"/>
      <c r="L372" s="3089"/>
      <c r="M372" s="3089"/>
      <c r="N372" s="3089"/>
      <c r="O372" s="3089"/>
    </row>
    <row r="373" spans="1:15" s="1267" customFormat="1">
      <c r="A373" s="1266"/>
      <c r="B373" s="1266"/>
      <c r="C373" s="1266"/>
      <c r="D373" s="1266"/>
      <c r="E373" s="1266"/>
      <c r="F373" s="1266"/>
      <c r="G373" s="1266"/>
      <c r="H373" s="1266"/>
      <c r="I373" s="3089"/>
      <c r="J373" s="3089"/>
      <c r="K373" s="3089"/>
      <c r="L373" s="3089"/>
      <c r="M373" s="3089"/>
      <c r="N373" s="3089"/>
      <c r="O373" s="3089"/>
    </row>
    <row r="378" spans="1:15" s="1267" customFormat="1">
      <c r="A378" s="1266"/>
      <c r="B378" s="1266"/>
      <c r="C378" s="1266"/>
      <c r="D378" s="1266"/>
      <c r="E378" s="1266"/>
      <c r="F378" s="1266"/>
      <c r="G378" s="1266"/>
      <c r="H378" s="1266"/>
      <c r="I378" s="3089"/>
      <c r="J378" s="3089"/>
      <c r="K378" s="3089"/>
      <c r="L378" s="3089"/>
      <c r="M378" s="3089"/>
      <c r="N378" s="3089"/>
      <c r="O378"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0" spans="1:15" s="1267" customFormat="1">
      <c r="A410" s="1266"/>
      <c r="B410" s="1266"/>
      <c r="C410" s="1266"/>
      <c r="D410" s="1266"/>
      <c r="E410" s="1266"/>
      <c r="F410" s="1266"/>
      <c r="G410" s="1266"/>
      <c r="H410" s="1266"/>
      <c r="I410" s="3089"/>
      <c r="J410" s="3089"/>
      <c r="K410" s="3089"/>
      <c r="L410" s="3089"/>
      <c r="M410" s="3089"/>
      <c r="N410" s="3089"/>
      <c r="O410" s="3089"/>
    </row>
    <row r="411" spans="1:15" s="1267" customFormat="1">
      <c r="A411" s="1266"/>
      <c r="B411" s="1266"/>
      <c r="C411" s="1266"/>
      <c r="D411" s="1266"/>
      <c r="E411" s="1266"/>
      <c r="F411" s="1266"/>
      <c r="G411" s="1266"/>
      <c r="H411" s="1266"/>
      <c r="I411" s="3089"/>
      <c r="J411" s="3089"/>
      <c r="K411" s="3089"/>
      <c r="L411" s="3089"/>
      <c r="M411" s="3089"/>
      <c r="N411" s="3089"/>
      <c r="O411" s="3089"/>
    </row>
    <row r="412" spans="1:15" s="1267" customFormat="1">
      <c r="A412" s="1266"/>
      <c r="B412" s="1266"/>
      <c r="C412" s="1266"/>
      <c r="D412" s="1266"/>
      <c r="E412" s="1266"/>
      <c r="F412" s="1266"/>
      <c r="G412" s="1266"/>
      <c r="H412" s="1266"/>
      <c r="I412" s="3089"/>
      <c r="J412" s="3089"/>
      <c r="K412" s="3089"/>
      <c r="L412" s="3089"/>
      <c r="M412" s="3089"/>
      <c r="N412" s="3089"/>
      <c r="O412" s="3089"/>
    </row>
    <row r="413" spans="1:15" s="1267" customFormat="1">
      <c r="A413" s="1266"/>
      <c r="B413" s="1266"/>
      <c r="C413" s="1266"/>
      <c r="D413" s="1266"/>
      <c r="E413" s="1266"/>
      <c r="F413" s="1266"/>
      <c r="G413" s="1266"/>
      <c r="H413" s="1266"/>
      <c r="I413" s="3089"/>
      <c r="J413" s="3089"/>
      <c r="K413" s="3089"/>
      <c r="L413" s="3089"/>
      <c r="M413" s="3089"/>
      <c r="N413" s="3089"/>
      <c r="O413" s="3089"/>
    </row>
    <row r="419" spans="1:15" s="1267" customFormat="1">
      <c r="A419" s="1266"/>
      <c r="B419" s="1266"/>
      <c r="C419" s="1266"/>
      <c r="D419" s="1266"/>
      <c r="E419" s="1266"/>
      <c r="F419" s="1266"/>
      <c r="G419" s="1266"/>
      <c r="H419" s="1266"/>
      <c r="I419" s="3089"/>
      <c r="J419" s="3089"/>
      <c r="K419" s="3089"/>
      <c r="L419" s="3089"/>
      <c r="M419" s="3089"/>
      <c r="N419" s="3089"/>
      <c r="O419"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3" spans="1:15" s="1267" customFormat="1">
      <c r="A453" s="1266"/>
      <c r="B453" s="1266"/>
      <c r="C453" s="1266"/>
      <c r="D453" s="1266"/>
      <c r="E453" s="1266"/>
      <c r="F453" s="1266"/>
      <c r="G453" s="1266"/>
      <c r="H453" s="1266"/>
      <c r="I453" s="3089"/>
      <c r="J453" s="3089"/>
      <c r="K453" s="3089"/>
      <c r="L453" s="3089"/>
      <c r="M453" s="3089"/>
      <c r="N453" s="3089"/>
      <c r="O453" s="3089"/>
    </row>
    <row r="454" spans="1:15" s="1267" customFormat="1">
      <c r="A454" s="1266"/>
      <c r="B454" s="1266"/>
      <c r="C454" s="1266"/>
      <c r="D454" s="1266"/>
      <c r="E454" s="1266"/>
      <c r="F454" s="1266"/>
      <c r="G454" s="1266"/>
      <c r="H454" s="1266"/>
      <c r="I454" s="3089"/>
      <c r="J454" s="3089"/>
      <c r="K454" s="3089"/>
      <c r="L454" s="3089"/>
      <c r="M454" s="3089"/>
      <c r="N454" s="3089"/>
      <c r="O454" s="3089"/>
    </row>
    <row r="455" spans="1:15" s="1267" customFormat="1">
      <c r="A455" s="1266"/>
      <c r="B455" s="1266"/>
      <c r="C455" s="1266"/>
      <c r="D455" s="1266"/>
      <c r="E455" s="1266"/>
      <c r="F455" s="1266"/>
      <c r="G455" s="1266"/>
      <c r="H455" s="1266"/>
      <c r="I455" s="3089"/>
      <c r="J455" s="3089"/>
      <c r="K455" s="3089"/>
      <c r="L455" s="3089"/>
      <c r="M455" s="3089"/>
      <c r="N455" s="3089"/>
      <c r="O455" s="3089"/>
    </row>
    <row r="456" spans="1:15" s="1267" customFormat="1">
      <c r="A456" s="1266"/>
      <c r="B456" s="1266"/>
      <c r="C456" s="1266"/>
      <c r="D456" s="1266"/>
      <c r="E456" s="1266"/>
      <c r="F456" s="1266"/>
      <c r="G456" s="1266"/>
      <c r="H456" s="1266"/>
      <c r="I456" s="3089"/>
      <c r="J456" s="3089"/>
      <c r="K456" s="3089"/>
      <c r="L456" s="3089"/>
      <c r="M456" s="3089"/>
      <c r="N456" s="3089"/>
      <c r="O456" s="3089"/>
    </row>
    <row r="461" spans="1:15" s="1267" customFormat="1">
      <c r="A461" s="1266"/>
      <c r="B461" s="1266"/>
      <c r="C461" s="1266"/>
      <c r="D461" s="1266"/>
      <c r="E461" s="1266"/>
      <c r="F461" s="1266"/>
      <c r="G461" s="1266"/>
      <c r="H461" s="1266"/>
      <c r="I461" s="3089"/>
      <c r="J461" s="3089"/>
      <c r="K461" s="3089"/>
      <c r="L461" s="3089"/>
      <c r="M461" s="3089"/>
      <c r="N461" s="3089"/>
      <c r="O461"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4" spans="1:15" s="1267" customFormat="1">
      <c r="A494" s="1266"/>
      <c r="B494" s="1266"/>
      <c r="C494" s="1266"/>
      <c r="D494" s="1266"/>
      <c r="E494" s="1266"/>
      <c r="F494" s="1266"/>
      <c r="G494" s="1266"/>
      <c r="H494" s="1266"/>
      <c r="I494" s="3089"/>
      <c r="J494" s="3089"/>
      <c r="K494" s="3089"/>
      <c r="L494" s="3089"/>
      <c r="M494" s="3089"/>
      <c r="N494" s="3089"/>
      <c r="O494" s="3089"/>
    </row>
    <row r="495" spans="1:15" s="1267" customFormat="1">
      <c r="A495" s="1266"/>
      <c r="B495" s="1266"/>
      <c r="C495" s="1266"/>
      <c r="D495" s="1266"/>
      <c r="E495" s="1266"/>
      <c r="F495" s="1266"/>
      <c r="G495" s="1266"/>
      <c r="H495" s="1266"/>
      <c r="I495" s="3089"/>
      <c r="J495" s="3089"/>
      <c r="K495" s="3089"/>
      <c r="L495" s="3089"/>
      <c r="M495" s="3089"/>
      <c r="N495" s="3089"/>
      <c r="O495" s="3089"/>
    </row>
    <row r="496" spans="1:15" s="1267" customFormat="1">
      <c r="A496" s="1266"/>
      <c r="B496" s="1266"/>
      <c r="C496" s="1266"/>
      <c r="D496" s="1266"/>
      <c r="E496" s="1266"/>
      <c r="F496" s="1266"/>
      <c r="G496" s="1266"/>
      <c r="H496" s="1266"/>
      <c r="I496" s="3089"/>
      <c r="J496" s="3089"/>
      <c r="K496" s="3089"/>
      <c r="L496" s="3089"/>
      <c r="M496" s="3089"/>
      <c r="N496" s="3089"/>
      <c r="O496" s="3089"/>
    </row>
    <row r="497" spans="1:15" s="1267" customFormat="1">
      <c r="A497" s="1266"/>
      <c r="B497" s="1266"/>
      <c r="C497" s="1266"/>
      <c r="D497" s="1266"/>
      <c r="E497" s="1266"/>
      <c r="F497" s="1266"/>
      <c r="G497" s="1266"/>
      <c r="H497" s="1266"/>
      <c r="I497" s="3089"/>
      <c r="J497" s="3089"/>
      <c r="K497" s="3089"/>
      <c r="L497" s="3089"/>
      <c r="M497" s="3089"/>
      <c r="N497" s="3089"/>
      <c r="O497" s="3089"/>
    </row>
    <row r="503" spans="1:15" s="1267" customFormat="1">
      <c r="A503" s="1266"/>
      <c r="B503" s="1266"/>
      <c r="C503" s="1266"/>
      <c r="D503" s="1266"/>
      <c r="E503" s="1266"/>
      <c r="F503" s="1266"/>
      <c r="G503" s="1266"/>
      <c r="H503" s="1266"/>
      <c r="I503" s="3089"/>
      <c r="J503" s="3089"/>
      <c r="K503" s="3089"/>
      <c r="L503" s="3089"/>
      <c r="M503" s="3089"/>
      <c r="N503" s="3089"/>
      <c r="O503"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38" spans="1:15" s="1267" customFormat="1">
      <c r="A538" s="1266"/>
      <c r="B538" s="1266"/>
      <c r="C538" s="1266"/>
      <c r="D538" s="1266"/>
      <c r="E538" s="1266"/>
      <c r="F538" s="1266"/>
      <c r="G538" s="1266"/>
      <c r="H538" s="1266"/>
      <c r="I538" s="3089"/>
      <c r="J538" s="3089"/>
      <c r="K538" s="3089"/>
      <c r="L538" s="3089"/>
      <c r="M538" s="3089"/>
      <c r="N538" s="3089"/>
      <c r="O538" s="3089"/>
    </row>
    <row r="539" spans="1:15" s="1267" customFormat="1">
      <c r="A539" s="1266"/>
      <c r="B539" s="1266"/>
      <c r="C539" s="1266"/>
      <c r="D539" s="1266"/>
      <c r="E539" s="1266"/>
      <c r="F539" s="1266"/>
      <c r="G539" s="1266"/>
      <c r="H539" s="1266"/>
      <c r="I539" s="3089"/>
      <c r="J539" s="3089"/>
      <c r="K539" s="3089"/>
      <c r="L539" s="3089"/>
      <c r="M539" s="3089"/>
      <c r="N539" s="3089"/>
      <c r="O539" s="3089"/>
    </row>
    <row r="540" spans="1:15" s="1267" customFormat="1">
      <c r="A540" s="1266"/>
      <c r="B540" s="1266"/>
      <c r="C540" s="1266"/>
      <c r="D540" s="1266"/>
      <c r="E540" s="1266"/>
      <c r="F540" s="1266"/>
      <c r="G540" s="1266"/>
      <c r="H540" s="1266"/>
      <c r="I540" s="3089"/>
      <c r="J540" s="3089"/>
      <c r="K540" s="3089"/>
      <c r="L540" s="3089"/>
      <c r="M540" s="3089"/>
      <c r="N540" s="3089"/>
      <c r="O540" s="3089"/>
    </row>
    <row r="541" spans="1:15" s="1267" customFormat="1">
      <c r="A541" s="1266"/>
      <c r="B541" s="1266"/>
      <c r="C541" s="1266"/>
      <c r="D541" s="1266"/>
      <c r="E541" s="1266"/>
      <c r="F541" s="1266"/>
      <c r="G541" s="1266"/>
      <c r="H541" s="1266"/>
      <c r="I541" s="3089"/>
      <c r="J541" s="3089"/>
      <c r="K541" s="3089"/>
      <c r="L541" s="3089"/>
      <c r="M541" s="3089"/>
      <c r="N541" s="3089"/>
      <c r="O541" s="3089"/>
    </row>
    <row r="548" spans="1:15" s="1267" customFormat="1">
      <c r="A548" s="1266"/>
      <c r="B548" s="1266"/>
      <c r="C548" s="1266"/>
      <c r="D548" s="1266"/>
      <c r="E548" s="1266"/>
      <c r="F548" s="1266"/>
      <c r="G548" s="1266"/>
      <c r="H548" s="1266"/>
      <c r="I548" s="3089"/>
      <c r="J548" s="3089"/>
      <c r="K548" s="3089"/>
      <c r="L548" s="3089"/>
      <c r="M548" s="3089"/>
      <c r="N548" s="3089"/>
      <c r="O548"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c r="A561" s="1266"/>
      <c r="B561" s="1266"/>
      <c r="C561" s="1266"/>
      <c r="D561" s="1266"/>
      <c r="E561" s="1266"/>
      <c r="F561" s="1266"/>
      <c r="G561" s="1266"/>
      <c r="H561" s="1266"/>
      <c r="I561" s="3089"/>
      <c r="J561" s="3089"/>
      <c r="K561" s="3089"/>
      <c r="L561" s="3089"/>
      <c r="M561" s="3089"/>
      <c r="N561" s="3089"/>
      <c r="O561" s="3089"/>
    </row>
    <row r="562" spans="1:15" s="1267" customFormat="1">
      <c r="A562" s="1266"/>
      <c r="B562" s="1266"/>
      <c r="C562" s="1266"/>
      <c r="D562" s="1266"/>
      <c r="E562" s="1266"/>
      <c r="F562" s="1266"/>
      <c r="G562" s="1266"/>
      <c r="H562" s="1266"/>
      <c r="I562" s="3089"/>
      <c r="J562" s="3089"/>
      <c r="K562" s="3089"/>
      <c r="L562" s="3089"/>
      <c r="M562" s="3089"/>
      <c r="N562" s="3089"/>
      <c r="O562" s="3089"/>
    </row>
    <row r="563" spans="1:15" s="1267" customFormat="1">
      <c r="A563" s="1266"/>
      <c r="B563" s="1266"/>
      <c r="C563" s="1266"/>
      <c r="D563" s="1266"/>
      <c r="E563" s="1266"/>
      <c r="F563" s="1266"/>
      <c r="G563" s="1266"/>
      <c r="H563" s="1266"/>
      <c r="I563" s="3089"/>
      <c r="J563" s="3089"/>
      <c r="K563" s="3089"/>
      <c r="L563" s="3089"/>
      <c r="M563" s="3089"/>
      <c r="N563" s="3089"/>
      <c r="O563" s="3089"/>
    </row>
    <row r="564" spans="1:15" s="1267" customFormat="1">
      <c r="A564" s="1266"/>
      <c r="B564" s="1266"/>
      <c r="C564" s="1266"/>
      <c r="D564" s="1266"/>
      <c r="E564" s="1266"/>
      <c r="F564" s="1266"/>
      <c r="G564" s="1266"/>
      <c r="H564" s="1266"/>
      <c r="I564" s="3089"/>
      <c r="J564" s="3089"/>
      <c r="K564" s="3089"/>
      <c r="L564" s="3089"/>
      <c r="M564" s="3089"/>
      <c r="N564" s="3089"/>
      <c r="O564" s="3089"/>
    </row>
    <row r="565" spans="1:15" s="1267" customFormat="1" ht="7.5" customHeigh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597" spans="1:15" s="1267" customFormat="1" ht="7.5" customHeight="1">
      <c r="A597" s="1266"/>
      <c r="B597" s="1266"/>
      <c r="C597" s="1266"/>
      <c r="D597" s="1266"/>
      <c r="E597" s="1266"/>
      <c r="F597" s="1266"/>
      <c r="G597" s="1266"/>
      <c r="H597" s="1266"/>
      <c r="I597" s="3089"/>
      <c r="J597" s="3089"/>
      <c r="K597" s="3089"/>
      <c r="L597" s="3089"/>
      <c r="M597" s="3089"/>
      <c r="N597" s="3089"/>
      <c r="O597" s="3089"/>
    </row>
    <row r="598" spans="1:15" s="1267" customFormat="1" ht="7.5" customHeight="1">
      <c r="A598" s="1266"/>
      <c r="B598" s="1266"/>
      <c r="C598" s="1266"/>
      <c r="D598" s="1266"/>
      <c r="E598" s="1266"/>
      <c r="F598" s="1266"/>
      <c r="G598" s="1266"/>
      <c r="H598" s="1266"/>
      <c r="I598" s="3089"/>
      <c r="J598" s="3089"/>
      <c r="K598" s="3089"/>
      <c r="L598" s="3089"/>
      <c r="M598" s="3089"/>
      <c r="N598" s="3089"/>
      <c r="O598" s="3089"/>
    </row>
    <row r="599" spans="1:15" s="1267" customFormat="1" ht="7.5" customHeight="1">
      <c r="A599" s="1266"/>
      <c r="B599" s="1266"/>
      <c r="C599" s="1266"/>
      <c r="D599" s="1266"/>
      <c r="E599" s="1266"/>
      <c r="F599" s="1266"/>
      <c r="G599" s="1266"/>
      <c r="H599" s="1266"/>
      <c r="I599" s="3089"/>
      <c r="J599" s="3089"/>
      <c r="K599" s="3089"/>
      <c r="L599" s="3089"/>
      <c r="M599" s="3089"/>
      <c r="N599" s="3089"/>
      <c r="O599" s="3089"/>
    </row>
    <row r="600" spans="1:15" s="1267" customFormat="1" ht="7.5" customHeight="1">
      <c r="A600" s="1266"/>
      <c r="B600" s="1266"/>
      <c r="C600" s="1266"/>
      <c r="D600" s="1266"/>
      <c r="E600" s="1266"/>
      <c r="F600" s="1266"/>
      <c r="G600" s="1266"/>
      <c r="H600" s="1266"/>
      <c r="I600" s="3089"/>
      <c r="J600" s="3089"/>
      <c r="K600" s="3089"/>
      <c r="L600" s="3089"/>
      <c r="M600" s="3089"/>
      <c r="N600" s="3089"/>
      <c r="O600" s="3089"/>
    </row>
    <row r="604" spans="1:15" s="1267" customFormat="1">
      <c r="A604" s="1266"/>
      <c r="B604" s="1266"/>
      <c r="C604" s="1266"/>
      <c r="D604" s="1266"/>
      <c r="E604" s="1266"/>
      <c r="F604" s="1266"/>
      <c r="G604" s="1266"/>
      <c r="H604" s="1266"/>
      <c r="I604" s="3089"/>
      <c r="J604" s="3089"/>
      <c r="K604" s="3089"/>
      <c r="L604" s="3089"/>
      <c r="M604" s="3089"/>
      <c r="N604" s="3089"/>
      <c r="O604"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row r="617" spans="1:15" s="1267" customFormat="1">
      <c r="A617" s="1266"/>
      <c r="B617" s="1266"/>
      <c r="C617" s="1266"/>
      <c r="D617" s="1266"/>
      <c r="E617" s="1266"/>
      <c r="F617" s="1266"/>
      <c r="G617" s="1266"/>
      <c r="H617" s="1266"/>
      <c r="I617" s="3089"/>
      <c r="J617" s="3089"/>
      <c r="K617" s="3089"/>
      <c r="L617" s="3089"/>
      <c r="M617" s="3089"/>
      <c r="N617" s="3089"/>
      <c r="O617" s="3089"/>
    </row>
    <row r="618" spans="1:15" s="1267" customFormat="1">
      <c r="A618" s="1266"/>
      <c r="B618" s="1266"/>
      <c r="C618" s="1266"/>
      <c r="D618" s="1266"/>
      <c r="E618" s="1266"/>
      <c r="F618" s="1266"/>
      <c r="G618" s="1266"/>
      <c r="H618" s="1266"/>
      <c r="I618" s="3089"/>
      <c r="J618" s="3089"/>
      <c r="K618" s="3089"/>
      <c r="L618" s="3089"/>
      <c r="M618" s="3089"/>
      <c r="N618" s="3089"/>
      <c r="O618" s="3089"/>
    </row>
    <row r="619" spans="1:15" s="1267" customFormat="1">
      <c r="A619" s="1266"/>
      <c r="B619" s="1266"/>
      <c r="C619" s="1266"/>
      <c r="D619" s="1266"/>
      <c r="E619" s="1266"/>
      <c r="F619" s="1266"/>
      <c r="G619" s="1266"/>
      <c r="H619" s="1266"/>
      <c r="I619" s="3089"/>
      <c r="J619" s="3089"/>
      <c r="K619" s="3089"/>
      <c r="L619" s="3089"/>
      <c r="M619" s="3089"/>
      <c r="N619" s="3089"/>
      <c r="O619" s="3089"/>
    </row>
    <row r="620" spans="1:15" s="1267" customFormat="1">
      <c r="A620" s="1266"/>
      <c r="B620" s="1266"/>
      <c r="C620" s="1266"/>
      <c r="D620" s="1266"/>
      <c r="E620" s="1266"/>
      <c r="F620" s="1266"/>
      <c r="G620" s="1266"/>
      <c r="H620" s="1266"/>
      <c r="I620" s="3089"/>
      <c r="J620" s="3089"/>
      <c r="K620" s="3089"/>
      <c r="L620" s="3089"/>
      <c r="M620" s="3089"/>
      <c r="N620" s="3089"/>
      <c r="O620" s="3089"/>
    </row>
  </sheetData>
  <mergeCells count="29">
    <mergeCell ref="C75:D75"/>
    <mergeCell ref="E75:H75"/>
    <mergeCell ref="A35:B35"/>
    <mergeCell ref="C35:E35"/>
    <mergeCell ref="A5:H5"/>
    <mergeCell ref="A6:H6"/>
    <mergeCell ref="A33:B33"/>
    <mergeCell ref="C33:E33"/>
    <mergeCell ref="F33:H33"/>
    <mergeCell ref="E119:G119"/>
    <mergeCell ref="C34:E34"/>
    <mergeCell ref="F34:H34"/>
    <mergeCell ref="E129:F129"/>
    <mergeCell ref="C131:D131"/>
    <mergeCell ref="E131:H131"/>
    <mergeCell ref="A58:H58"/>
    <mergeCell ref="A63:B65"/>
    <mergeCell ref="E63:G63"/>
    <mergeCell ref="E73:F73"/>
    <mergeCell ref="A57:H57"/>
    <mergeCell ref="A11:B13"/>
    <mergeCell ref="E11:G11"/>
    <mergeCell ref="C132:D132"/>
    <mergeCell ref="E132:H132"/>
    <mergeCell ref="C76:D76"/>
    <mergeCell ref="E76:H76"/>
    <mergeCell ref="A113:H113"/>
    <mergeCell ref="A114:H114"/>
    <mergeCell ref="A119:B121"/>
  </mergeCells>
  <pageMargins left="0.5" right="0" top="0.25" bottom="0" header="0.5" footer="0"/>
  <pageSetup paperSize="5" orientation="portrait" verticalDpi="300"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outlinePr summaryBelow="0"/>
  </sheetPr>
  <dimension ref="A1:ER620"/>
  <sheetViews>
    <sheetView showGridLines="0" showOutlineSymbols="0" topLeftCell="A16" workbookViewId="0">
      <pane xSplit="18525" topLeftCell="ET1"/>
      <selection activeCell="A34" sqref="A34"/>
      <selection pane="topRight" activeCell="ET1" sqref="ET1"/>
    </sheetView>
  </sheetViews>
  <sheetFormatPr defaultColWidth="12.5703125" defaultRowHeight="15.75" outlineLevelRow="2" outlineLevelCol="2"/>
  <cols>
    <col min="1" max="1" width="1.85546875" style="1266" customWidth="1"/>
    <col min="2" max="2" width="28.5703125" style="1266" customWidth="1"/>
    <col min="3" max="3" width="10.7109375" style="1266" customWidth="1"/>
    <col min="4" max="4" width="11.140625" style="1266" customWidth="1"/>
    <col min="5" max="5" width="11.85546875" style="1266" customWidth="1"/>
    <col min="6" max="6" width="11.140625" style="1266" customWidth="1"/>
    <col min="7" max="7" width="10.85546875" style="1266" customWidth="1"/>
    <col min="8" max="8" width="12.425781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1700</v>
      </c>
      <c r="C9" s="2865"/>
      <c r="D9" s="554"/>
      <c r="E9" s="554"/>
      <c r="F9" s="554"/>
      <c r="G9" s="554"/>
      <c r="H9" s="554"/>
    </row>
    <row r="10" spans="1:15" ht="18" customHeight="1" outlineLevel="1">
      <c r="A10" s="3073"/>
      <c r="B10" s="3073"/>
      <c r="C10" s="3072"/>
      <c r="D10" s="3079"/>
      <c r="E10" s="3078"/>
      <c r="F10" s="1301"/>
      <c r="G10" s="1260"/>
      <c r="H10" s="1304"/>
      <c r="I10" s="3171"/>
      <c r="J10" s="3050"/>
      <c r="K10" s="3050"/>
      <c r="L10" s="3050"/>
    </row>
    <row r="11" spans="1:15" ht="16.7" customHeight="1" outlineLevel="1">
      <c r="A11" s="432" t="s">
        <v>143</v>
      </c>
      <c r="B11" s="431"/>
      <c r="C11" s="2738" t="s">
        <v>92</v>
      </c>
      <c r="D11" s="2742" t="s">
        <v>91</v>
      </c>
      <c r="E11" s="2741" t="s">
        <v>93</v>
      </c>
      <c r="F11" s="2740"/>
      <c r="G11" s="2739"/>
      <c r="H11" s="2738" t="s">
        <v>87</v>
      </c>
      <c r="I11" s="3171"/>
      <c r="J11" s="1233"/>
      <c r="K11" s="3050"/>
      <c r="L11" s="3050"/>
    </row>
    <row r="12" spans="1:15" ht="16.7" customHeight="1" outlineLevel="1">
      <c r="A12" s="426"/>
      <c r="B12" s="425"/>
      <c r="C12" s="2737" t="s">
        <v>86</v>
      </c>
      <c r="D12" s="2735" t="s">
        <v>228</v>
      </c>
      <c r="E12" s="2735" t="s">
        <v>1663</v>
      </c>
      <c r="F12" s="2735" t="s">
        <v>1662</v>
      </c>
      <c r="G12" s="2735" t="s">
        <v>88</v>
      </c>
      <c r="H12" s="2735" t="s">
        <v>227</v>
      </c>
      <c r="I12" s="3180"/>
      <c r="J12" s="1232"/>
      <c r="K12" s="1306"/>
      <c r="L12" s="3050"/>
    </row>
    <row r="13" spans="1:15" ht="16.7" customHeight="1" outlineLevel="1">
      <c r="A13" s="421"/>
      <c r="B13" s="420"/>
      <c r="C13" s="2734"/>
      <c r="D13" s="2733" t="s">
        <v>84</v>
      </c>
      <c r="E13" s="2733" t="s">
        <v>84</v>
      </c>
      <c r="F13" s="2733" t="s">
        <v>142</v>
      </c>
      <c r="G13" s="2790"/>
      <c r="H13" s="2733" t="s">
        <v>83</v>
      </c>
      <c r="I13" s="3173"/>
      <c r="J13" s="1232"/>
      <c r="K13" s="1306"/>
      <c r="L13" s="3050"/>
    </row>
    <row r="14" spans="1:15" s="363" customFormat="1" ht="15" customHeight="1">
      <c r="A14" s="3111" t="s">
        <v>1661</v>
      </c>
      <c r="B14" s="3113"/>
      <c r="C14" s="2852"/>
      <c r="D14" s="2850"/>
      <c r="E14" s="2850"/>
      <c r="F14" s="2850"/>
      <c r="G14" s="3112"/>
      <c r="H14" s="2850"/>
      <c r="I14" s="3121"/>
      <c r="J14" s="3121"/>
      <c r="K14" s="3121"/>
      <c r="L14" s="3121"/>
      <c r="M14" s="3121"/>
      <c r="N14" s="3121"/>
      <c r="O14" s="3121"/>
    </row>
    <row r="15" spans="1:15" ht="16.7" customHeight="1" outlineLevel="1">
      <c r="A15" s="3179" t="s">
        <v>46</v>
      </c>
      <c r="B15" s="1086"/>
      <c r="C15" s="1299"/>
      <c r="D15" s="929">
        <f>SUM(D16:D28)</f>
        <v>322875.55</v>
      </c>
      <c r="E15" s="929">
        <f>SUM(E16:E28)</f>
        <v>174257.51</v>
      </c>
      <c r="F15" s="757">
        <f>SUM(F16:F28)</f>
        <v>260742.49</v>
      </c>
      <c r="G15" s="757">
        <f>SUM(G16:G28)</f>
        <v>435000</v>
      </c>
      <c r="H15" s="757">
        <f>SUM(H16:H28)</f>
        <v>435000</v>
      </c>
      <c r="I15" s="3180"/>
      <c r="J15" s="1232"/>
      <c r="K15" s="3050"/>
      <c r="L15" s="3050"/>
    </row>
    <row r="16" spans="1:15" ht="20.100000000000001" customHeight="1" outlineLevel="1">
      <c r="A16" s="2769" t="s">
        <v>266</v>
      </c>
      <c r="B16" s="3107"/>
      <c r="C16" s="1729" t="s">
        <v>40</v>
      </c>
      <c r="D16" s="3183">
        <v>0</v>
      </c>
      <c r="E16" s="3182">
        <v>0</v>
      </c>
      <c r="F16" s="2728">
        <f>SUM(H16-E16)</f>
        <v>5800</v>
      </c>
      <c r="G16" s="3182">
        <f>E16+F16</f>
        <v>5800</v>
      </c>
      <c r="H16" s="3182">
        <v>5800</v>
      </c>
      <c r="I16" s="3176"/>
      <c r="J16" s="1232"/>
      <c r="K16" s="3050"/>
      <c r="L16" s="3050"/>
    </row>
    <row r="17" spans="1:16" ht="20.100000000000001" customHeight="1" outlineLevel="1">
      <c r="A17" s="3102" t="s">
        <v>238</v>
      </c>
      <c r="B17" s="2762"/>
      <c r="C17" s="1614" t="s">
        <v>33</v>
      </c>
      <c r="D17" s="2718">
        <v>0</v>
      </c>
      <c r="E17" s="941">
        <v>0</v>
      </c>
      <c r="F17" s="2728">
        <f>SUM(H17-E17)</f>
        <v>20000</v>
      </c>
      <c r="G17" s="941">
        <f>E17+F17</f>
        <v>20000</v>
      </c>
      <c r="H17" s="941">
        <v>20000</v>
      </c>
      <c r="I17" s="3173"/>
      <c r="J17" s="1233"/>
      <c r="K17" s="3050"/>
      <c r="L17" s="3050"/>
      <c r="M17" s="3181"/>
      <c r="N17" s="3181"/>
      <c r="O17" s="3050"/>
      <c r="P17" s="1273"/>
    </row>
    <row r="18" spans="1:16" ht="20.100000000000001" customHeight="1" outlineLevel="1">
      <c r="A18" s="3102" t="s">
        <v>24</v>
      </c>
      <c r="B18" s="2762"/>
      <c r="C18" s="1614" t="s">
        <v>23</v>
      </c>
      <c r="D18" s="2718">
        <v>322875.55</v>
      </c>
      <c r="E18" s="941">
        <v>174257.51</v>
      </c>
      <c r="F18" s="2728">
        <f>G18-E18</f>
        <v>234942.49</v>
      </c>
      <c r="G18" s="941">
        <v>409200</v>
      </c>
      <c r="H18" s="941">
        <v>409200</v>
      </c>
      <c r="I18" s="3171"/>
      <c r="J18" s="3163"/>
      <c r="K18" s="3050"/>
      <c r="L18" s="3050"/>
      <c r="M18" s="1232"/>
      <c r="N18" s="1232"/>
      <c r="O18" s="3050"/>
      <c r="P18" s="1273"/>
    </row>
    <row r="19" spans="1:16" ht="20.100000000000001" customHeight="1" outlineLevel="1">
      <c r="A19" s="3102"/>
      <c r="B19" s="2762"/>
      <c r="C19" s="1614"/>
      <c r="D19" s="2718"/>
      <c r="E19" s="941"/>
      <c r="F19" s="2728"/>
      <c r="G19" s="941"/>
      <c r="H19" s="941"/>
      <c r="I19" s="3171"/>
      <c r="J19" s="3163"/>
      <c r="K19" s="3050"/>
      <c r="L19" s="3050"/>
      <c r="M19" s="1232"/>
      <c r="N19" s="1232"/>
      <c r="O19" s="3050"/>
      <c r="P19" s="1273"/>
    </row>
    <row r="20" spans="1:16" ht="20.100000000000001" customHeight="1" outlineLevel="1">
      <c r="A20" s="3102"/>
      <c r="B20" s="2762"/>
      <c r="C20" s="1614"/>
      <c r="D20" s="2718"/>
      <c r="E20" s="941"/>
      <c r="F20" s="2728"/>
      <c r="G20" s="941"/>
      <c r="H20" s="941"/>
      <c r="I20" s="3171"/>
      <c r="J20" s="3163"/>
      <c r="K20" s="3050"/>
      <c r="L20" s="3050"/>
      <c r="M20" s="1232"/>
      <c r="N20" s="1232"/>
      <c r="O20" s="3050"/>
      <c r="P20" s="1273"/>
    </row>
    <row r="21" spans="1:16" ht="20.100000000000001" customHeight="1" outlineLevel="1">
      <c r="A21" s="2777"/>
      <c r="B21" s="3139"/>
      <c r="C21" s="1614"/>
      <c r="D21" s="2718"/>
      <c r="E21" s="941"/>
      <c r="F21" s="2728"/>
      <c r="G21" s="941"/>
      <c r="H21" s="941"/>
      <c r="I21" s="3171"/>
      <c r="J21" s="3163"/>
      <c r="K21" s="3050"/>
      <c r="L21" s="3050"/>
      <c r="M21" s="1232"/>
      <c r="N21" s="1232"/>
      <c r="O21" s="3050"/>
      <c r="P21" s="1273"/>
    </row>
    <row r="22" spans="1:16" ht="20.100000000000001" customHeight="1" outlineLevel="1">
      <c r="A22" s="2777"/>
      <c r="B22" s="3139"/>
      <c r="C22" s="1614"/>
      <c r="D22" s="2718"/>
      <c r="E22" s="941"/>
      <c r="F22" s="2728"/>
      <c r="G22" s="941"/>
      <c r="H22" s="941"/>
      <c r="I22" s="3171"/>
      <c r="J22" s="3163"/>
      <c r="K22" s="3050"/>
      <c r="L22" s="3050"/>
      <c r="M22" s="1232"/>
      <c r="N22" s="1232"/>
      <c r="O22" s="3050"/>
      <c r="P22" s="1273"/>
    </row>
    <row r="23" spans="1:16" ht="20.100000000000001" customHeight="1" outlineLevel="1">
      <c r="A23" s="2777"/>
      <c r="B23" s="3139"/>
      <c r="C23" s="1614"/>
      <c r="D23" s="2718"/>
      <c r="E23" s="941"/>
      <c r="F23" s="2728"/>
      <c r="G23" s="941"/>
      <c r="H23" s="941"/>
      <c r="I23" s="3171"/>
      <c r="J23" s="3163"/>
      <c r="K23" s="3050"/>
      <c r="L23" s="3050"/>
      <c r="M23" s="1232"/>
      <c r="N23" s="1232"/>
      <c r="O23" s="3050"/>
      <c r="P23" s="1273"/>
    </row>
    <row r="24" spans="1:16" ht="20.100000000000001" customHeight="1" outlineLevel="1">
      <c r="A24" s="2777"/>
      <c r="B24" s="3139"/>
      <c r="C24" s="1614"/>
      <c r="D24" s="2718"/>
      <c r="E24" s="941"/>
      <c r="F24" s="2728"/>
      <c r="G24" s="941"/>
      <c r="H24" s="941"/>
      <c r="I24" s="3171"/>
      <c r="J24" s="3163"/>
      <c r="K24" s="3050"/>
      <c r="L24" s="3050"/>
      <c r="M24" s="1232"/>
      <c r="N24" s="1232"/>
      <c r="O24" s="3050"/>
      <c r="P24" s="1273"/>
    </row>
    <row r="25" spans="1:16" ht="20.100000000000001" customHeight="1" outlineLevel="1">
      <c r="A25" s="2777"/>
      <c r="B25" s="3139"/>
      <c r="C25" s="1614"/>
      <c r="D25" s="2718"/>
      <c r="E25" s="941"/>
      <c r="F25" s="2728"/>
      <c r="G25" s="941"/>
      <c r="H25" s="941"/>
      <c r="I25" s="3171"/>
      <c r="J25" s="3163"/>
      <c r="K25" s="3050"/>
      <c r="L25" s="3050"/>
      <c r="M25" s="1232"/>
      <c r="N25" s="1232"/>
      <c r="O25" s="3050"/>
      <c r="P25" s="1273"/>
    </row>
    <row r="26" spans="1:16" ht="20.100000000000001" customHeight="1" outlineLevel="1">
      <c r="A26" s="2777"/>
      <c r="B26" s="3139"/>
      <c r="C26" s="1614"/>
      <c r="D26" s="2718"/>
      <c r="E26" s="941"/>
      <c r="F26" s="2728"/>
      <c r="G26" s="941"/>
      <c r="H26" s="941"/>
      <c r="I26" s="3171"/>
      <c r="J26" s="3163"/>
      <c r="K26" s="3050"/>
      <c r="L26" s="3050"/>
      <c r="M26" s="1232"/>
      <c r="N26" s="1232"/>
      <c r="O26" s="3050"/>
      <c r="P26" s="1273"/>
    </row>
    <row r="27" spans="1:16" ht="20.100000000000001" customHeight="1" outlineLevel="1">
      <c r="A27" s="2777"/>
      <c r="B27" s="3139"/>
      <c r="C27" s="1614"/>
      <c r="D27" s="2718"/>
      <c r="E27" s="941"/>
      <c r="F27" s="2728"/>
      <c r="G27" s="941"/>
      <c r="H27" s="941"/>
      <c r="I27" s="3171"/>
      <c r="J27" s="3163"/>
      <c r="K27" s="3050"/>
      <c r="L27" s="3050"/>
      <c r="M27" s="1232"/>
      <c r="N27" s="1232"/>
      <c r="O27" s="3050"/>
      <c r="P27" s="1273"/>
    </row>
    <row r="28" spans="1:16" s="1273" customFormat="1" ht="20.100000000000001" customHeight="1" outlineLevel="1">
      <c r="A28" s="3099"/>
      <c r="B28" s="3098"/>
      <c r="C28" s="3097"/>
      <c r="D28" s="2718"/>
      <c r="E28" s="2715"/>
      <c r="F28" s="2728"/>
      <c r="G28" s="2715"/>
      <c r="H28" s="2715"/>
      <c r="I28" s="1307"/>
      <c r="J28" s="3163"/>
      <c r="K28" s="3050"/>
      <c r="L28" s="3050"/>
      <c r="M28" s="1232"/>
      <c r="N28" s="1232"/>
      <c r="O28" s="3050"/>
    </row>
    <row r="29" spans="1:16" s="1273" customFormat="1" ht="20.100000000000001" customHeight="1" outlineLevel="1" thickBot="1">
      <c r="A29" s="3122" t="s">
        <v>8</v>
      </c>
      <c r="B29" s="3096"/>
      <c r="C29" s="2713"/>
      <c r="D29" s="599">
        <f>SUM(D16:D18)</f>
        <v>322875.55</v>
      </c>
      <c r="E29" s="599">
        <f>SUM(E16:E18)</f>
        <v>174257.51</v>
      </c>
      <c r="F29" s="599">
        <f>SUM(F16:F18)</f>
        <v>260742.49</v>
      </c>
      <c r="G29" s="599">
        <f>SUM(G16:G18)</f>
        <v>435000</v>
      </c>
      <c r="H29" s="599">
        <f>SUM(H16:H18)</f>
        <v>435000</v>
      </c>
      <c r="I29" s="3175"/>
      <c r="J29" s="3163"/>
      <c r="K29" s="3050"/>
      <c r="L29" s="3050"/>
      <c r="M29" s="1232"/>
      <c r="N29" s="1306"/>
      <c r="O29" s="3050"/>
    </row>
    <row r="30" spans="1:16" s="819" customFormat="1" ht="19.5" customHeight="1" outlineLevel="1" thickTop="1">
      <c r="A30" s="554" t="s">
        <v>1655</v>
      </c>
      <c r="B30" s="796"/>
      <c r="C30" s="554" t="s">
        <v>1654</v>
      </c>
      <c r="D30" s="796"/>
      <c r="F30" s="658" t="s">
        <v>1653</v>
      </c>
      <c r="G30" s="554"/>
      <c r="H30" s="796"/>
    </row>
    <row r="31" spans="1:16" s="819" customFormat="1" ht="15.95" customHeight="1" outlineLevel="1">
      <c r="A31" s="554"/>
      <c r="B31" s="796"/>
      <c r="C31" s="554"/>
      <c r="D31" s="796"/>
      <c r="E31" s="3094"/>
      <c r="F31" s="3094"/>
      <c r="G31" s="554"/>
      <c r="H31" s="796"/>
    </row>
    <row r="32" spans="1:16" s="819" customFormat="1" ht="10.5" customHeight="1" outlineLevel="1">
      <c r="A32" s="796"/>
      <c r="B32" s="554"/>
      <c r="C32" s="3093"/>
      <c r="D32" s="554"/>
      <c r="E32" s="554"/>
      <c r="F32" s="554"/>
      <c r="G32" s="554"/>
      <c r="H32" s="796"/>
    </row>
    <row r="33" spans="1:16" s="819" customFormat="1" ht="15.95" customHeight="1" outlineLevel="1">
      <c r="A33" s="3092" t="s">
        <v>1961</v>
      </c>
      <c r="B33" s="3092"/>
      <c r="C33" s="2711" t="s">
        <v>4</v>
      </c>
      <c r="D33" s="2711"/>
      <c r="E33" s="2711"/>
      <c r="F33" s="594" t="s">
        <v>3</v>
      </c>
      <c r="G33" s="594"/>
      <c r="H33" s="594"/>
    </row>
    <row r="34" spans="1:16" s="819" customFormat="1" ht="15.75" customHeight="1" outlineLevel="1">
      <c r="A34" s="3091"/>
      <c r="B34" s="1268" t="s">
        <v>1652</v>
      </c>
      <c r="C34" s="2708" t="s">
        <v>100</v>
      </c>
      <c r="D34" s="2708"/>
      <c r="E34" s="2708"/>
      <c r="F34" s="2797" t="s">
        <v>0</v>
      </c>
      <c r="G34" s="2797"/>
      <c r="H34" s="2797"/>
    </row>
    <row r="35" spans="1:16" s="819" customFormat="1" ht="12" customHeight="1" outlineLevel="1">
      <c r="A35" s="3090"/>
      <c r="B35" s="3090"/>
      <c r="C35" s="2708"/>
      <c r="D35" s="2708"/>
      <c r="E35" s="2708"/>
      <c r="F35" s="2705"/>
      <c r="G35" s="2705"/>
      <c r="H35" s="2705"/>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s="1273" customFormat="1" ht="12" customHeight="1" outlineLevel="1">
      <c r="A40" s="1267"/>
      <c r="B40" s="1268"/>
      <c r="C40" s="1267"/>
      <c r="D40" s="1284"/>
      <c r="E40" s="1284"/>
      <c r="F40" s="1284"/>
      <c r="G40" s="1284"/>
      <c r="H40" s="1284"/>
      <c r="I40" s="3050"/>
      <c r="J40" s="3050"/>
      <c r="K40" s="3050"/>
      <c r="L40" s="3050"/>
      <c r="M40" s="3050"/>
      <c r="N40" s="3050"/>
      <c r="O40" s="3050"/>
    </row>
    <row r="41" spans="1:16" s="1273" customFormat="1" ht="12" customHeight="1" outlineLevel="1">
      <c r="A41" s="1267"/>
      <c r="B41" s="1268"/>
      <c r="C41" s="1267"/>
      <c r="D41" s="1284"/>
      <c r="E41" s="1284"/>
      <c r="F41" s="1284"/>
      <c r="G41" s="1284"/>
      <c r="H41" s="1284"/>
      <c r="I41" s="3050"/>
      <c r="J41" s="3050"/>
      <c r="K41" s="3050"/>
      <c r="L41" s="3050"/>
      <c r="M41" s="3050"/>
      <c r="N41" s="3050"/>
      <c r="O41" s="3050"/>
    </row>
    <row r="42" spans="1:16" s="1273" customFormat="1" ht="12" customHeight="1" outlineLevel="1">
      <c r="A42" s="1267"/>
      <c r="B42" s="1268"/>
      <c r="C42" s="1267"/>
      <c r="D42" s="1284"/>
      <c r="E42" s="1284"/>
      <c r="F42" s="1284"/>
      <c r="G42" s="1284"/>
      <c r="H42" s="1284"/>
      <c r="I42" s="3050"/>
      <c r="J42" s="3050"/>
      <c r="K42" s="3050"/>
      <c r="L42" s="3050"/>
      <c r="M42" s="3050"/>
      <c r="N42" s="3050"/>
      <c r="O42" s="3050"/>
    </row>
    <row r="43" spans="1:16" s="1273" customFormat="1" ht="12" customHeight="1" outlineLevel="1">
      <c r="A43" s="1267"/>
      <c r="B43" s="1268"/>
      <c r="C43" s="1267"/>
      <c r="D43" s="1284"/>
      <c r="E43" s="1284"/>
      <c r="F43" s="1284"/>
      <c r="G43" s="1284"/>
      <c r="H43" s="1284"/>
      <c r="I43" s="3050"/>
      <c r="J43" s="3050"/>
      <c r="K43" s="3050"/>
      <c r="L43" s="3050"/>
      <c r="M43" s="3050"/>
      <c r="N43" s="3050"/>
      <c r="O43" s="3050"/>
    </row>
    <row r="44" spans="1:16" ht="20.100000000000001" customHeight="1" outlineLevel="1">
      <c r="A44" s="1267"/>
      <c r="B44" s="1268"/>
      <c r="C44" s="1267"/>
      <c r="D44" s="1284"/>
      <c r="E44" s="1284"/>
      <c r="F44" s="1284"/>
      <c r="G44" s="1284"/>
      <c r="H44" s="1284"/>
      <c r="J44" s="3050"/>
      <c r="K44" s="3050"/>
      <c r="L44" s="3050"/>
      <c r="M44" s="3050"/>
      <c r="N44" s="3050"/>
      <c r="O44" s="3050"/>
      <c r="P44" s="1273"/>
    </row>
    <row r="45" spans="1:16" ht="20.100000000000001" customHeight="1" outlineLevel="1">
      <c r="A45" s="1267"/>
      <c r="B45" s="1268"/>
      <c r="C45" s="1267"/>
      <c r="D45" s="1284"/>
      <c r="E45" s="1284"/>
      <c r="F45" s="1284"/>
      <c r="G45" s="1284"/>
      <c r="H45" s="1284"/>
      <c r="J45" s="3050"/>
      <c r="K45" s="3050"/>
      <c r="L45" s="3050"/>
      <c r="M45" s="3050"/>
      <c r="N45" s="3050"/>
      <c r="O45" s="3050"/>
      <c r="P45" s="1273"/>
    </row>
    <row r="46" spans="1:16" s="1269" customFormat="1" ht="16.7" customHeight="1" outlineLevel="1">
      <c r="A46" s="1267"/>
      <c r="B46" s="1268"/>
      <c r="C46" s="1267"/>
      <c r="D46" s="1284"/>
      <c r="E46" s="1284"/>
      <c r="F46" s="1284"/>
      <c r="G46" s="1284"/>
      <c r="H46" s="1284"/>
      <c r="I46" s="1271"/>
      <c r="J46" s="1272"/>
      <c r="K46" s="1272"/>
      <c r="L46" s="1272"/>
      <c r="M46" s="1272"/>
      <c r="N46" s="1272"/>
      <c r="O46" s="1272"/>
      <c r="P46" s="1270"/>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83"/>
      <c r="B48" s="3054"/>
      <c r="C48" s="1283"/>
      <c r="D48" s="3075"/>
      <c r="E48" s="3075"/>
      <c r="F48" s="3075"/>
      <c r="G48" s="3075"/>
      <c r="H48" s="3075"/>
      <c r="I48" s="1271"/>
      <c r="J48" s="1272"/>
      <c r="K48" s="1272"/>
      <c r="L48" s="1272"/>
      <c r="M48" s="1272"/>
      <c r="N48" s="1272"/>
      <c r="O48" s="1272"/>
      <c r="P48" s="1270"/>
    </row>
    <row r="49" spans="1:16" s="1269" customFormat="1" ht="16.7" customHeight="1" outlineLevel="1">
      <c r="A49" s="1283"/>
      <c r="B49" s="3054"/>
      <c r="C49" s="1283"/>
      <c r="D49" s="3075"/>
      <c r="E49" s="3075"/>
      <c r="F49" s="3075"/>
      <c r="G49" s="3075"/>
      <c r="H49" s="3075"/>
      <c r="I49" s="1271"/>
      <c r="J49" s="1272"/>
      <c r="K49" s="1272"/>
      <c r="L49" s="1272"/>
      <c r="M49" s="1272"/>
      <c r="N49" s="1272"/>
      <c r="O49" s="1272"/>
      <c r="P49" s="1270"/>
    </row>
    <row r="50" spans="1:16" s="1269" customFormat="1" ht="16.7" customHeight="1" outlineLevel="1">
      <c r="A50" s="1283"/>
      <c r="B50" s="3054"/>
      <c r="C50" s="1283"/>
      <c r="D50" s="3075"/>
      <c r="E50" s="3075"/>
      <c r="F50" s="3075"/>
      <c r="G50" s="3075"/>
      <c r="H50" s="3075"/>
      <c r="I50" s="1271"/>
      <c r="J50" s="1272"/>
      <c r="K50" s="1272"/>
      <c r="L50" s="1272"/>
      <c r="M50" s="1272"/>
      <c r="N50" s="1272"/>
      <c r="O50" s="1272"/>
      <c r="P50" s="1270"/>
    </row>
    <row r="51" spans="1:16" s="1269" customFormat="1" ht="16.7" customHeight="1" outlineLevel="1">
      <c r="A51" s="1283"/>
      <c r="B51" s="3054"/>
      <c r="C51" s="1283"/>
      <c r="D51" s="3075"/>
      <c r="E51" s="3075"/>
      <c r="F51" s="3075"/>
      <c r="G51" s="3075"/>
      <c r="H51" s="3075"/>
      <c r="I51" s="1271"/>
      <c r="J51" s="1272"/>
      <c r="K51" s="1272"/>
      <c r="L51" s="1272"/>
      <c r="M51" s="1272"/>
      <c r="N51" s="1272"/>
      <c r="O51" s="1272"/>
      <c r="P51" s="1270"/>
    </row>
    <row r="52" spans="1:16" s="1269" customFormat="1" ht="16.7" customHeight="1" outlineLevel="1">
      <c r="A52" s="1283"/>
      <c r="B52" s="3054"/>
      <c r="C52" s="1283"/>
      <c r="D52" s="3075"/>
      <c r="E52" s="3075"/>
      <c r="F52" s="3075"/>
      <c r="G52" s="3075"/>
      <c r="H52" s="3075"/>
      <c r="I52" s="1271"/>
      <c r="J52" s="1272"/>
      <c r="K52" s="1272"/>
      <c r="L52" s="1272"/>
      <c r="M52" s="1272"/>
      <c r="N52" s="1272"/>
      <c r="O52" s="1272"/>
      <c r="P52" s="1270"/>
    </row>
    <row r="53" spans="1:16" s="1269" customFormat="1" ht="16.7" customHeight="1" outlineLevel="1">
      <c r="A53" s="1283"/>
      <c r="B53" s="3054"/>
      <c r="C53" s="1283"/>
      <c r="D53" s="3075"/>
      <c r="E53" s="3075"/>
      <c r="F53" s="3075"/>
      <c r="G53" s="3075"/>
      <c r="H53" s="3075"/>
      <c r="I53" s="1271"/>
      <c r="J53" s="1272"/>
      <c r="K53" s="1272"/>
      <c r="L53" s="1272"/>
      <c r="M53" s="1272"/>
      <c r="N53" s="1272"/>
      <c r="O53" s="1272"/>
      <c r="P53" s="1270"/>
    </row>
    <row r="54" spans="1:16" s="1269" customFormat="1" ht="16.7" customHeight="1" outlineLevel="1">
      <c r="A54" s="1273"/>
      <c r="B54" s="1273"/>
      <c r="C54" s="1273"/>
      <c r="D54" s="1273"/>
      <c r="E54" s="1273"/>
      <c r="F54" s="1273"/>
      <c r="G54" s="1273"/>
      <c r="H54" s="1273"/>
      <c r="I54" s="1271"/>
      <c r="J54" s="1272"/>
      <c r="K54" s="1272"/>
      <c r="L54" s="1272"/>
      <c r="M54" s="1272"/>
      <c r="N54" s="1272"/>
      <c r="O54" s="1272"/>
      <c r="P54" s="1270"/>
    </row>
    <row r="55" spans="1:16" s="1269" customFormat="1" ht="16.7" customHeight="1" outlineLevel="1">
      <c r="A55" s="1273"/>
      <c r="B55" s="1273"/>
      <c r="C55" s="1273"/>
      <c r="D55" s="1273"/>
      <c r="E55" s="1273"/>
      <c r="F55" s="1273"/>
      <c r="G55" s="1273"/>
      <c r="H55" s="1273"/>
      <c r="I55" s="1271"/>
      <c r="J55" s="1272"/>
      <c r="K55" s="1272"/>
      <c r="L55" s="1272"/>
      <c r="M55" s="1272"/>
      <c r="N55" s="1272"/>
      <c r="O55" s="1272"/>
      <c r="P55" s="1270"/>
    </row>
    <row r="56" spans="1:16" s="1269" customFormat="1" ht="16.7" customHeight="1" outlineLevel="1">
      <c r="A56" s="1273"/>
      <c r="B56" s="1273"/>
      <c r="C56" s="1273"/>
      <c r="D56" s="1273"/>
      <c r="E56" s="1273"/>
      <c r="F56" s="1273"/>
      <c r="G56" s="1273"/>
      <c r="H56" s="1273"/>
      <c r="I56" s="1271"/>
      <c r="J56" s="1272"/>
      <c r="K56" s="1272"/>
      <c r="L56" s="1272"/>
      <c r="M56" s="1272"/>
      <c r="N56" s="1272"/>
      <c r="O56" s="1272"/>
      <c r="P56" s="1270"/>
    </row>
    <row r="57" spans="1:16" s="1269" customFormat="1" ht="16.7" customHeight="1" outlineLevel="1">
      <c r="A57" s="3055"/>
      <c r="B57" s="3055"/>
      <c r="C57" s="3055"/>
      <c r="D57" s="3055"/>
      <c r="E57" s="3055"/>
      <c r="F57" s="3055"/>
      <c r="G57" s="3055"/>
      <c r="H57" s="3055"/>
      <c r="I57" s="1271"/>
      <c r="J57" s="1272"/>
      <c r="K57" s="1272"/>
      <c r="L57" s="1272"/>
      <c r="M57" s="1272"/>
      <c r="N57" s="1272"/>
      <c r="O57" s="1272"/>
      <c r="P57" s="1270"/>
    </row>
    <row r="58" spans="1:16" s="1269" customFormat="1" ht="16.7" customHeight="1" outlineLevel="1">
      <c r="A58" s="3059"/>
      <c r="B58" s="3059"/>
      <c r="C58" s="3059"/>
      <c r="D58" s="3059"/>
      <c r="E58" s="3059"/>
      <c r="F58" s="3059"/>
      <c r="G58" s="3059"/>
      <c r="H58" s="3059"/>
      <c r="I58" s="1271"/>
      <c r="J58" s="1272"/>
      <c r="K58" s="1272"/>
      <c r="L58" s="1272"/>
      <c r="M58" s="1272"/>
      <c r="N58" s="1272"/>
      <c r="O58" s="1272"/>
      <c r="P58" s="1270"/>
    </row>
    <row r="59" spans="1:16" s="1269" customFormat="1" ht="16.7" customHeight="1" outlineLevel="1">
      <c r="A59" s="1273"/>
      <c r="B59" s="1273"/>
      <c r="C59" s="1273"/>
      <c r="D59" s="1273"/>
      <c r="E59" s="1273"/>
      <c r="F59" s="1273"/>
      <c r="G59" s="1273"/>
      <c r="H59" s="1273"/>
      <c r="I59" s="1271"/>
      <c r="J59" s="1272"/>
      <c r="K59" s="1272"/>
      <c r="L59" s="1272"/>
      <c r="M59" s="1272"/>
      <c r="N59" s="1272"/>
      <c r="O59" s="1272"/>
      <c r="P59" s="1270"/>
    </row>
    <row r="60" spans="1:16" s="1269" customFormat="1" ht="16.7" customHeight="1" outlineLevel="1">
      <c r="A60" s="3077"/>
      <c r="B60" s="3076"/>
      <c r="C60" s="1273"/>
      <c r="D60" s="3075"/>
      <c r="E60" s="3075"/>
      <c r="F60" s="3075"/>
      <c r="G60" s="3075"/>
      <c r="H60" s="3075"/>
      <c r="I60" s="1271"/>
      <c r="J60" s="1271"/>
      <c r="K60" s="1271"/>
      <c r="L60" s="1271"/>
      <c r="M60" s="1271"/>
      <c r="N60" s="1271"/>
      <c r="O60" s="1271"/>
    </row>
    <row r="61" spans="1:16" s="1269" customFormat="1" ht="16.7" customHeight="1" outlineLevel="1">
      <c r="A61" s="1221"/>
      <c r="B61" s="1221"/>
      <c r="C61" s="1303"/>
      <c r="D61" s="1302"/>
      <c r="E61" s="1304"/>
      <c r="F61" s="1301"/>
      <c r="G61" s="3074"/>
      <c r="H61" s="1304"/>
      <c r="I61" s="1271"/>
      <c r="J61" s="1271"/>
      <c r="K61" s="1271"/>
      <c r="L61" s="1271"/>
      <c r="M61" s="1271"/>
      <c r="N61" s="1271"/>
      <c r="O61" s="1271"/>
    </row>
    <row r="62" spans="1:16" s="1269" customFormat="1" ht="16.7" customHeight="1" outlineLevel="1">
      <c r="A62" s="3073"/>
      <c r="B62" s="3073"/>
      <c r="C62" s="3072"/>
      <c r="D62" s="1302"/>
      <c r="E62" s="1304"/>
      <c r="F62" s="1301"/>
      <c r="G62" s="3071"/>
      <c r="H62" s="1304"/>
      <c r="I62" s="1271"/>
      <c r="J62" s="1271"/>
      <c r="K62" s="1271"/>
      <c r="L62" s="1271"/>
      <c r="M62" s="1271"/>
      <c r="N62" s="1271"/>
      <c r="O62" s="1271"/>
    </row>
    <row r="63" spans="1:16" s="1269" customFormat="1" ht="16.7" customHeight="1" outlineLevel="1">
      <c r="A63" s="1277"/>
      <c r="B63" s="1277"/>
      <c r="C63" s="3068"/>
      <c r="D63" s="3070"/>
      <c r="E63" s="3069"/>
      <c r="F63" s="3069"/>
      <c r="G63" s="3069"/>
      <c r="H63" s="1314"/>
      <c r="I63" s="1271"/>
      <c r="J63" s="1271"/>
      <c r="K63" s="1271"/>
      <c r="L63" s="1271"/>
      <c r="M63" s="1271"/>
      <c r="N63" s="1271"/>
      <c r="O63" s="1271"/>
    </row>
    <row r="64" spans="1:16" ht="16.7" customHeight="1" outlineLevel="1">
      <c r="A64" s="1277"/>
      <c r="B64" s="1277"/>
      <c r="C64" s="3068"/>
      <c r="D64" s="1311"/>
      <c r="E64" s="1311"/>
      <c r="F64" s="1311"/>
      <c r="G64" s="1311"/>
      <c r="H64" s="1311"/>
    </row>
    <row r="65" spans="1:15" ht="20.100000000000001" customHeight="1" outlineLevel="2">
      <c r="A65" s="1277"/>
      <c r="B65" s="1277"/>
      <c r="C65" s="1314"/>
      <c r="D65" s="3066"/>
      <c r="E65" s="3066"/>
      <c r="F65" s="3066"/>
      <c r="G65" s="3067"/>
      <c r="H65" s="3066"/>
    </row>
    <row r="66" spans="1:15" ht="8.4499999999999993" customHeight="1" outlineLevel="2">
      <c r="A66" s="1298"/>
      <c r="B66" s="3065"/>
      <c r="C66" s="3064"/>
      <c r="D66" s="3063"/>
      <c r="E66" s="3063"/>
      <c r="F66" s="3063"/>
      <c r="G66" s="3063"/>
      <c r="H66" s="3063"/>
    </row>
    <row r="67" spans="1:15" ht="14.45" customHeight="1">
      <c r="A67" s="1292"/>
      <c r="B67" s="1292"/>
      <c r="C67" s="1303"/>
      <c r="D67" s="3062"/>
      <c r="E67" s="3062"/>
      <c r="F67" s="1301"/>
      <c r="G67" s="3062"/>
      <c r="H67" s="3062"/>
    </row>
    <row r="68" spans="1:15" ht="13.9" customHeight="1">
      <c r="A68" s="1292"/>
      <c r="B68" s="1292"/>
      <c r="C68" s="1294"/>
      <c r="D68" s="3062"/>
      <c r="E68" s="3062"/>
      <c r="F68" s="1301"/>
      <c r="G68" s="3062"/>
      <c r="H68" s="3062"/>
    </row>
    <row r="69" spans="1:15" s="1220" customFormat="1" ht="18" customHeight="1">
      <c r="A69" s="3061"/>
      <c r="B69" s="1296"/>
      <c r="C69" s="1294"/>
      <c r="D69" s="1302"/>
      <c r="E69" s="1300"/>
      <c r="F69" s="1301"/>
      <c r="G69" s="1300"/>
      <c r="H69" s="1300"/>
      <c r="I69" s="1231"/>
      <c r="J69" s="1231"/>
      <c r="K69" s="1231"/>
      <c r="L69" s="1231"/>
      <c r="M69" s="1231"/>
      <c r="N69" s="1231"/>
      <c r="O69" s="1231"/>
    </row>
    <row r="70" spans="1:15" s="1267" customFormat="1" ht="12.75">
      <c r="A70" s="1295"/>
      <c r="B70" s="1295"/>
      <c r="C70" s="1303"/>
      <c r="D70" s="1302"/>
      <c r="E70" s="3060"/>
      <c r="F70" s="1301"/>
      <c r="G70" s="3060"/>
      <c r="H70" s="3060"/>
      <c r="I70" s="3089"/>
      <c r="J70" s="3089"/>
      <c r="K70" s="3089"/>
      <c r="L70" s="3089"/>
      <c r="M70" s="3089"/>
      <c r="N70" s="3089"/>
      <c r="O70" s="3089"/>
    </row>
    <row r="71" spans="1:15" s="1267" customFormat="1" ht="12.75">
      <c r="A71" s="1288"/>
      <c r="B71" s="1288"/>
      <c r="C71" s="1287"/>
      <c r="D71" s="1286"/>
      <c r="E71" s="1286"/>
      <c r="F71" s="1286"/>
      <c r="G71" s="1286"/>
      <c r="H71" s="1286"/>
      <c r="I71" s="3089"/>
      <c r="J71" s="3089"/>
      <c r="K71" s="3089"/>
      <c r="L71" s="3089"/>
      <c r="M71" s="3089"/>
      <c r="N71" s="3089"/>
      <c r="O71" s="3089"/>
    </row>
    <row r="72" spans="1:15" s="1267" customFormat="1" ht="12.75">
      <c r="A72" s="1288"/>
      <c r="B72" s="1288"/>
      <c r="C72" s="1287"/>
      <c r="D72" s="1286"/>
      <c r="E72" s="1286"/>
      <c r="F72" s="1286"/>
      <c r="G72" s="1286"/>
      <c r="H72" s="1286"/>
      <c r="I72" s="3089"/>
      <c r="J72" s="3089"/>
      <c r="K72" s="3089"/>
      <c r="L72" s="3089"/>
      <c r="M72" s="3089"/>
      <c r="N72" s="3089"/>
      <c r="O72" s="3089"/>
    </row>
    <row r="73" spans="1:15" s="1267" customFormat="1">
      <c r="A73" s="1221"/>
      <c r="B73" s="1273"/>
      <c r="C73" s="3058"/>
      <c r="D73" s="1273"/>
      <c r="E73" s="3059"/>
      <c r="F73" s="3059"/>
      <c r="G73" s="1221"/>
      <c r="H73" s="1273"/>
      <c r="I73" s="3089"/>
      <c r="J73" s="3089"/>
      <c r="K73" s="3089"/>
      <c r="L73" s="3089"/>
      <c r="M73" s="3089"/>
      <c r="N73" s="3089"/>
      <c r="O73" s="3089"/>
    </row>
    <row r="74" spans="1:15" s="1267" customFormat="1">
      <c r="A74" s="1273"/>
      <c r="B74" s="1221"/>
      <c r="C74" s="3058"/>
      <c r="D74" s="1221"/>
      <c r="E74" s="1221"/>
      <c r="F74" s="1221"/>
      <c r="G74" s="1221"/>
      <c r="H74" s="1273"/>
      <c r="I74" s="3089"/>
      <c r="J74" s="3089"/>
      <c r="K74" s="3089"/>
      <c r="L74" s="3089"/>
      <c r="M74" s="3089"/>
      <c r="N74" s="3089"/>
      <c r="O74" s="3089"/>
    </row>
    <row r="75" spans="1:15" s="1267" customFormat="1" ht="12.75">
      <c r="A75" s="3057"/>
      <c r="B75" s="1221"/>
      <c r="C75" s="3056"/>
      <c r="D75" s="3056"/>
      <c r="E75" s="3055"/>
      <c r="F75" s="3055"/>
      <c r="G75" s="3055"/>
      <c r="H75" s="3055"/>
      <c r="I75" s="3089"/>
      <c r="J75" s="3089"/>
      <c r="K75" s="3089"/>
      <c r="L75" s="3089"/>
      <c r="M75" s="3089"/>
      <c r="N75" s="3089"/>
      <c r="O75" s="3089"/>
    </row>
    <row r="76" spans="1:15" s="1267" customFormat="1" ht="12.75">
      <c r="A76" s="1283"/>
      <c r="B76" s="3054"/>
      <c r="C76" s="3053"/>
      <c r="D76" s="3053"/>
      <c r="E76" s="3052"/>
      <c r="F76" s="3052"/>
      <c r="G76" s="3052"/>
      <c r="H76" s="3052"/>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1283"/>
      <c r="B93" s="3054"/>
      <c r="C93" s="1283"/>
      <c r="D93" s="3075"/>
      <c r="E93" s="3075"/>
      <c r="F93" s="3075"/>
      <c r="G93" s="3075"/>
      <c r="H93" s="3075"/>
      <c r="I93" s="3089"/>
      <c r="J93" s="3089"/>
      <c r="K93" s="3089"/>
      <c r="L93" s="3089"/>
      <c r="M93" s="3089"/>
      <c r="N93" s="3089"/>
      <c r="O93" s="3089"/>
    </row>
    <row r="94" spans="1:15" s="1267" customFormat="1" ht="12.75">
      <c r="A94" s="1283"/>
      <c r="B94" s="3054"/>
      <c r="C94" s="1283"/>
      <c r="D94" s="3075"/>
      <c r="E94" s="3075"/>
      <c r="F94" s="3075"/>
      <c r="G94" s="3075"/>
      <c r="H94" s="3075"/>
      <c r="I94" s="3089"/>
      <c r="J94" s="3089"/>
      <c r="K94" s="3089"/>
      <c r="L94" s="3089"/>
      <c r="M94" s="3089"/>
      <c r="N94" s="3089"/>
      <c r="O94" s="3089"/>
    </row>
    <row r="95" spans="1:15" s="1267" customFormat="1" ht="12.75">
      <c r="A95" s="1283"/>
      <c r="B95" s="3054"/>
      <c r="C95" s="1283"/>
      <c r="D95" s="3075"/>
      <c r="E95" s="3075"/>
      <c r="F95" s="3075"/>
      <c r="G95" s="3075"/>
      <c r="H95" s="3075"/>
      <c r="I95" s="3089"/>
      <c r="J95" s="3089"/>
      <c r="K95" s="3089"/>
      <c r="L95" s="3089"/>
      <c r="M95" s="3089"/>
      <c r="N95" s="3089"/>
      <c r="O95" s="3089"/>
    </row>
    <row r="96" spans="1:15" s="1267" customFormat="1" ht="12.75">
      <c r="A96" s="1283"/>
      <c r="B96" s="3054"/>
      <c r="C96" s="1283"/>
      <c r="D96" s="3075"/>
      <c r="E96" s="3075"/>
      <c r="F96" s="3075"/>
      <c r="G96" s="3075"/>
      <c r="H96" s="3075"/>
      <c r="I96" s="3089"/>
      <c r="J96" s="3089"/>
      <c r="K96" s="3089"/>
      <c r="L96" s="3089"/>
      <c r="M96" s="3089"/>
      <c r="N96" s="3089"/>
      <c r="O96" s="3089"/>
    </row>
    <row r="97" spans="1:15" s="1267" customFormat="1" ht="12.75">
      <c r="A97" s="1283"/>
      <c r="B97" s="3054"/>
      <c r="C97" s="1283"/>
      <c r="D97" s="3075"/>
      <c r="E97" s="3075"/>
      <c r="F97" s="3075"/>
      <c r="G97" s="3075"/>
      <c r="H97" s="3075"/>
      <c r="I97" s="3089"/>
      <c r="J97" s="3089"/>
      <c r="K97" s="3089"/>
      <c r="L97" s="3089"/>
      <c r="M97" s="3089"/>
      <c r="N97" s="3089"/>
      <c r="O97" s="3089"/>
    </row>
    <row r="98" spans="1:15" s="1267" customFormat="1" ht="12.75">
      <c r="A98" s="1283"/>
      <c r="B98" s="3054"/>
      <c r="C98" s="1283"/>
      <c r="D98" s="3075"/>
      <c r="E98" s="3075"/>
      <c r="F98" s="3075"/>
      <c r="G98" s="3075"/>
      <c r="H98" s="3075"/>
      <c r="I98" s="3089"/>
      <c r="J98" s="3089"/>
      <c r="K98" s="3089"/>
      <c r="L98" s="3089"/>
      <c r="M98" s="3089"/>
      <c r="N98" s="3089"/>
      <c r="O98" s="3089"/>
    </row>
    <row r="99" spans="1:15" s="1267" customFormat="1" ht="12.75">
      <c r="A99" s="1283"/>
      <c r="B99" s="3054"/>
      <c r="C99" s="1283"/>
      <c r="D99" s="3075"/>
      <c r="E99" s="3075"/>
      <c r="F99" s="3075"/>
      <c r="G99" s="3075"/>
      <c r="H99" s="3075"/>
      <c r="I99" s="3089"/>
      <c r="J99" s="3089"/>
      <c r="K99" s="3089"/>
      <c r="L99" s="3089"/>
      <c r="M99" s="3089"/>
      <c r="N99" s="3089"/>
      <c r="O99" s="3089"/>
    </row>
    <row r="100" spans="1:15" s="1267" customFormat="1" ht="12.75">
      <c r="A100" s="1283"/>
      <c r="B100" s="3054"/>
      <c r="C100" s="1283"/>
      <c r="D100" s="3075"/>
      <c r="E100" s="3075"/>
      <c r="F100" s="3075"/>
      <c r="G100" s="3075"/>
      <c r="H100" s="3075"/>
      <c r="I100" s="3089"/>
      <c r="J100" s="3089"/>
      <c r="K100" s="3089"/>
      <c r="L100" s="3089"/>
      <c r="M100" s="3089"/>
      <c r="N100" s="3089"/>
      <c r="O100" s="3089"/>
    </row>
    <row r="101" spans="1:15" s="1267" customFormat="1" ht="12.75">
      <c r="A101" s="1283"/>
      <c r="B101" s="3054"/>
      <c r="C101" s="1283"/>
      <c r="D101" s="3075"/>
      <c r="E101" s="3075"/>
      <c r="F101" s="3075"/>
      <c r="G101" s="3075"/>
      <c r="H101" s="3075"/>
      <c r="I101" s="3089"/>
      <c r="J101" s="3089"/>
      <c r="K101" s="3089"/>
      <c r="L101" s="3089"/>
      <c r="M101" s="3089"/>
      <c r="N101" s="3089"/>
      <c r="O101" s="3089"/>
    </row>
    <row r="102" spans="1:15" s="1267" customFormat="1" ht="12.75">
      <c r="A102" s="1283"/>
      <c r="B102" s="3054"/>
      <c r="C102" s="1283"/>
      <c r="D102" s="3075"/>
      <c r="E102" s="3075"/>
      <c r="F102" s="3075"/>
      <c r="G102" s="3075"/>
      <c r="H102" s="3075"/>
      <c r="I102" s="3089"/>
      <c r="J102" s="3089"/>
      <c r="K102" s="3089"/>
      <c r="L102" s="3089"/>
      <c r="M102" s="3089"/>
      <c r="N102" s="3089"/>
      <c r="O102" s="3089"/>
    </row>
    <row r="103" spans="1:15" s="1267" customFormat="1" ht="12.75">
      <c r="A103" s="1283"/>
      <c r="B103" s="3054"/>
      <c r="C103" s="1283"/>
      <c r="D103" s="3075"/>
      <c r="E103" s="3075"/>
      <c r="F103" s="3075"/>
      <c r="G103" s="3075"/>
      <c r="H103" s="3075"/>
      <c r="I103" s="3089"/>
      <c r="J103" s="3089"/>
      <c r="K103" s="3089"/>
      <c r="L103" s="3089"/>
      <c r="M103" s="3089"/>
      <c r="N103" s="3089"/>
      <c r="O103" s="3089"/>
    </row>
    <row r="104" spans="1:15" s="1267" customFormat="1" ht="12.75">
      <c r="A104" s="1283"/>
      <c r="B104" s="3054"/>
      <c r="C104" s="1283"/>
      <c r="D104" s="3075"/>
      <c r="E104" s="3075"/>
      <c r="F104" s="3075"/>
      <c r="G104" s="3075"/>
      <c r="H104" s="3075"/>
      <c r="I104" s="3089"/>
      <c r="J104" s="3089"/>
      <c r="K104" s="3089"/>
      <c r="L104" s="3089"/>
      <c r="M104" s="3089"/>
      <c r="N104" s="3089"/>
      <c r="O104" s="3089"/>
    </row>
    <row r="105" spans="1:15" s="1267" customFormat="1" ht="12.75">
      <c r="A105" s="1283"/>
      <c r="B105" s="3054"/>
      <c r="C105" s="1283"/>
      <c r="D105" s="3075"/>
      <c r="E105" s="3075"/>
      <c r="F105" s="3075"/>
      <c r="G105" s="3075"/>
      <c r="H105" s="3075"/>
      <c r="I105" s="3089"/>
      <c r="J105" s="3089"/>
      <c r="K105" s="3089"/>
      <c r="L105" s="3089"/>
      <c r="M105" s="3089"/>
      <c r="N105" s="3089"/>
      <c r="O105" s="3089"/>
    </row>
    <row r="106" spans="1:15" s="1267" customFormat="1" ht="12.75">
      <c r="A106" s="1283"/>
      <c r="B106" s="3054"/>
      <c r="C106" s="1283"/>
      <c r="D106" s="3075"/>
      <c r="E106" s="3075"/>
      <c r="F106" s="3075"/>
      <c r="G106" s="3075"/>
      <c r="H106" s="3075"/>
      <c r="I106" s="3089"/>
      <c r="J106" s="3089"/>
      <c r="K106" s="3089"/>
      <c r="L106" s="3089"/>
      <c r="M106" s="3089"/>
      <c r="N106" s="3089"/>
      <c r="O106" s="3089"/>
    </row>
    <row r="107" spans="1:15" s="1267" customFormat="1" ht="12.75">
      <c r="A107" s="1283"/>
      <c r="B107" s="3054"/>
      <c r="C107" s="1283"/>
      <c r="D107" s="3075"/>
      <c r="E107" s="3075"/>
      <c r="F107" s="3075"/>
      <c r="G107" s="3075"/>
      <c r="H107" s="3075"/>
      <c r="I107" s="3089"/>
      <c r="J107" s="3089"/>
      <c r="K107" s="3089"/>
      <c r="L107" s="3089"/>
      <c r="M107" s="3089"/>
      <c r="N107" s="3089"/>
      <c r="O107" s="3089"/>
    </row>
    <row r="108" spans="1:15" s="1267" customFormat="1" ht="12.75">
      <c r="A108" s="1283"/>
      <c r="B108" s="3054"/>
      <c r="C108" s="1283"/>
      <c r="D108" s="3075"/>
      <c r="E108" s="3075"/>
      <c r="F108" s="3075"/>
      <c r="G108" s="3075"/>
      <c r="H108" s="3075"/>
      <c r="I108" s="3089"/>
      <c r="J108" s="3089"/>
      <c r="K108" s="3089"/>
      <c r="L108" s="3089"/>
      <c r="M108" s="3089"/>
      <c r="N108" s="3089"/>
      <c r="O108" s="3089"/>
    </row>
    <row r="109" spans="1:15" s="1267" customFormat="1" ht="12.75">
      <c r="A109" s="1283"/>
      <c r="B109" s="3054"/>
      <c r="C109" s="1283"/>
      <c r="D109" s="3075"/>
      <c r="E109" s="3075"/>
      <c r="F109" s="3075"/>
      <c r="G109" s="3075"/>
      <c r="H109" s="3075"/>
      <c r="I109" s="3089"/>
      <c r="J109" s="3089"/>
      <c r="K109" s="3089"/>
      <c r="L109" s="3089"/>
      <c r="M109" s="3089"/>
      <c r="N109" s="3089"/>
      <c r="O109" s="3089"/>
    </row>
    <row r="110" spans="1:15" s="1267" customFormat="1" ht="12.75">
      <c r="A110" s="1283"/>
      <c r="B110" s="3054"/>
      <c r="C110" s="1283"/>
      <c r="D110" s="3075"/>
      <c r="E110" s="3075"/>
      <c r="F110" s="3075"/>
      <c r="G110" s="3075"/>
      <c r="H110" s="3075"/>
      <c r="I110" s="3089"/>
      <c r="J110" s="3089"/>
      <c r="K110" s="3089"/>
      <c r="L110" s="3089"/>
      <c r="M110" s="3089"/>
      <c r="N110" s="3089"/>
      <c r="O110" s="3089"/>
    </row>
    <row r="111" spans="1:15" s="1267" customFormat="1" ht="12.75">
      <c r="A111" s="1283"/>
      <c r="B111" s="3054"/>
      <c r="C111" s="1283"/>
      <c r="D111" s="3075"/>
      <c r="E111" s="3075"/>
      <c r="F111" s="3075"/>
      <c r="G111" s="3075"/>
      <c r="H111" s="3075"/>
      <c r="I111" s="3089"/>
      <c r="J111" s="3089"/>
      <c r="K111" s="3089"/>
      <c r="L111" s="3089"/>
      <c r="M111" s="3089"/>
      <c r="N111" s="3089"/>
      <c r="O111" s="3089"/>
    </row>
    <row r="112" spans="1:15" s="1267" customFormat="1" ht="12.75">
      <c r="A112" s="1283"/>
      <c r="B112" s="3054"/>
      <c r="C112" s="1283"/>
      <c r="D112" s="3075"/>
      <c r="E112" s="3075"/>
      <c r="F112" s="3075"/>
      <c r="G112" s="3075"/>
      <c r="H112" s="3075"/>
      <c r="I112" s="3089"/>
      <c r="J112" s="3089"/>
      <c r="K112" s="3089"/>
      <c r="L112" s="3089"/>
      <c r="M112" s="3089"/>
      <c r="N112" s="3089"/>
      <c r="O112" s="3089"/>
    </row>
    <row r="113" spans="1:15" s="1267" customFormat="1" ht="12.75">
      <c r="A113" s="3055"/>
      <c r="B113" s="3055"/>
      <c r="C113" s="3055"/>
      <c r="D113" s="3055"/>
      <c r="E113" s="3055"/>
      <c r="F113" s="3055"/>
      <c r="G113" s="3055"/>
      <c r="H113" s="3055"/>
      <c r="I113" s="3089"/>
      <c r="J113" s="3089"/>
      <c r="K113" s="3089"/>
      <c r="L113" s="3089"/>
      <c r="M113" s="3089"/>
      <c r="N113" s="3089"/>
      <c r="O113" s="3089"/>
    </row>
    <row r="114" spans="1:15" s="1267" customFormat="1" ht="12.75">
      <c r="A114" s="3059"/>
      <c r="B114" s="3059"/>
      <c r="C114" s="3059"/>
      <c r="D114" s="3059"/>
      <c r="E114" s="3059"/>
      <c r="F114" s="3059"/>
      <c r="G114" s="3059"/>
      <c r="H114" s="3059"/>
      <c r="I114" s="3089"/>
      <c r="J114" s="3089"/>
      <c r="K114" s="3089"/>
      <c r="L114" s="3089"/>
      <c r="M114" s="3089"/>
      <c r="N114" s="3089"/>
      <c r="O114" s="3089"/>
    </row>
    <row r="115" spans="1:15" s="1267" customFormat="1">
      <c r="A115" s="1273"/>
      <c r="B115" s="1273"/>
      <c r="C115" s="1273"/>
      <c r="D115" s="1273"/>
      <c r="E115" s="1273"/>
      <c r="F115" s="1273"/>
      <c r="G115" s="1273"/>
      <c r="H115" s="1273"/>
      <c r="I115" s="3089"/>
      <c r="J115" s="3089"/>
      <c r="K115" s="3089"/>
      <c r="L115" s="3089"/>
      <c r="M115" s="3089"/>
      <c r="N115" s="3089"/>
      <c r="O115" s="3089"/>
    </row>
    <row r="116" spans="1:15" s="1267" customFormat="1">
      <c r="A116" s="3077"/>
      <c r="B116" s="3076"/>
      <c r="C116" s="1273"/>
      <c r="D116" s="3075"/>
      <c r="E116" s="3075"/>
      <c r="F116" s="3075"/>
      <c r="G116" s="3075"/>
      <c r="H116" s="3075"/>
      <c r="I116" s="3089"/>
      <c r="J116" s="3089"/>
      <c r="K116" s="3089"/>
      <c r="L116" s="3089"/>
      <c r="M116" s="3089"/>
      <c r="N116" s="3089"/>
      <c r="O116" s="3089"/>
    </row>
    <row r="117" spans="1:15" s="1267" customFormat="1" ht="12.75">
      <c r="A117" s="1221"/>
      <c r="B117" s="1221"/>
      <c r="C117" s="1303"/>
      <c r="D117" s="1302"/>
      <c r="E117" s="1304"/>
      <c r="F117" s="1301"/>
      <c r="G117" s="3074"/>
      <c r="H117" s="1304"/>
      <c r="I117" s="3089"/>
      <c r="J117" s="3089"/>
      <c r="K117" s="3089"/>
      <c r="L117" s="3089"/>
      <c r="M117" s="3089"/>
      <c r="N117" s="3089"/>
      <c r="O117" s="3089"/>
    </row>
    <row r="118" spans="1:15" s="1267" customFormat="1" ht="23.25">
      <c r="A118" s="3073"/>
      <c r="B118" s="3073"/>
      <c r="C118" s="3072"/>
      <c r="D118" s="1302"/>
      <c r="E118" s="1304"/>
      <c r="F118" s="1301"/>
      <c r="G118" s="3071"/>
      <c r="H118" s="1304"/>
      <c r="I118" s="3089"/>
      <c r="J118" s="3089"/>
      <c r="K118" s="3089"/>
      <c r="L118" s="3089"/>
      <c r="M118" s="3089"/>
      <c r="N118" s="3089"/>
      <c r="O118" s="3089"/>
    </row>
    <row r="119" spans="1:15" s="1267" customFormat="1" ht="12.75">
      <c r="A119" s="1277"/>
      <c r="B119" s="1277"/>
      <c r="C119" s="3068"/>
      <c r="D119" s="3070"/>
      <c r="E119" s="3069"/>
      <c r="F119" s="3069"/>
      <c r="G119" s="3069"/>
      <c r="H119" s="1314"/>
      <c r="I119" s="3089"/>
      <c r="J119" s="3089"/>
      <c r="K119" s="3089"/>
      <c r="L119" s="3089"/>
      <c r="M119" s="3089"/>
      <c r="N119" s="3089"/>
      <c r="O119" s="3089"/>
    </row>
    <row r="120" spans="1:15" s="1267" customFormat="1" ht="12.75">
      <c r="A120" s="1277"/>
      <c r="B120" s="1277"/>
      <c r="C120" s="3068"/>
      <c r="D120" s="1311"/>
      <c r="E120" s="1311"/>
      <c r="F120" s="1311"/>
      <c r="G120" s="1311"/>
      <c r="H120" s="1311"/>
      <c r="I120" s="3089"/>
      <c r="J120" s="3089"/>
      <c r="K120" s="3089"/>
      <c r="L120" s="3089"/>
      <c r="M120" s="3089"/>
      <c r="N120" s="3089"/>
      <c r="O120" s="3089"/>
    </row>
    <row r="121" spans="1:15" s="1267" customFormat="1" ht="12.75">
      <c r="A121" s="1277"/>
      <c r="B121" s="1277"/>
      <c r="C121" s="1314"/>
      <c r="D121" s="3066"/>
      <c r="E121" s="3066"/>
      <c r="F121" s="3066"/>
      <c r="G121" s="3067"/>
      <c r="H121" s="3066"/>
      <c r="I121" s="3089"/>
      <c r="J121" s="3089"/>
      <c r="K121" s="3089"/>
      <c r="L121" s="3089"/>
      <c r="M121" s="3089"/>
      <c r="N121" s="3089"/>
      <c r="O121" s="3089"/>
    </row>
    <row r="122" spans="1:15" s="1267" customFormat="1" ht="12.75">
      <c r="A122" s="1298"/>
      <c r="B122" s="3065"/>
      <c r="C122" s="3064"/>
      <c r="D122" s="3063"/>
      <c r="E122" s="3063"/>
      <c r="F122" s="3063"/>
      <c r="G122" s="3063"/>
      <c r="H122" s="3063"/>
      <c r="I122" s="3089"/>
      <c r="J122" s="3089"/>
      <c r="K122" s="3089"/>
      <c r="L122" s="3089"/>
      <c r="M122" s="3089"/>
      <c r="N122" s="3089"/>
      <c r="O122" s="3089"/>
    </row>
    <row r="123" spans="1:15" s="1267" customFormat="1" ht="12.75">
      <c r="A123" s="1292"/>
      <c r="B123" s="1292"/>
      <c r="C123" s="1297"/>
      <c r="D123" s="3062"/>
      <c r="E123" s="3062"/>
      <c r="F123" s="1301"/>
      <c r="G123" s="3062"/>
      <c r="H123" s="3062"/>
      <c r="I123" s="3089"/>
      <c r="J123" s="3089"/>
      <c r="K123" s="3089"/>
      <c r="L123" s="3089"/>
      <c r="M123" s="3089"/>
      <c r="N123" s="3089"/>
      <c r="O123" s="3089"/>
    </row>
    <row r="124" spans="1:15" s="1267" customFormat="1" ht="12.75">
      <c r="A124" s="1292"/>
      <c r="B124" s="1292"/>
      <c r="C124" s="1294"/>
      <c r="D124" s="3062"/>
      <c r="E124" s="3062"/>
      <c r="F124" s="1301"/>
      <c r="G124" s="3062"/>
      <c r="H124" s="3062"/>
      <c r="I124" s="3089"/>
      <c r="J124" s="3089"/>
      <c r="K124" s="3089"/>
      <c r="L124" s="3089"/>
      <c r="M124" s="3089"/>
      <c r="N124" s="3089"/>
      <c r="O124" s="3089"/>
    </row>
    <row r="125" spans="1:15" s="1267" customFormat="1" ht="12.75">
      <c r="A125" s="3061"/>
      <c r="B125" s="1296"/>
      <c r="C125" s="1294"/>
      <c r="D125" s="1302"/>
      <c r="E125" s="1300"/>
      <c r="F125" s="1301"/>
      <c r="G125" s="1300"/>
      <c r="H125" s="1300"/>
      <c r="I125" s="3089"/>
      <c r="J125" s="3089"/>
      <c r="K125" s="3089"/>
      <c r="L125" s="3089"/>
      <c r="M125" s="3089"/>
      <c r="N125" s="3089"/>
      <c r="O125" s="3089"/>
    </row>
    <row r="126" spans="1:15" s="1267" customFormat="1" ht="12.75">
      <c r="A126" s="1295"/>
      <c r="B126" s="1295"/>
      <c r="C126" s="1303"/>
      <c r="D126" s="1302"/>
      <c r="E126" s="3060"/>
      <c r="F126" s="1301"/>
      <c r="G126" s="3060"/>
      <c r="H126" s="3060"/>
      <c r="I126" s="3089"/>
      <c r="J126" s="3089"/>
      <c r="K126" s="3089"/>
      <c r="L126" s="3089"/>
      <c r="M126" s="3089"/>
      <c r="N126" s="3089"/>
      <c r="O126" s="3089"/>
    </row>
    <row r="127" spans="1:15" s="1267" customFormat="1" ht="12.75">
      <c r="A127" s="1288"/>
      <c r="B127" s="1288"/>
      <c r="C127" s="1287"/>
      <c r="D127" s="1286"/>
      <c r="E127" s="1286"/>
      <c r="F127" s="1286"/>
      <c r="G127" s="1286"/>
      <c r="H127" s="1286"/>
      <c r="I127" s="3089"/>
      <c r="J127" s="3089"/>
      <c r="K127" s="3089"/>
      <c r="L127" s="3089"/>
      <c r="M127" s="3089"/>
      <c r="N127" s="3089"/>
      <c r="O127" s="3089"/>
    </row>
    <row r="128" spans="1:15" s="1267" customFormat="1" ht="12.75">
      <c r="A128" s="1288"/>
      <c r="B128" s="1288"/>
      <c r="C128" s="1287"/>
      <c r="D128" s="1286"/>
      <c r="E128" s="1286"/>
      <c r="F128" s="1286"/>
      <c r="G128" s="1286"/>
      <c r="H128" s="1286"/>
      <c r="I128" s="3089"/>
      <c r="J128" s="3089"/>
      <c r="K128" s="3089"/>
      <c r="L128" s="3089"/>
      <c r="M128" s="3089"/>
      <c r="N128" s="3089"/>
      <c r="O128" s="3089"/>
    </row>
    <row r="129" spans="1:15" s="1267" customFormat="1">
      <c r="A129" s="1221"/>
      <c r="B129" s="1273"/>
      <c r="C129" s="3058"/>
      <c r="D129" s="1273"/>
      <c r="E129" s="3059"/>
      <c r="F129" s="3059"/>
      <c r="G129" s="1221"/>
      <c r="H129" s="1273"/>
      <c r="I129" s="3089"/>
      <c r="J129" s="3089"/>
      <c r="K129" s="3089"/>
      <c r="L129" s="3089"/>
      <c r="M129" s="3089"/>
      <c r="N129" s="3089"/>
      <c r="O129" s="3089"/>
    </row>
    <row r="130" spans="1:15" s="1267" customFormat="1">
      <c r="A130" s="1273"/>
      <c r="B130" s="1221"/>
      <c r="C130" s="3058"/>
      <c r="D130" s="1221"/>
      <c r="E130" s="1221"/>
      <c r="F130" s="1221"/>
      <c r="G130" s="1221"/>
      <c r="H130" s="1273"/>
      <c r="I130" s="3089"/>
      <c r="J130" s="3089"/>
      <c r="K130" s="3089"/>
      <c r="L130" s="3089"/>
      <c r="M130" s="3089"/>
      <c r="N130" s="3089"/>
      <c r="O130" s="3089"/>
    </row>
    <row r="131" spans="1:15" s="1267" customFormat="1" ht="12.75">
      <c r="A131" s="3057"/>
      <c r="B131" s="1221"/>
      <c r="C131" s="3056"/>
      <c r="D131" s="3056"/>
      <c r="E131" s="3055"/>
      <c r="F131" s="3055"/>
      <c r="G131" s="3055"/>
      <c r="H131" s="3055"/>
      <c r="I131" s="3089"/>
      <c r="J131" s="3089"/>
      <c r="K131" s="3089"/>
      <c r="L131" s="3089"/>
      <c r="M131" s="3089"/>
      <c r="N131" s="3089"/>
      <c r="O131" s="3089"/>
    </row>
    <row r="132" spans="1:15" s="1267" customFormat="1" ht="12.75">
      <c r="A132" s="1283"/>
      <c r="B132" s="3054"/>
      <c r="C132" s="3053"/>
      <c r="D132" s="3053"/>
      <c r="E132" s="3052"/>
      <c r="F132" s="3052"/>
      <c r="G132" s="3052"/>
      <c r="H132" s="3052"/>
      <c r="I132" s="3089"/>
      <c r="J132" s="3089"/>
      <c r="K132" s="3089"/>
      <c r="L132" s="3089"/>
      <c r="M132" s="3089"/>
      <c r="N132" s="3089"/>
      <c r="O132" s="3089"/>
    </row>
    <row r="133" spans="1:15" s="1267" customFormat="1">
      <c r="A133" s="1273"/>
      <c r="B133" s="1273"/>
      <c r="C133" s="1273"/>
      <c r="D133" s="1273"/>
      <c r="E133" s="1273"/>
      <c r="F133" s="1273"/>
      <c r="G133" s="1273"/>
      <c r="H133" s="1273"/>
      <c r="I133" s="3089"/>
      <c r="J133" s="3089"/>
      <c r="K133" s="3089"/>
      <c r="L133" s="3089"/>
      <c r="M133" s="3089"/>
      <c r="N133" s="3089"/>
      <c r="O133" s="3089"/>
    </row>
    <row r="134" spans="1:15" s="1267" customFormat="1">
      <c r="A134" s="1273"/>
      <c r="B134" s="1273"/>
      <c r="C134" s="1273"/>
      <c r="D134" s="1273"/>
      <c r="E134" s="1273"/>
      <c r="F134" s="1273"/>
      <c r="G134" s="1273"/>
      <c r="H134" s="1273"/>
      <c r="I134" s="3089"/>
      <c r="J134" s="3089"/>
      <c r="K134" s="3089"/>
      <c r="L134" s="3089"/>
      <c r="M134" s="3089"/>
      <c r="N134" s="3089"/>
      <c r="O134" s="3089"/>
    </row>
    <row r="135" spans="1:15" s="1267" customFormat="1">
      <c r="A135" s="1273"/>
      <c r="B135" s="1273"/>
      <c r="C135" s="1273"/>
      <c r="D135" s="1273"/>
      <c r="E135" s="1273"/>
      <c r="F135" s="1273"/>
      <c r="G135" s="1273"/>
      <c r="H135" s="1273"/>
      <c r="I135" s="3089"/>
      <c r="J135" s="3089"/>
      <c r="K135" s="3089"/>
      <c r="L135" s="3089"/>
      <c r="M135" s="3089"/>
      <c r="N135" s="3089"/>
      <c r="O135" s="3089"/>
    </row>
    <row r="136" spans="1:15" s="1267" customFormat="1">
      <c r="A136" s="1273"/>
      <c r="B136" s="1273"/>
      <c r="C136" s="1273"/>
      <c r="D136" s="1273"/>
      <c r="E136" s="1273"/>
      <c r="F136" s="1273"/>
      <c r="G136" s="1273"/>
      <c r="H136" s="1273"/>
      <c r="I136" s="3089"/>
      <c r="J136" s="3089"/>
      <c r="K136" s="3089"/>
      <c r="L136" s="3089"/>
      <c r="M136" s="3089"/>
      <c r="N136" s="3089"/>
      <c r="O136" s="3089"/>
    </row>
    <row r="137" spans="1:15" s="1267" customFormat="1">
      <c r="A137" s="1273"/>
      <c r="B137" s="1273"/>
      <c r="C137" s="1273"/>
      <c r="D137" s="1273"/>
      <c r="E137" s="1273"/>
      <c r="F137" s="1273"/>
      <c r="G137" s="1273"/>
      <c r="H137" s="1273"/>
      <c r="I137" s="3089"/>
      <c r="J137" s="3089"/>
      <c r="K137" s="3089"/>
      <c r="L137" s="3089"/>
      <c r="M137" s="3089"/>
      <c r="N137" s="3089"/>
      <c r="O137" s="3089"/>
    </row>
    <row r="138" spans="1:15" s="1267" customFormat="1">
      <c r="A138" s="1273"/>
      <c r="B138" s="1273"/>
      <c r="C138" s="1273"/>
      <c r="D138" s="1273"/>
      <c r="E138" s="1273"/>
      <c r="F138" s="1273"/>
      <c r="G138" s="1273"/>
      <c r="H138" s="1273"/>
      <c r="I138" s="3089"/>
      <c r="J138" s="3089"/>
      <c r="K138" s="3089"/>
      <c r="L138" s="3089"/>
      <c r="M138" s="3089"/>
      <c r="N138" s="3089"/>
      <c r="O138" s="3089"/>
    </row>
    <row r="139" spans="1:15" s="1267" customFormat="1">
      <c r="A139" s="1273"/>
      <c r="B139" s="1273"/>
      <c r="C139" s="1273"/>
      <c r="D139" s="1273"/>
      <c r="E139" s="1273"/>
      <c r="F139" s="1273"/>
      <c r="G139" s="1273"/>
      <c r="H139" s="1273"/>
      <c r="I139" s="3089"/>
      <c r="J139" s="3089"/>
      <c r="K139" s="3089"/>
      <c r="L139" s="3089"/>
      <c r="M139" s="3089"/>
      <c r="N139" s="3089"/>
      <c r="O139" s="3089"/>
    </row>
    <row r="140" spans="1:15" s="1267" customFormat="1">
      <c r="A140" s="1273"/>
      <c r="B140" s="1273"/>
      <c r="C140" s="1273"/>
      <c r="D140" s="1273"/>
      <c r="E140" s="1273"/>
      <c r="F140" s="1273"/>
      <c r="G140" s="1273"/>
      <c r="H140" s="1273"/>
      <c r="I140" s="3089"/>
      <c r="J140" s="3089"/>
      <c r="K140" s="3089"/>
      <c r="L140" s="3089"/>
      <c r="M140" s="3089"/>
      <c r="N140" s="3089"/>
      <c r="O140" s="3089"/>
    </row>
    <row r="141" spans="1:15" s="1267" customFormat="1">
      <c r="A141" s="1273"/>
      <c r="B141" s="1273"/>
      <c r="C141" s="1273"/>
      <c r="D141" s="1273"/>
      <c r="E141" s="1273"/>
      <c r="F141" s="1273"/>
      <c r="G141" s="1273"/>
      <c r="H141" s="1273"/>
      <c r="I141" s="3089"/>
      <c r="J141" s="3089"/>
      <c r="K141" s="3089"/>
      <c r="L141" s="3089"/>
      <c r="M141" s="3089"/>
      <c r="N141" s="3089"/>
      <c r="O141" s="3089"/>
    </row>
    <row r="142" spans="1:15" s="1267" customFormat="1">
      <c r="A142" s="1266"/>
      <c r="B142" s="1266"/>
      <c r="C142" s="1266"/>
      <c r="D142" s="1266"/>
      <c r="E142" s="1266"/>
      <c r="F142" s="1266"/>
      <c r="G142" s="1266"/>
      <c r="H142" s="1266"/>
      <c r="I142" s="3089"/>
      <c r="J142" s="3089"/>
      <c r="K142" s="3089"/>
      <c r="L142" s="3089"/>
      <c r="M142" s="3089"/>
      <c r="N142" s="3089"/>
      <c r="O142" s="3089"/>
    </row>
    <row r="143" spans="1:15" s="1267" customFormat="1">
      <c r="A143" s="1266"/>
      <c r="B143" s="1266"/>
      <c r="C143" s="1266"/>
      <c r="D143" s="1266"/>
      <c r="E143" s="1266"/>
      <c r="F143" s="1266"/>
      <c r="G143" s="1266"/>
      <c r="H143" s="1266"/>
      <c r="I143" s="3089"/>
      <c r="J143" s="3089"/>
      <c r="K143" s="3089"/>
      <c r="L143" s="3089"/>
      <c r="M143" s="3089"/>
      <c r="N143" s="3089"/>
      <c r="O143" s="3089"/>
    </row>
    <row r="144" spans="1:15" s="1267" customFormat="1">
      <c r="A144" s="1266"/>
      <c r="B144" s="1266"/>
      <c r="C144" s="1266"/>
      <c r="D144" s="1266"/>
      <c r="E144" s="1266"/>
      <c r="F144" s="1266"/>
      <c r="G144" s="1266"/>
      <c r="H144" s="1266"/>
      <c r="I144" s="3089"/>
      <c r="J144" s="3089"/>
      <c r="K144" s="3089"/>
      <c r="L144" s="3089"/>
      <c r="M144" s="3089"/>
      <c r="N144" s="3089"/>
      <c r="O144" s="3089"/>
    </row>
    <row r="145" spans="1:15" s="1267" customFormat="1">
      <c r="A145" s="1266"/>
      <c r="B145" s="1266"/>
      <c r="C145" s="1266"/>
      <c r="D145" s="1266"/>
      <c r="E145" s="1266"/>
      <c r="F145" s="1266"/>
      <c r="G145" s="1266"/>
      <c r="H145" s="1266"/>
      <c r="I145" s="3089"/>
      <c r="J145" s="3089"/>
      <c r="K145" s="3089"/>
      <c r="L145" s="3089"/>
      <c r="M145" s="3089"/>
      <c r="N145" s="3089"/>
      <c r="O145" s="3089"/>
    </row>
    <row r="146" spans="1:15" s="1267" customFormat="1">
      <c r="A146" s="1266"/>
      <c r="B146" s="1266"/>
      <c r="C146" s="1266"/>
      <c r="D146" s="1266"/>
      <c r="E146" s="1266"/>
      <c r="F146" s="1266"/>
      <c r="G146" s="1266"/>
      <c r="H146" s="1266"/>
      <c r="I146" s="3089"/>
      <c r="J146" s="3089"/>
      <c r="K146" s="3089"/>
      <c r="L146" s="3089"/>
      <c r="M146" s="3089"/>
      <c r="N146" s="3089"/>
      <c r="O146" s="3089"/>
    </row>
    <row r="147" spans="1:15" s="1267" customFormat="1">
      <c r="A147" s="1266"/>
      <c r="B147" s="1266"/>
      <c r="C147" s="1266"/>
      <c r="D147" s="1266"/>
      <c r="E147" s="1266"/>
      <c r="F147" s="1266"/>
      <c r="G147" s="1266"/>
      <c r="H147" s="1266"/>
      <c r="I147" s="3089"/>
      <c r="J147" s="3089"/>
      <c r="K147" s="3089"/>
      <c r="L147" s="3089"/>
      <c r="M147" s="3089"/>
      <c r="N147" s="3089"/>
      <c r="O147" s="3089"/>
    </row>
    <row r="148" spans="1:15" s="1267" customFormat="1">
      <c r="A148" s="1266"/>
      <c r="B148" s="1266"/>
      <c r="C148" s="1266"/>
      <c r="D148" s="1266"/>
      <c r="E148" s="1266"/>
      <c r="F148" s="1266"/>
      <c r="G148" s="1266"/>
      <c r="H148" s="1266"/>
      <c r="I148" s="3089"/>
      <c r="J148" s="3089"/>
      <c r="K148" s="3089"/>
      <c r="L148" s="3089"/>
      <c r="M148" s="3089"/>
      <c r="N148" s="3089"/>
      <c r="O148" s="3089"/>
    </row>
    <row r="149" spans="1:15" s="1267" customFormat="1">
      <c r="A149" s="1266"/>
      <c r="B149" s="1266"/>
      <c r="C149" s="1266"/>
      <c r="D149" s="1266"/>
      <c r="E149" s="1266"/>
      <c r="F149" s="1266"/>
      <c r="G149" s="1266"/>
      <c r="H149" s="1266"/>
      <c r="I149" s="3089"/>
      <c r="J149" s="3089"/>
      <c r="K149" s="3089"/>
      <c r="L149" s="3089"/>
      <c r="M149" s="3089"/>
      <c r="N149" s="3089"/>
      <c r="O149" s="3089"/>
    </row>
    <row r="150" spans="1:15" s="1267" customFormat="1">
      <c r="A150" s="1266"/>
      <c r="B150" s="1266"/>
      <c r="C150" s="1266"/>
      <c r="D150" s="1266"/>
      <c r="E150" s="1266"/>
      <c r="F150" s="1266"/>
      <c r="G150" s="1266"/>
      <c r="H150" s="1266"/>
      <c r="I150" s="3089"/>
      <c r="J150" s="3089"/>
      <c r="K150" s="3089"/>
      <c r="L150" s="3089"/>
      <c r="M150" s="3089"/>
      <c r="N150" s="3089"/>
      <c r="O150" s="3089"/>
    </row>
    <row r="151" spans="1:15" s="1267" customFormat="1">
      <c r="A151" s="1266"/>
      <c r="B151" s="1266"/>
      <c r="C151" s="1266"/>
      <c r="D151" s="1266"/>
      <c r="E151" s="1266"/>
      <c r="F151" s="1266"/>
      <c r="G151" s="1266"/>
      <c r="H151" s="1266"/>
      <c r="I151" s="3089"/>
      <c r="J151" s="3089"/>
      <c r="K151" s="3089"/>
      <c r="L151" s="3089"/>
      <c r="M151" s="3089"/>
      <c r="N151" s="3089"/>
      <c r="O151" s="3089"/>
    </row>
    <row r="152" spans="1:15" s="1267" customFormat="1">
      <c r="A152" s="1266"/>
      <c r="B152" s="1266"/>
      <c r="C152" s="1266"/>
      <c r="D152" s="1266"/>
      <c r="E152" s="1266"/>
      <c r="F152" s="1266"/>
      <c r="G152" s="1266"/>
      <c r="H152" s="1266"/>
      <c r="I152" s="3089"/>
      <c r="J152" s="3089"/>
      <c r="K152" s="3089"/>
      <c r="L152" s="3089"/>
      <c r="M152" s="3089"/>
      <c r="N152" s="3089"/>
      <c r="O152" s="3089"/>
    </row>
    <row r="153" spans="1:15" s="1267" customFormat="1">
      <c r="A153" s="1266"/>
      <c r="B153" s="1266"/>
      <c r="C153" s="1266"/>
      <c r="D153" s="1266"/>
      <c r="E153" s="1266"/>
      <c r="F153" s="1266"/>
      <c r="G153" s="1266"/>
      <c r="H153" s="1266"/>
      <c r="I153" s="3089"/>
      <c r="J153" s="3089"/>
      <c r="K153" s="3089"/>
      <c r="L153" s="3089"/>
      <c r="M153" s="3089"/>
      <c r="N153" s="3089"/>
      <c r="O153" s="3089"/>
    </row>
    <row r="154" spans="1:15" s="1267" customFormat="1">
      <c r="A154" s="1266"/>
      <c r="B154" s="1266"/>
      <c r="C154" s="1266"/>
      <c r="D154" s="1266"/>
      <c r="E154" s="1266"/>
      <c r="F154" s="1266"/>
      <c r="G154" s="1266"/>
      <c r="H154" s="1266"/>
      <c r="I154" s="3089"/>
      <c r="J154" s="3089"/>
      <c r="K154" s="3089"/>
      <c r="L154" s="3089"/>
      <c r="M154" s="3089"/>
      <c r="N154" s="3089"/>
      <c r="O154" s="3089"/>
    </row>
    <row r="155" spans="1:15" s="3051" customFormat="1">
      <c r="A155" s="1266"/>
      <c r="B155" s="1266"/>
      <c r="C155" s="1266"/>
      <c r="D155" s="1266"/>
      <c r="E155" s="1266"/>
      <c r="F155" s="1266"/>
      <c r="G155" s="1266"/>
      <c r="H155" s="1266"/>
    </row>
    <row r="156" spans="1:15" s="3051" customFormat="1">
      <c r="A156" s="1266"/>
      <c r="B156" s="1266"/>
      <c r="C156" s="1266"/>
      <c r="D156" s="1266"/>
      <c r="E156" s="1266"/>
      <c r="F156" s="1266"/>
      <c r="G156" s="1266"/>
      <c r="H156" s="1266"/>
    </row>
    <row r="157" spans="1:15" s="3051" customFormat="1">
      <c r="A157" s="1266"/>
      <c r="B157" s="1266"/>
      <c r="C157" s="1266"/>
      <c r="D157" s="1266"/>
      <c r="E157" s="1266"/>
      <c r="F157" s="1266"/>
      <c r="G157" s="1266"/>
      <c r="H157" s="1266"/>
    </row>
    <row r="158" spans="1:15" s="3051" customFormat="1">
      <c r="A158" s="1266"/>
      <c r="B158" s="1266"/>
      <c r="C158" s="1266"/>
      <c r="D158" s="1266"/>
      <c r="E158" s="1266"/>
      <c r="F158" s="1266"/>
      <c r="G158" s="1266"/>
      <c r="H158" s="1266"/>
    </row>
    <row r="159" spans="1:15" s="3051" customFormat="1">
      <c r="A159" s="1266"/>
      <c r="B159" s="1266"/>
      <c r="C159" s="1266"/>
      <c r="D159" s="1266"/>
      <c r="E159" s="1266"/>
      <c r="F159" s="1266"/>
      <c r="G159" s="1266"/>
      <c r="H159" s="1266"/>
    </row>
    <row r="160" spans="1:15" s="3051" customFormat="1">
      <c r="A160" s="1266"/>
      <c r="B160" s="1266"/>
      <c r="C160" s="1266"/>
      <c r="D160" s="1266"/>
      <c r="E160" s="1266"/>
      <c r="F160" s="1266"/>
      <c r="G160" s="1266"/>
      <c r="H160" s="1266"/>
    </row>
    <row r="161" spans="1:15" s="3051" customFormat="1">
      <c r="A161" s="1266"/>
      <c r="B161" s="1266"/>
      <c r="C161" s="1266"/>
      <c r="D161" s="1266"/>
      <c r="E161" s="1266"/>
      <c r="F161" s="1266"/>
      <c r="G161" s="1266"/>
      <c r="H161" s="1266"/>
    </row>
    <row r="162" spans="1:15" s="3051" customFormat="1">
      <c r="A162" s="1266"/>
      <c r="B162" s="1266"/>
      <c r="C162" s="1266"/>
      <c r="D162" s="1266"/>
      <c r="E162" s="1266"/>
      <c r="F162" s="1266"/>
      <c r="G162" s="1266"/>
      <c r="H162" s="1266"/>
    </row>
    <row r="163" spans="1:15" s="1267" customFormat="1">
      <c r="A163" s="1266"/>
      <c r="B163" s="1266"/>
      <c r="C163" s="1266"/>
      <c r="D163" s="1266"/>
      <c r="E163" s="1266"/>
      <c r="F163" s="1266"/>
      <c r="G163" s="1266"/>
      <c r="H163" s="1266"/>
      <c r="I163" s="3089"/>
      <c r="J163" s="3089"/>
      <c r="K163" s="3089"/>
      <c r="L163" s="3089"/>
      <c r="M163" s="3089"/>
      <c r="N163" s="3089"/>
      <c r="O163" s="3089"/>
    </row>
    <row r="164" spans="1:15" s="1267" customFormat="1">
      <c r="A164" s="1266"/>
      <c r="B164" s="1266"/>
      <c r="C164" s="1266"/>
      <c r="D164" s="1266"/>
      <c r="E164" s="1266"/>
      <c r="F164" s="1266"/>
      <c r="G164" s="1266"/>
      <c r="H164" s="1266"/>
      <c r="I164" s="3089"/>
      <c r="J164" s="3089"/>
      <c r="K164" s="3089"/>
      <c r="L164" s="3089"/>
      <c r="M164" s="3089"/>
      <c r="N164" s="3089"/>
      <c r="O164" s="3089"/>
    </row>
    <row r="165" spans="1:15" s="1267" customFormat="1">
      <c r="A165" s="1266"/>
      <c r="B165" s="1266"/>
      <c r="C165" s="1266"/>
      <c r="D165" s="1266"/>
      <c r="E165" s="1266"/>
      <c r="F165" s="1266"/>
      <c r="G165" s="1266"/>
      <c r="H165" s="1266"/>
      <c r="I165" s="3089"/>
      <c r="J165" s="3089"/>
      <c r="K165" s="3089"/>
      <c r="L165" s="3089"/>
      <c r="M165" s="3089"/>
      <c r="N165" s="3089"/>
      <c r="O165" s="3089"/>
    </row>
    <row r="166" spans="1:15" s="1267" customFormat="1">
      <c r="A166" s="1266"/>
      <c r="B166" s="1266"/>
      <c r="C166" s="1266"/>
      <c r="D166" s="1266"/>
      <c r="E166" s="1266"/>
      <c r="F166" s="1266"/>
      <c r="G166" s="1266"/>
      <c r="H166" s="1266"/>
      <c r="I166" s="3089"/>
      <c r="J166" s="3089"/>
      <c r="K166" s="3089"/>
      <c r="L166" s="3089"/>
      <c r="M166" s="3089"/>
      <c r="N166" s="3089"/>
      <c r="O166" s="3089"/>
    </row>
    <row r="167" spans="1:15" s="1267" customFormat="1">
      <c r="A167" s="1266"/>
      <c r="B167" s="1266"/>
      <c r="C167" s="1266"/>
      <c r="D167" s="1266"/>
      <c r="E167" s="1266"/>
      <c r="F167" s="1266"/>
      <c r="G167" s="1266"/>
      <c r="H167" s="1266"/>
      <c r="I167" s="3089"/>
      <c r="J167" s="3089"/>
      <c r="K167" s="3089"/>
      <c r="L167" s="3089"/>
      <c r="M167" s="3089"/>
      <c r="N167" s="3089"/>
      <c r="O167" s="3089"/>
    </row>
    <row r="168" spans="1:15" s="1267" customFormat="1">
      <c r="A168" s="1266"/>
      <c r="B168" s="1266"/>
      <c r="C168" s="1266"/>
      <c r="D168" s="1266"/>
      <c r="E168" s="1266"/>
      <c r="F168" s="1266"/>
      <c r="G168" s="1266"/>
      <c r="H168" s="1266"/>
      <c r="I168" s="3089"/>
      <c r="J168" s="3089"/>
      <c r="K168" s="3089"/>
      <c r="L168" s="3089"/>
      <c r="M168" s="3089"/>
      <c r="N168" s="3089"/>
      <c r="O168" s="3089"/>
    </row>
    <row r="169" spans="1:15" s="1267" customFormat="1">
      <c r="A169" s="1266"/>
      <c r="B169" s="1266"/>
      <c r="C169" s="1266"/>
      <c r="D169" s="1266"/>
      <c r="E169" s="1266"/>
      <c r="F169" s="1266"/>
      <c r="G169" s="1266"/>
      <c r="H169" s="1266"/>
      <c r="I169" s="3089"/>
      <c r="J169" s="3089"/>
      <c r="K169" s="3089"/>
      <c r="L169" s="3089"/>
      <c r="M169" s="3089"/>
      <c r="N169" s="3089"/>
      <c r="O169" s="3089"/>
    </row>
    <row r="170" spans="1:15" s="1267" customFormat="1">
      <c r="A170" s="1266"/>
      <c r="B170" s="1266"/>
      <c r="C170" s="1266"/>
      <c r="D170" s="1266"/>
      <c r="E170" s="1266"/>
      <c r="F170" s="1266"/>
      <c r="G170" s="1266"/>
      <c r="H170" s="1266"/>
      <c r="I170" s="3089"/>
      <c r="J170" s="3089"/>
      <c r="K170" s="3089"/>
      <c r="L170" s="3089"/>
      <c r="M170" s="3089"/>
      <c r="N170" s="3089"/>
      <c r="O170" s="3089"/>
    </row>
    <row r="171" spans="1:15" s="1267" customFormat="1">
      <c r="A171" s="1266"/>
      <c r="B171" s="1266"/>
      <c r="C171" s="1266"/>
      <c r="D171" s="1266"/>
      <c r="E171" s="1266"/>
      <c r="F171" s="1266"/>
      <c r="G171" s="1266"/>
      <c r="H171" s="1266"/>
      <c r="I171" s="3089"/>
      <c r="J171" s="3089"/>
      <c r="K171" s="3089"/>
      <c r="L171" s="3089"/>
      <c r="M171" s="3089"/>
      <c r="N171" s="3089"/>
      <c r="O171" s="3089"/>
    </row>
    <row r="172" spans="1:15" s="1267" customFormat="1">
      <c r="A172" s="1266"/>
      <c r="B172" s="1266"/>
      <c r="C172" s="1266"/>
      <c r="D172" s="1266"/>
      <c r="E172" s="1266"/>
      <c r="F172" s="1266"/>
      <c r="G172" s="1266"/>
      <c r="H172" s="1266"/>
      <c r="I172" s="3089"/>
      <c r="J172" s="3089"/>
      <c r="K172" s="3089"/>
      <c r="L172" s="3089"/>
      <c r="M172" s="3089"/>
      <c r="N172" s="3089"/>
      <c r="O172" s="3089"/>
    </row>
    <row r="173" spans="1:15" s="1267" customFormat="1">
      <c r="A173" s="1266"/>
      <c r="B173" s="1266"/>
      <c r="C173" s="1266"/>
      <c r="D173" s="1266"/>
      <c r="E173" s="1266"/>
      <c r="F173" s="1266"/>
      <c r="G173" s="1266"/>
      <c r="H173" s="1266"/>
      <c r="I173" s="3089"/>
      <c r="J173" s="3089"/>
      <c r="K173" s="3089"/>
      <c r="L173" s="3089"/>
      <c r="M173" s="3089"/>
      <c r="N173" s="3089"/>
      <c r="O173" s="3089"/>
    </row>
    <row r="174" spans="1:15" s="1267" customFormat="1">
      <c r="A174" s="1266"/>
      <c r="B174" s="1266"/>
      <c r="C174" s="1266"/>
      <c r="D174" s="1266"/>
      <c r="E174" s="1266"/>
      <c r="F174" s="1266"/>
      <c r="G174" s="1266"/>
      <c r="H174" s="1266"/>
      <c r="I174" s="3089"/>
      <c r="J174" s="3089"/>
      <c r="K174" s="3089"/>
      <c r="L174" s="3089"/>
      <c r="M174" s="3089"/>
      <c r="N174" s="3089"/>
      <c r="O174" s="3089"/>
    </row>
    <row r="175" spans="1:15" s="1267" customFormat="1">
      <c r="A175" s="1266"/>
      <c r="B175" s="1266"/>
      <c r="C175" s="1266"/>
      <c r="D175" s="1266"/>
      <c r="E175" s="1266"/>
      <c r="F175" s="1266"/>
      <c r="G175" s="1266"/>
      <c r="H175" s="1266"/>
      <c r="I175" s="3089"/>
      <c r="J175" s="3089"/>
      <c r="K175" s="3089"/>
      <c r="L175" s="3089"/>
      <c r="M175" s="3089"/>
      <c r="N175" s="3089"/>
      <c r="O175" s="3089"/>
    </row>
    <row r="176" spans="1:15" s="1267" customFormat="1">
      <c r="A176" s="1266"/>
      <c r="B176" s="1266"/>
      <c r="C176" s="1266"/>
      <c r="D176" s="1266"/>
      <c r="E176" s="1266"/>
      <c r="F176" s="1266"/>
      <c r="G176" s="1266"/>
      <c r="H176" s="1266"/>
      <c r="I176" s="3089"/>
      <c r="J176" s="3089"/>
      <c r="K176" s="3089"/>
      <c r="L176" s="3089"/>
      <c r="M176" s="3089"/>
      <c r="N176" s="3089"/>
      <c r="O176" s="3089"/>
    </row>
    <row r="177" spans="1:15" s="1267" customFormat="1">
      <c r="A177" s="1266"/>
      <c r="B177" s="1266"/>
      <c r="C177" s="1266"/>
      <c r="D177" s="1266"/>
      <c r="E177" s="1266"/>
      <c r="F177" s="1266"/>
      <c r="G177" s="1266"/>
      <c r="H177" s="1266"/>
      <c r="I177" s="3089"/>
      <c r="J177" s="3089"/>
      <c r="K177" s="3089"/>
      <c r="L177" s="3089"/>
      <c r="M177" s="3089"/>
      <c r="N177" s="3089"/>
      <c r="O177" s="3089"/>
    </row>
    <row r="178" spans="1:15" s="1267" customFormat="1">
      <c r="A178" s="1266"/>
      <c r="B178" s="1266"/>
      <c r="C178" s="1266"/>
      <c r="D178" s="1266"/>
      <c r="E178" s="1266"/>
      <c r="F178" s="1266"/>
      <c r="G178" s="1266"/>
      <c r="H178" s="1266"/>
      <c r="I178" s="3089"/>
      <c r="J178" s="3089"/>
      <c r="K178" s="3089"/>
      <c r="L178" s="3089"/>
      <c r="M178" s="3089"/>
      <c r="N178" s="3089"/>
      <c r="O178" s="3089"/>
    </row>
    <row r="179" spans="1:15" s="1267" customFormat="1">
      <c r="A179" s="1266"/>
      <c r="B179" s="1266"/>
      <c r="C179" s="1266"/>
      <c r="D179" s="1266"/>
      <c r="E179" s="1266"/>
      <c r="F179" s="1266"/>
      <c r="G179" s="1266"/>
      <c r="H179" s="1266"/>
      <c r="I179" s="3089"/>
      <c r="J179" s="3089"/>
      <c r="K179" s="3089"/>
      <c r="L179" s="3089"/>
      <c r="M179" s="3089"/>
      <c r="N179" s="3089"/>
      <c r="O179" s="3089"/>
    </row>
    <row r="180" spans="1:15" s="1267" customFormat="1">
      <c r="A180" s="1266"/>
      <c r="B180" s="1266"/>
      <c r="C180" s="1266"/>
      <c r="D180" s="1266"/>
      <c r="E180" s="1266"/>
      <c r="F180" s="1266"/>
      <c r="G180" s="1266"/>
      <c r="H180" s="1266"/>
      <c r="I180" s="3089"/>
      <c r="J180" s="3089"/>
      <c r="K180" s="3089"/>
      <c r="L180" s="3089"/>
      <c r="M180" s="3089"/>
      <c r="N180" s="3089"/>
      <c r="O180" s="3089"/>
    </row>
    <row r="181" spans="1:15" s="1267" customFormat="1">
      <c r="A181" s="1266"/>
      <c r="B181" s="1266"/>
      <c r="C181" s="1266"/>
      <c r="D181" s="1266"/>
      <c r="E181" s="1266"/>
      <c r="F181" s="1266"/>
      <c r="G181" s="1266"/>
      <c r="H181" s="1266"/>
      <c r="I181" s="3089"/>
      <c r="J181" s="3089"/>
      <c r="K181" s="3089"/>
      <c r="L181" s="3089"/>
      <c r="M181" s="3089"/>
      <c r="N181" s="3089"/>
      <c r="O181" s="3089"/>
    </row>
    <row r="182" spans="1:15" s="1267" customFormat="1">
      <c r="A182" s="1266"/>
      <c r="B182" s="1266"/>
      <c r="C182" s="1266"/>
      <c r="D182" s="1266"/>
      <c r="E182" s="1266"/>
      <c r="F182" s="1266"/>
      <c r="G182" s="1266"/>
      <c r="H182" s="1266"/>
      <c r="I182" s="3089"/>
      <c r="J182" s="3089"/>
      <c r="K182" s="3089"/>
      <c r="L182" s="3089"/>
      <c r="M182" s="3089"/>
      <c r="N182" s="3089"/>
      <c r="O182" s="3089"/>
    </row>
    <row r="183" spans="1:15" s="1267" customFormat="1">
      <c r="A183" s="1266"/>
      <c r="B183" s="1266"/>
      <c r="C183" s="1266"/>
      <c r="D183" s="1266"/>
      <c r="E183" s="1266"/>
      <c r="F183" s="1266"/>
      <c r="G183" s="1266"/>
      <c r="H183" s="1266"/>
      <c r="I183" s="3089"/>
      <c r="J183" s="3089"/>
      <c r="K183" s="3089"/>
      <c r="L183" s="3089"/>
      <c r="M183" s="3089"/>
      <c r="N183" s="3089"/>
      <c r="O183" s="3089"/>
    </row>
    <row r="184" spans="1:15" s="1267" customFormat="1">
      <c r="A184" s="1266"/>
      <c r="B184" s="1266"/>
      <c r="C184" s="1266"/>
      <c r="D184" s="1266"/>
      <c r="E184" s="1266"/>
      <c r="F184" s="1266"/>
      <c r="G184" s="1266"/>
      <c r="H184" s="1266"/>
      <c r="I184" s="3089"/>
      <c r="J184" s="3089"/>
      <c r="K184" s="3089"/>
      <c r="L184" s="3089"/>
      <c r="M184" s="3089"/>
      <c r="N184" s="3089"/>
      <c r="O184" s="3089"/>
    </row>
    <row r="185" spans="1:15" s="1267" customFormat="1">
      <c r="A185" s="1266"/>
      <c r="B185" s="1266"/>
      <c r="C185" s="1266"/>
      <c r="D185" s="1266"/>
      <c r="E185" s="1266"/>
      <c r="F185" s="1266"/>
      <c r="G185" s="1266"/>
      <c r="H185" s="1266"/>
      <c r="I185" s="3089"/>
      <c r="J185" s="3089"/>
      <c r="K185" s="3089"/>
      <c r="L185" s="3089"/>
      <c r="M185" s="3089"/>
      <c r="N185" s="3089"/>
      <c r="O185" s="3089"/>
    </row>
    <row r="186" spans="1:15" s="1267" customFormat="1">
      <c r="A186" s="1266"/>
      <c r="B186" s="1266"/>
      <c r="C186" s="1266"/>
      <c r="D186" s="1266"/>
      <c r="E186" s="1266"/>
      <c r="F186" s="1266"/>
      <c r="G186" s="1266"/>
      <c r="H186" s="1266"/>
      <c r="I186" s="3089"/>
      <c r="J186" s="3089"/>
      <c r="K186" s="3089"/>
      <c r="L186" s="3089"/>
      <c r="M186" s="3089"/>
      <c r="N186" s="3089"/>
      <c r="O186" s="3089"/>
    </row>
    <row r="187" spans="1:15" s="1267" customFormat="1">
      <c r="A187" s="1266"/>
      <c r="B187" s="1266"/>
      <c r="C187" s="1266"/>
      <c r="D187" s="1266"/>
      <c r="E187" s="1266"/>
      <c r="F187" s="1266"/>
      <c r="G187" s="1266"/>
      <c r="H187" s="1266"/>
      <c r="I187" s="3089"/>
      <c r="J187" s="3089"/>
      <c r="K187" s="3089"/>
      <c r="L187" s="3089"/>
      <c r="M187" s="3089"/>
      <c r="N187" s="3089"/>
      <c r="O187" s="3089"/>
    </row>
    <row r="188" spans="1:15" s="1267" customFormat="1">
      <c r="A188" s="1266"/>
      <c r="B188" s="1266"/>
      <c r="C188" s="1266"/>
      <c r="D188" s="1266"/>
      <c r="E188" s="1266"/>
      <c r="F188" s="1266"/>
      <c r="G188" s="1266"/>
      <c r="H188" s="1266"/>
      <c r="I188" s="3089"/>
      <c r="J188" s="3089"/>
      <c r="K188" s="3089"/>
      <c r="L188" s="3089"/>
      <c r="M188" s="3089"/>
      <c r="N188" s="3089"/>
      <c r="O188" s="3089"/>
    </row>
    <row r="189" spans="1:15" s="1267" customFormat="1">
      <c r="A189" s="1266"/>
      <c r="B189" s="1266"/>
      <c r="C189" s="1266"/>
      <c r="D189" s="1266"/>
      <c r="E189" s="1266"/>
      <c r="F189" s="1266"/>
      <c r="G189" s="1266"/>
      <c r="H189" s="1266"/>
      <c r="I189" s="3089"/>
      <c r="J189" s="3089"/>
      <c r="K189" s="3089"/>
      <c r="L189" s="3089"/>
      <c r="M189" s="3089"/>
      <c r="N189" s="3089"/>
      <c r="O189" s="3089"/>
    </row>
    <row r="190" spans="1:15" s="1267" customFormat="1">
      <c r="A190" s="1266"/>
      <c r="B190" s="1266"/>
      <c r="C190" s="1266"/>
      <c r="D190" s="1266"/>
      <c r="E190" s="1266"/>
      <c r="F190" s="1266"/>
      <c r="G190" s="1266"/>
      <c r="H190" s="1266"/>
      <c r="I190" s="3089"/>
      <c r="J190" s="3089"/>
      <c r="K190" s="3089"/>
      <c r="L190" s="3089"/>
      <c r="M190" s="3089"/>
      <c r="N190" s="3089"/>
      <c r="O190" s="3089"/>
    </row>
    <row r="191" spans="1:15" s="1267" customFormat="1">
      <c r="A191" s="1266"/>
      <c r="B191" s="1266"/>
      <c r="C191" s="1266"/>
      <c r="D191" s="1266"/>
      <c r="E191" s="1266"/>
      <c r="F191" s="1266"/>
      <c r="G191" s="1266"/>
      <c r="H191" s="1266"/>
      <c r="I191" s="3089"/>
      <c r="J191" s="3089"/>
      <c r="K191" s="3089"/>
      <c r="L191" s="3089"/>
      <c r="M191" s="3089"/>
      <c r="N191" s="3089"/>
      <c r="O191" s="3089"/>
    </row>
    <row r="192" spans="1:15" s="1267" customFormat="1">
      <c r="A192" s="1266"/>
      <c r="B192" s="1266"/>
      <c r="C192" s="1266"/>
      <c r="D192" s="1266"/>
      <c r="E192" s="1266"/>
      <c r="F192" s="1266"/>
      <c r="G192" s="1266"/>
      <c r="H192" s="1266"/>
      <c r="I192" s="3089"/>
      <c r="J192" s="3089"/>
      <c r="K192" s="3089"/>
      <c r="L192" s="3089"/>
      <c r="M192" s="3089"/>
      <c r="N192" s="3089"/>
      <c r="O192" s="3089"/>
    </row>
    <row r="193" spans="1:15" s="1267" customFormat="1">
      <c r="A193" s="1266"/>
      <c r="B193" s="1266"/>
      <c r="C193" s="1266"/>
      <c r="D193" s="1266"/>
      <c r="E193" s="1266"/>
      <c r="F193" s="1266"/>
      <c r="G193" s="1266"/>
      <c r="H193" s="1266"/>
      <c r="I193" s="3089"/>
      <c r="J193" s="3089"/>
      <c r="K193" s="3089"/>
      <c r="L193" s="3089"/>
      <c r="M193" s="3089"/>
      <c r="N193" s="3089"/>
      <c r="O193" s="3089"/>
    </row>
    <row r="194" spans="1:15" s="1267" customFormat="1">
      <c r="A194" s="1266"/>
      <c r="B194" s="1266"/>
      <c r="C194" s="1266"/>
      <c r="D194" s="1266"/>
      <c r="E194" s="1266"/>
      <c r="F194" s="1266"/>
      <c r="G194" s="1266"/>
      <c r="H194" s="1266"/>
      <c r="I194" s="3089"/>
      <c r="J194" s="3089"/>
      <c r="K194" s="3089"/>
      <c r="L194" s="3089"/>
      <c r="M194" s="3089"/>
      <c r="N194" s="3089"/>
      <c r="O194" s="3089"/>
    </row>
    <row r="195" spans="1:15" s="1267" customFormat="1">
      <c r="A195" s="1266"/>
      <c r="B195" s="1266"/>
      <c r="C195" s="1266"/>
      <c r="D195" s="1266"/>
      <c r="E195" s="1266"/>
      <c r="F195" s="1266"/>
      <c r="G195" s="1266"/>
      <c r="H195" s="1266"/>
      <c r="I195" s="3089"/>
      <c r="J195" s="3089"/>
      <c r="K195" s="3089"/>
      <c r="L195" s="3089"/>
      <c r="M195" s="3089"/>
      <c r="N195" s="3089"/>
      <c r="O195" s="3089"/>
    </row>
    <row r="196" spans="1:15" s="1267" customFormat="1">
      <c r="A196" s="1266"/>
      <c r="B196" s="1266"/>
      <c r="C196" s="1266"/>
      <c r="D196" s="1266"/>
      <c r="E196" s="1266"/>
      <c r="F196" s="1266"/>
      <c r="G196" s="1266"/>
      <c r="H196" s="1266"/>
      <c r="I196" s="3089"/>
      <c r="J196" s="3089"/>
      <c r="K196" s="3089"/>
      <c r="L196" s="3089"/>
      <c r="M196" s="3089"/>
      <c r="N196" s="3089"/>
      <c r="O196" s="3089"/>
    </row>
    <row r="197" spans="1:15" s="1267" customFormat="1">
      <c r="A197" s="1266"/>
      <c r="B197" s="1266"/>
      <c r="C197" s="1266"/>
      <c r="D197" s="1266"/>
      <c r="E197" s="1266"/>
      <c r="F197" s="1266"/>
      <c r="G197" s="1266"/>
      <c r="H197" s="1266"/>
      <c r="I197" s="3089"/>
      <c r="J197" s="3089"/>
      <c r="K197" s="3089"/>
      <c r="L197" s="3089"/>
      <c r="M197" s="3089"/>
      <c r="N197" s="3089"/>
      <c r="O197" s="3089"/>
    </row>
    <row r="198" spans="1:15" s="1267" customFormat="1">
      <c r="A198" s="1266"/>
      <c r="B198" s="1266"/>
      <c r="C198" s="1266"/>
      <c r="D198" s="1266"/>
      <c r="E198" s="1266"/>
      <c r="F198" s="1266"/>
      <c r="G198" s="1266"/>
      <c r="H198" s="1266"/>
      <c r="I198" s="3089"/>
      <c r="J198" s="3089"/>
      <c r="K198" s="3089"/>
      <c r="L198" s="3089"/>
      <c r="M198" s="3089"/>
      <c r="N198" s="3089"/>
      <c r="O198" s="3089"/>
    </row>
    <row r="199" spans="1:15" s="1267" customFormat="1">
      <c r="A199" s="1266"/>
      <c r="B199" s="1266"/>
      <c r="C199" s="1266"/>
      <c r="D199" s="1266"/>
      <c r="E199" s="1266"/>
      <c r="F199" s="1266"/>
      <c r="G199" s="1266"/>
      <c r="H199" s="1266"/>
      <c r="I199" s="3089"/>
      <c r="J199" s="3089"/>
      <c r="K199" s="3089"/>
      <c r="L199" s="3089"/>
      <c r="M199" s="3089"/>
      <c r="N199" s="3089"/>
      <c r="O199" s="3089"/>
    </row>
    <row r="200" spans="1:15" s="1267" customFormat="1">
      <c r="A200" s="1266"/>
      <c r="B200" s="1266"/>
      <c r="C200" s="1266"/>
      <c r="D200" s="1266"/>
      <c r="E200" s="1266"/>
      <c r="F200" s="1266"/>
      <c r="G200" s="1266"/>
      <c r="H200" s="1266"/>
      <c r="I200" s="3089"/>
      <c r="J200" s="3089"/>
      <c r="K200" s="3089"/>
      <c r="L200" s="3089"/>
      <c r="M200" s="3089"/>
      <c r="N200" s="3089"/>
      <c r="O200" s="3089"/>
    </row>
    <row r="201" spans="1:15" s="1267" customFormat="1">
      <c r="A201" s="1266"/>
      <c r="B201" s="1266"/>
      <c r="C201" s="1266"/>
      <c r="D201" s="1266"/>
      <c r="E201" s="1266"/>
      <c r="F201" s="1266"/>
      <c r="G201" s="1266"/>
      <c r="H201" s="1266"/>
      <c r="I201" s="3089"/>
      <c r="J201" s="3089"/>
      <c r="K201" s="3089"/>
      <c r="L201" s="3089"/>
      <c r="M201" s="3089"/>
      <c r="N201" s="3089"/>
      <c r="O201" s="3089"/>
    </row>
    <row r="202" spans="1:15" s="1267" customFormat="1">
      <c r="A202" s="1266"/>
      <c r="B202" s="1266"/>
      <c r="C202" s="1266"/>
      <c r="D202" s="1266"/>
      <c r="E202" s="1266"/>
      <c r="F202" s="1266"/>
      <c r="G202" s="1266"/>
      <c r="H202" s="1266"/>
      <c r="I202" s="3089"/>
      <c r="J202" s="3089"/>
      <c r="K202" s="3089"/>
      <c r="L202" s="3089"/>
      <c r="M202" s="3089"/>
      <c r="N202" s="3089"/>
      <c r="O202" s="3089"/>
    </row>
    <row r="203" spans="1:15" s="1267" customFormat="1">
      <c r="A203" s="1266"/>
      <c r="B203" s="1266"/>
      <c r="C203" s="1266"/>
      <c r="D203" s="1266"/>
      <c r="E203" s="1266"/>
      <c r="F203" s="1266"/>
      <c r="G203" s="1266"/>
      <c r="H203" s="1266"/>
      <c r="I203" s="3089"/>
      <c r="J203" s="3089"/>
      <c r="K203" s="3089"/>
      <c r="L203" s="3089"/>
      <c r="M203" s="3089"/>
      <c r="N203" s="3089"/>
      <c r="O203" s="3089"/>
    </row>
    <row r="207" spans="1:15" s="1267" customFormat="1">
      <c r="A207" s="1266"/>
      <c r="B207" s="1266"/>
      <c r="C207" s="1266"/>
      <c r="D207" s="1266"/>
      <c r="E207" s="1266"/>
      <c r="F207" s="1266"/>
      <c r="G207" s="1266"/>
      <c r="H207" s="1266"/>
      <c r="I207" s="3089"/>
      <c r="J207" s="3089"/>
      <c r="K207" s="3089"/>
      <c r="L207" s="3089"/>
      <c r="M207" s="3089"/>
      <c r="N207" s="3089"/>
      <c r="O207" s="3089"/>
    </row>
    <row r="208" spans="1:15" s="1267" customFormat="1">
      <c r="A208" s="1266"/>
      <c r="B208" s="1266"/>
      <c r="C208" s="1266"/>
      <c r="D208" s="1266"/>
      <c r="E208" s="1266"/>
      <c r="F208" s="1266"/>
      <c r="G208" s="1266"/>
      <c r="H208" s="1266"/>
      <c r="I208" s="3089"/>
      <c r="J208" s="3089"/>
      <c r="K208" s="3089"/>
      <c r="L208" s="3089"/>
      <c r="M208" s="3089"/>
      <c r="N208" s="3089"/>
      <c r="O208" s="3089"/>
    </row>
    <row r="209" spans="1:15" s="1267" customFormat="1">
      <c r="A209" s="1266"/>
      <c r="B209" s="1266"/>
      <c r="C209" s="1266"/>
      <c r="D209" s="1266"/>
      <c r="E209" s="1266"/>
      <c r="F209" s="1266"/>
      <c r="G209" s="1266"/>
      <c r="H209" s="1266"/>
      <c r="I209" s="3089"/>
      <c r="J209" s="3089"/>
      <c r="K209" s="3089"/>
      <c r="L209" s="3089"/>
      <c r="M209" s="3089"/>
      <c r="N209" s="3089"/>
      <c r="O209" s="3089"/>
    </row>
    <row r="210" spans="1:15" s="1267" customFormat="1">
      <c r="A210" s="1266"/>
      <c r="B210" s="1266"/>
      <c r="C210" s="1266"/>
      <c r="D210" s="1266"/>
      <c r="E210" s="1266"/>
      <c r="F210" s="1266"/>
      <c r="G210" s="1266"/>
      <c r="H210" s="1266"/>
      <c r="I210" s="3089"/>
      <c r="J210" s="3089"/>
      <c r="K210" s="3089"/>
      <c r="L210" s="3089"/>
      <c r="M210" s="3089"/>
      <c r="N210" s="3089"/>
      <c r="O210" s="3089"/>
    </row>
    <row r="211" spans="1:15" s="1267" customFormat="1">
      <c r="A211" s="1266"/>
      <c r="B211" s="1266"/>
      <c r="C211" s="1266"/>
      <c r="D211" s="1266"/>
      <c r="E211" s="1266"/>
      <c r="F211" s="1266"/>
      <c r="G211" s="1266"/>
      <c r="H211" s="1266"/>
      <c r="I211" s="3089"/>
      <c r="J211" s="3089"/>
      <c r="K211" s="3089"/>
      <c r="L211" s="3089"/>
      <c r="M211" s="3089"/>
      <c r="N211" s="3089"/>
      <c r="O211" s="3089"/>
    </row>
    <row r="212" spans="1:15" s="1267" customFormat="1">
      <c r="A212" s="1266"/>
      <c r="B212" s="1266"/>
      <c r="C212" s="1266"/>
      <c r="D212" s="1266"/>
      <c r="E212" s="1266"/>
      <c r="F212" s="1266"/>
      <c r="G212" s="1266"/>
      <c r="H212" s="1266"/>
      <c r="I212" s="3089"/>
      <c r="J212" s="3089"/>
      <c r="K212" s="3089"/>
      <c r="L212" s="3089"/>
      <c r="M212" s="3089"/>
      <c r="N212" s="3089"/>
      <c r="O212" s="3089"/>
    </row>
    <row r="213" spans="1:15" s="1267" customFormat="1">
      <c r="A213" s="1266"/>
      <c r="B213" s="1266"/>
      <c r="C213" s="1266"/>
      <c r="D213" s="1266"/>
      <c r="E213" s="1266"/>
      <c r="F213" s="1266"/>
      <c r="G213" s="1266"/>
      <c r="H213" s="1266"/>
      <c r="I213" s="3089"/>
      <c r="J213" s="3089"/>
      <c r="K213" s="3089"/>
      <c r="L213" s="3089"/>
      <c r="M213" s="3089"/>
      <c r="N213" s="3089"/>
      <c r="O213" s="3089"/>
    </row>
    <row r="214" spans="1:15" s="1267" customFormat="1">
      <c r="A214" s="1266"/>
      <c r="B214" s="1266"/>
      <c r="C214" s="1266"/>
      <c r="D214" s="1266"/>
      <c r="E214" s="1266"/>
      <c r="F214" s="1266"/>
      <c r="G214" s="1266"/>
      <c r="H214" s="1266"/>
      <c r="I214" s="3089"/>
      <c r="J214" s="3089"/>
      <c r="K214" s="3089"/>
      <c r="L214" s="3089"/>
      <c r="M214" s="3089"/>
      <c r="N214" s="3089"/>
      <c r="O214" s="3089"/>
    </row>
    <row r="215" spans="1:15" s="1267" customFormat="1">
      <c r="A215" s="1266"/>
      <c r="B215" s="1266"/>
      <c r="C215" s="1266"/>
      <c r="D215" s="1266"/>
      <c r="E215" s="1266"/>
      <c r="F215" s="1266"/>
      <c r="G215" s="1266"/>
      <c r="H215" s="1266"/>
      <c r="I215" s="3089"/>
      <c r="J215" s="3089"/>
      <c r="K215" s="3089"/>
      <c r="L215" s="3089"/>
      <c r="M215" s="3089"/>
      <c r="N215" s="3089"/>
      <c r="O215" s="3089"/>
    </row>
    <row r="216" spans="1:15" s="1267" customFormat="1">
      <c r="A216" s="1266"/>
      <c r="B216" s="1266"/>
      <c r="C216" s="1266"/>
      <c r="D216" s="1266"/>
      <c r="E216" s="1266"/>
      <c r="F216" s="1266"/>
      <c r="G216" s="1266"/>
      <c r="H216" s="1266"/>
      <c r="I216" s="3089"/>
      <c r="J216" s="3089"/>
      <c r="K216" s="3089"/>
      <c r="L216" s="3089"/>
      <c r="M216" s="3089"/>
      <c r="N216" s="3089"/>
      <c r="O216" s="3089"/>
    </row>
    <row r="217" spans="1:15" s="1267" customFormat="1">
      <c r="A217" s="1266"/>
      <c r="B217" s="1266"/>
      <c r="C217" s="1266"/>
      <c r="D217" s="1266"/>
      <c r="E217" s="1266"/>
      <c r="F217" s="1266"/>
      <c r="G217" s="1266"/>
      <c r="H217" s="1266"/>
      <c r="I217" s="3089"/>
      <c r="J217" s="3089"/>
      <c r="K217" s="3089"/>
      <c r="L217" s="3089"/>
      <c r="M217" s="3089"/>
      <c r="N217" s="3089"/>
      <c r="O217" s="3089"/>
    </row>
    <row r="218" spans="1:15" s="1267" customFormat="1">
      <c r="A218" s="1266"/>
      <c r="B218" s="1266"/>
      <c r="C218" s="1266"/>
      <c r="D218" s="1266"/>
      <c r="E218" s="1266"/>
      <c r="F218" s="1266"/>
      <c r="G218" s="1266"/>
      <c r="H218" s="1266"/>
      <c r="I218" s="3089"/>
      <c r="J218" s="3089"/>
      <c r="K218" s="3089"/>
      <c r="L218" s="3089"/>
      <c r="M218" s="3089"/>
      <c r="N218" s="3089"/>
      <c r="O218" s="3089"/>
    </row>
    <row r="219" spans="1:15" s="1267" customFormat="1">
      <c r="A219" s="1266"/>
      <c r="B219" s="1266"/>
      <c r="C219" s="1266"/>
      <c r="D219" s="1266"/>
      <c r="E219" s="1266"/>
      <c r="F219" s="1266"/>
      <c r="G219" s="1266"/>
      <c r="H219" s="1266"/>
      <c r="I219" s="3089"/>
      <c r="J219" s="3089"/>
      <c r="K219" s="3089"/>
      <c r="L219" s="3089"/>
      <c r="M219" s="3089"/>
      <c r="N219" s="3089"/>
      <c r="O219" s="3089"/>
    </row>
    <row r="220" spans="1:15" s="1267" customFormat="1">
      <c r="A220" s="1266"/>
      <c r="B220" s="1266"/>
      <c r="C220" s="1266"/>
      <c r="D220" s="1266"/>
      <c r="E220" s="1266"/>
      <c r="F220" s="1266"/>
      <c r="G220" s="1266"/>
      <c r="H220" s="1266"/>
      <c r="I220" s="3089"/>
      <c r="J220" s="3089"/>
      <c r="K220" s="3089"/>
      <c r="L220" s="3089"/>
      <c r="M220" s="3089"/>
      <c r="N220" s="3089"/>
      <c r="O220" s="3089"/>
    </row>
    <row r="221" spans="1:15" s="1267" customFormat="1">
      <c r="A221" s="1266"/>
      <c r="B221" s="1266"/>
      <c r="C221" s="1266"/>
      <c r="D221" s="1266"/>
      <c r="E221" s="1266"/>
      <c r="F221" s="1266"/>
      <c r="G221" s="1266"/>
      <c r="H221" s="1266"/>
      <c r="I221" s="3089"/>
      <c r="J221" s="3089"/>
      <c r="K221" s="3089"/>
      <c r="L221" s="3089"/>
      <c r="M221" s="3089"/>
      <c r="N221" s="3089"/>
      <c r="O221" s="3089"/>
    </row>
    <row r="222" spans="1:15" s="1267" customFormat="1">
      <c r="A222" s="1266"/>
      <c r="B222" s="1266"/>
      <c r="C222" s="1266"/>
      <c r="D222" s="1266"/>
      <c r="E222" s="1266"/>
      <c r="F222" s="1266"/>
      <c r="G222" s="1266"/>
      <c r="H222" s="1266"/>
      <c r="I222" s="3089"/>
      <c r="J222" s="3089"/>
      <c r="K222" s="3089"/>
      <c r="L222" s="3089"/>
      <c r="M222" s="3089"/>
      <c r="N222" s="3089"/>
      <c r="O222" s="3089"/>
    </row>
    <row r="223" spans="1:15" s="1267" customFormat="1">
      <c r="A223" s="1266"/>
      <c r="B223" s="1266"/>
      <c r="C223" s="1266"/>
      <c r="D223" s="1266"/>
      <c r="E223" s="1266"/>
      <c r="F223" s="1266"/>
      <c r="G223" s="1266"/>
      <c r="H223" s="1266"/>
      <c r="I223" s="3089"/>
      <c r="J223" s="3089"/>
      <c r="K223" s="3089"/>
      <c r="L223" s="3089"/>
      <c r="M223" s="3089"/>
      <c r="N223" s="3089"/>
      <c r="O223" s="3089"/>
    </row>
    <row r="224" spans="1:15" s="1267" customFormat="1">
      <c r="A224" s="1266"/>
      <c r="B224" s="1266"/>
      <c r="C224" s="1266"/>
      <c r="D224" s="1266"/>
      <c r="E224" s="1266"/>
      <c r="F224" s="1266"/>
      <c r="G224" s="1266"/>
      <c r="H224" s="1266"/>
      <c r="I224" s="3089"/>
      <c r="J224" s="3089"/>
      <c r="K224" s="3089"/>
      <c r="L224" s="3089"/>
      <c r="M224" s="3089"/>
      <c r="N224" s="3089"/>
      <c r="O224" s="3089"/>
    </row>
    <row r="225" spans="1:15" s="1267" customFormat="1">
      <c r="A225" s="1266"/>
      <c r="B225" s="1266"/>
      <c r="C225" s="1266"/>
      <c r="D225" s="1266"/>
      <c r="E225" s="1266"/>
      <c r="F225" s="1266"/>
      <c r="G225" s="1266"/>
      <c r="H225" s="1266"/>
      <c r="I225" s="3089"/>
      <c r="J225" s="3089"/>
      <c r="K225" s="3089"/>
      <c r="L225" s="3089"/>
      <c r="M225" s="3089"/>
      <c r="N225" s="3089"/>
      <c r="O225" s="3089"/>
    </row>
    <row r="226" spans="1:15" s="1267" customFormat="1">
      <c r="A226" s="1266"/>
      <c r="B226" s="1266"/>
      <c r="C226" s="1266"/>
      <c r="D226" s="1266"/>
      <c r="E226" s="1266"/>
      <c r="F226" s="1266"/>
      <c r="G226" s="1266"/>
      <c r="H226" s="1266"/>
      <c r="I226" s="3089"/>
      <c r="J226" s="3089"/>
      <c r="K226" s="3089"/>
      <c r="L226" s="3089"/>
      <c r="M226" s="3089"/>
      <c r="N226" s="3089"/>
      <c r="O226" s="3089"/>
    </row>
    <row r="227" spans="1:15" s="1267" customFormat="1">
      <c r="A227" s="1266"/>
      <c r="B227" s="1266"/>
      <c r="C227" s="1266"/>
      <c r="D227" s="1266"/>
      <c r="E227" s="1266"/>
      <c r="F227" s="1266"/>
      <c r="G227" s="1266"/>
      <c r="H227" s="1266"/>
      <c r="I227" s="3089"/>
      <c r="J227" s="3089"/>
      <c r="K227" s="3089"/>
      <c r="L227" s="3089"/>
      <c r="M227" s="3089"/>
      <c r="N227" s="3089"/>
      <c r="O227" s="3089"/>
    </row>
    <row r="228" spans="1:15" s="1267" customFormat="1">
      <c r="A228" s="1266"/>
      <c r="B228" s="1266"/>
      <c r="C228" s="1266"/>
      <c r="D228" s="1266"/>
      <c r="E228" s="1266"/>
      <c r="F228" s="1266"/>
      <c r="G228" s="1266"/>
      <c r="H228" s="1266"/>
      <c r="I228" s="3089"/>
      <c r="J228" s="3089"/>
      <c r="K228" s="3089"/>
      <c r="L228" s="3089"/>
      <c r="M228" s="3089"/>
      <c r="N228" s="3089"/>
      <c r="O228" s="3089"/>
    </row>
    <row r="229" spans="1:15" s="1267" customFormat="1">
      <c r="A229" s="1266"/>
      <c r="B229" s="1266"/>
      <c r="C229" s="1266"/>
      <c r="D229" s="1266"/>
      <c r="E229" s="1266"/>
      <c r="F229" s="1266"/>
      <c r="G229" s="1266"/>
      <c r="H229" s="1266"/>
      <c r="I229" s="3089"/>
      <c r="J229" s="3089"/>
      <c r="K229" s="3089"/>
      <c r="L229" s="3089"/>
      <c r="M229" s="3089"/>
      <c r="N229" s="3089"/>
      <c r="O229" s="3089"/>
    </row>
    <row r="230" spans="1:15" s="1267" customFormat="1">
      <c r="A230" s="1266"/>
      <c r="B230" s="1266"/>
      <c r="C230" s="1266"/>
      <c r="D230" s="1266"/>
      <c r="E230" s="1266"/>
      <c r="F230" s="1266"/>
      <c r="G230" s="1266"/>
      <c r="H230" s="1266"/>
      <c r="I230" s="3089"/>
      <c r="J230" s="3089"/>
      <c r="K230" s="3089"/>
      <c r="L230" s="3089"/>
      <c r="M230" s="3089"/>
      <c r="N230" s="3089"/>
      <c r="O230" s="3089"/>
    </row>
    <row r="231" spans="1:15" s="1267" customFormat="1">
      <c r="A231" s="1266"/>
      <c r="B231" s="1266"/>
      <c r="C231" s="1266"/>
      <c r="D231" s="1266"/>
      <c r="E231" s="1266"/>
      <c r="F231" s="1266"/>
      <c r="G231" s="1266"/>
      <c r="H231" s="1266"/>
      <c r="I231" s="3089"/>
      <c r="J231" s="3089"/>
      <c r="K231" s="3089"/>
      <c r="L231" s="3089"/>
      <c r="M231" s="3089"/>
      <c r="N231" s="3089"/>
      <c r="O231" s="3089"/>
    </row>
    <row r="232" spans="1:15" s="1267" customFormat="1">
      <c r="A232" s="1266"/>
      <c r="B232" s="1266"/>
      <c r="C232" s="1266"/>
      <c r="D232" s="1266"/>
      <c r="E232" s="1266"/>
      <c r="F232" s="1266"/>
      <c r="G232" s="1266"/>
      <c r="H232" s="1266"/>
      <c r="I232" s="3089"/>
      <c r="J232" s="3089"/>
      <c r="K232" s="3089"/>
      <c r="L232" s="3089"/>
      <c r="M232" s="3089"/>
      <c r="N232" s="3089"/>
      <c r="O232" s="3089"/>
    </row>
    <row r="233" spans="1:15" s="1267" customFormat="1">
      <c r="A233" s="1266"/>
      <c r="B233" s="1266"/>
      <c r="C233" s="1266"/>
      <c r="D233" s="1266"/>
      <c r="E233" s="1266"/>
      <c r="F233" s="1266"/>
      <c r="G233" s="1266"/>
      <c r="H233" s="1266"/>
      <c r="I233" s="3089"/>
      <c r="J233" s="3089"/>
      <c r="K233" s="3089"/>
      <c r="L233" s="3089"/>
      <c r="M233" s="3089"/>
      <c r="N233" s="3089"/>
      <c r="O233" s="3089"/>
    </row>
    <row r="234" spans="1:15" s="1267" customFormat="1">
      <c r="A234" s="1266"/>
      <c r="B234" s="1266"/>
      <c r="C234" s="1266"/>
      <c r="D234" s="1266"/>
      <c r="E234" s="1266"/>
      <c r="F234" s="1266"/>
      <c r="G234" s="1266"/>
      <c r="H234" s="1266"/>
      <c r="I234" s="3089"/>
      <c r="J234" s="3089"/>
      <c r="K234" s="3089"/>
      <c r="L234" s="3089"/>
      <c r="M234" s="3089"/>
      <c r="N234" s="3089"/>
      <c r="O234" s="3089"/>
    </row>
    <row r="235" spans="1:15" s="1267" customFormat="1">
      <c r="A235" s="1266"/>
      <c r="B235" s="1266"/>
      <c r="C235" s="1266"/>
      <c r="D235" s="1266"/>
      <c r="E235" s="1266"/>
      <c r="F235" s="1266"/>
      <c r="G235" s="1266"/>
      <c r="H235" s="1266"/>
      <c r="I235" s="3089"/>
      <c r="J235" s="3089"/>
      <c r="K235" s="3089"/>
      <c r="L235" s="3089"/>
      <c r="M235" s="3089"/>
      <c r="N235" s="3089"/>
      <c r="O235" s="3089"/>
    </row>
    <row r="236" spans="1:15" s="1267" customFormat="1">
      <c r="A236" s="1266"/>
      <c r="B236" s="1266"/>
      <c r="C236" s="1266"/>
      <c r="D236" s="1266"/>
      <c r="E236" s="1266"/>
      <c r="F236" s="1266"/>
      <c r="G236" s="1266"/>
      <c r="H236" s="1266"/>
      <c r="I236" s="3089"/>
      <c r="J236" s="3089"/>
      <c r="K236" s="3089"/>
      <c r="L236" s="3089"/>
      <c r="M236" s="3089"/>
      <c r="N236" s="3089"/>
      <c r="O236" s="3089"/>
    </row>
    <row r="237" spans="1:15" s="1267" customFormat="1">
      <c r="A237" s="1266"/>
      <c r="B237" s="1266"/>
      <c r="C237" s="1266"/>
      <c r="D237" s="1266"/>
      <c r="E237" s="1266"/>
      <c r="F237" s="1266"/>
      <c r="G237" s="1266"/>
      <c r="H237" s="1266"/>
      <c r="I237" s="3089"/>
      <c r="J237" s="3089"/>
      <c r="K237" s="3089"/>
      <c r="L237" s="3089"/>
      <c r="M237" s="3089"/>
      <c r="N237" s="3089"/>
      <c r="O237" s="3089"/>
    </row>
    <row r="238" spans="1:15" s="1267" customFormat="1">
      <c r="A238" s="1266"/>
      <c r="B238" s="1266"/>
      <c r="C238" s="1266"/>
      <c r="D238" s="1266"/>
      <c r="E238" s="1266"/>
      <c r="F238" s="1266"/>
      <c r="G238" s="1266"/>
      <c r="H238" s="1266"/>
      <c r="I238" s="3089"/>
      <c r="J238" s="3089"/>
      <c r="K238" s="3089"/>
      <c r="L238" s="3089"/>
      <c r="M238" s="3089"/>
      <c r="N238" s="3089"/>
      <c r="O238" s="3089"/>
    </row>
    <row r="239" spans="1:15" s="1267" customFormat="1">
      <c r="A239" s="1266"/>
      <c r="B239" s="1266"/>
      <c r="C239" s="1266"/>
      <c r="D239" s="1266"/>
      <c r="E239" s="1266"/>
      <c r="F239" s="1266"/>
      <c r="G239" s="1266"/>
      <c r="H239" s="1266"/>
      <c r="I239" s="3089"/>
      <c r="J239" s="3089"/>
      <c r="K239" s="3089"/>
      <c r="L239" s="3089"/>
      <c r="M239" s="3089"/>
      <c r="N239" s="3089"/>
      <c r="O239" s="3089"/>
    </row>
    <row r="240" spans="1:15" s="1267" customFormat="1">
      <c r="A240" s="1266"/>
      <c r="B240" s="1266"/>
      <c r="C240" s="1266"/>
      <c r="D240" s="1266"/>
      <c r="E240" s="1266"/>
      <c r="F240" s="1266"/>
      <c r="G240" s="1266"/>
      <c r="H240" s="1266"/>
      <c r="I240" s="3089"/>
      <c r="J240" s="3089"/>
      <c r="K240" s="3089"/>
      <c r="L240" s="3089"/>
      <c r="M240" s="3089"/>
      <c r="N240" s="3089"/>
      <c r="O240" s="3089"/>
    </row>
    <row r="241" spans="1:15" s="1267" customFormat="1">
      <c r="A241" s="1266"/>
      <c r="B241" s="1266"/>
      <c r="C241" s="1266"/>
      <c r="D241" s="1266"/>
      <c r="E241" s="1266"/>
      <c r="F241" s="1266"/>
      <c r="G241" s="1266"/>
      <c r="H241" s="1266"/>
      <c r="I241" s="3089"/>
      <c r="J241" s="3089"/>
      <c r="K241" s="3089"/>
      <c r="L241" s="3089"/>
      <c r="M241" s="3089"/>
      <c r="N241" s="3089"/>
      <c r="O241" s="3089"/>
    </row>
    <row r="242" spans="1:15" s="1267" customFormat="1">
      <c r="A242" s="1266"/>
      <c r="B242" s="1266"/>
      <c r="C242" s="1266"/>
      <c r="D242" s="1266"/>
      <c r="E242" s="1266"/>
      <c r="F242" s="1266"/>
      <c r="G242" s="1266"/>
      <c r="H242" s="1266"/>
      <c r="I242" s="3089"/>
      <c r="J242" s="3089"/>
      <c r="K242" s="3089"/>
      <c r="L242" s="3089"/>
      <c r="M242" s="3089"/>
      <c r="N242" s="3089"/>
      <c r="O242" s="3089"/>
    </row>
    <row r="243" spans="1:15" s="1267" customFormat="1">
      <c r="A243" s="1266"/>
      <c r="B243" s="1266"/>
      <c r="C243" s="1266"/>
      <c r="D243" s="1266"/>
      <c r="E243" s="1266"/>
      <c r="F243" s="1266"/>
      <c r="G243" s="1266"/>
      <c r="H243" s="1266"/>
      <c r="I243" s="3089"/>
      <c r="J243" s="3089"/>
      <c r="K243" s="3089"/>
      <c r="L243" s="3089"/>
      <c r="M243" s="3089"/>
      <c r="N243" s="3089"/>
      <c r="O243" s="3089"/>
    </row>
    <row r="244" spans="1:15" s="1267" customFormat="1">
      <c r="A244" s="1266"/>
      <c r="B244" s="1266"/>
      <c r="C244" s="1266"/>
      <c r="D244" s="1266"/>
      <c r="E244" s="1266"/>
      <c r="F244" s="1266"/>
      <c r="G244" s="1266"/>
      <c r="H244" s="1266"/>
      <c r="I244" s="3089"/>
      <c r="J244" s="3089"/>
      <c r="K244" s="3089"/>
      <c r="L244" s="3089"/>
      <c r="M244" s="3089"/>
      <c r="N244" s="3089"/>
      <c r="O244" s="3089"/>
    </row>
    <row r="250" spans="1:15" s="1267" customFormat="1">
      <c r="A250" s="1266"/>
      <c r="B250" s="1266"/>
      <c r="C250" s="1266"/>
      <c r="D250" s="1266"/>
      <c r="E250" s="1266"/>
      <c r="F250" s="1266"/>
      <c r="G250" s="1266"/>
      <c r="H250" s="1266"/>
      <c r="I250" s="3089"/>
      <c r="J250" s="3089"/>
      <c r="K250" s="3089"/>
      <c r="L250" s="3089"/>
      <c r="M250" s="3089"/>
      <c r="N250" s="3089"/>
      <c r="O250" s="3089"/>
    </row>
    <row r="251" spans="1:15" s="1267" customFormat="1">
      <c r="A251" s="1266"/>
      <c r="B251" s="1266"/>
      <c r="C251" s="1266"/>
      <c r="D251" s="1266"/>
      <c r="E251" s="1266"/>
      <c r="F251" s="1266"/>
      <c r="G251" s="1266"/>
      <c r="H251" s="1266"/>
      <c r="I251" s="3089"/>
      <c r="J251" s="3089"/>
      <c r="K251" s="3089"/>
      <c r="L251" s="3089"/>
      <c r="M251" s="3089"/>
      <c r="N251" s="3089"/>
      <c r="O251" s="3089"/>
    </row>
    <row r="252" spans="1:15" s="1267" customFormat="1">
      <c r="A252" s="1266"/>
      <c r="B252" s="1266"/>
      <c r="C252" s="1266"/>
      <c r="D252" s="1266"/>
      <c r="E252" s="1266"/>
      <c r="F252" s="1266"/>
      <c r="G252" s="1266"/>
      <c r="H252" s="1266"/>
      <c r="I252" s="3089"/>
      <c r="J252" s="3089"/>
      <c r="K252" s="3089"/>
      <c r="L252" s="3089"/>
      <c r="M252" s="3089"/>
      <c r="N252" s="3089"/>
      <c r="O252" s="3089"/>
    </row>
    <row r="253" spans="1:15" s="1267" customFormat="1">
      <c r="A253" s="1266"/>
      <c r="B253" s="1266"/>
      <c r="C253" s="1266"/>
      <c r="D253" s="1266"/>
      <c r="E253" s="1266"/>
      <c r="F253" s="1266"/>
      <c r="G253" s="1266"/>
      <c r="H253" s="1266"/>
      <c r="I253" s="3089"/>
      <c r="J253" s="3089"/>
      <c r="K253" s="3089"/>
      <c r="L253" s="3089"/>
      <c r="M253" s="3089"/>
      <c r="N253" s="3089"/>
      <c r="O253" s="3089"/>
    </row>
    <row r="254" spans="1:15" s="1267" customFormat="1">
      <c r="A254" s="1266"/>
      <c r="B254" s="1266"/>
      <c r="C254" s="1266"/>
      <c r="D254" s="1266"/>
      <c r="E254" s="1266"/>
      <c r="F254" s="1266"/>
      <c r="G254" s="1266"/>
      <c r="H254" s="1266"/>
      <c r="I254" s="3089"/>
      <c r="J254" s="3089"/>
      <c r="K254" s="3089"/>
      <c r="L254" s="3089"/>
      <c r="M254" s="3089"/>
      <c r="N254" s="3089"/>
      <c r="O254" s="3089"/>
    </row>
    <row r="255" spans="1:15" s="1267" customFormat="1">
      <c r="A255" s="1266"/>
      <c r="B255" s="1266"/>
      <c r="C255" s="1266"/>
      <c r="D255" s="1266"/>
      <c r="E255" s="1266"/>
      <c r="F255" s="1266"/>
      <c r="G255" s="1266"/>
      <c r="H255" s="1266"/>
      <c r="I255" s="3089"/>
      <c r="J255" s="3089"/>
      <c r="K255" s="3089"/>
      <c r="L255" s="3089"/>
      <c r="M255" s="3089"/>
      <c r="N255" s="3089"/>
      <c r="O255" s="3089"/>
    </row>
    <row r="256" spans="1:15" s="1267" customFormat="1">
      <c r="A256" s="1266"/>
      <c r="B256" s="1266"/>
      <c r="C256" s="1266"/>
      <c r="D256" s="1266"/>
      <c r="E256" s="1266"/>
      <c r="F256" s="1266"/>
      <c r="G256" s="1266"/>
      <c r="H256" s="1266"/>
      <c r="I256" s="3089"/>
      <c r="J256" s="3089"/>
      <c r="K256" s="3089"/>
      <c r="L256" s="3089"/>
      <c r="M256" s="3089"/>
      <c r="N256" s="3089"/>
      <c r="O256" s="3089"/>
    </row>
    <row r="257" spans="1:15" s="1267" customFormat="1">
      <c r="A257" s="1266"/>
      <c r="B257" s="1266"/>
      <c r="C257" s="1266"/>
      <c r="D257" s="1266"/>
      <c r="E257" s="1266"/>
      <c r="F257" s="1266"/>
      <c r="G257" s="1266"/>
      <c r="H257" s="1266"/>
      <c r="I257" s="3089"/>
      <c r="J257" s="3089"/>
      <c r="K257" s="3089"/>
      <c r="L257" s="3089"/>
      <c r="M257" s="3089"/>
      <c r="N257" s="3089"/>
      <c r="O257" s="3089"/>
    </row>
    <row r="258" spans="1:15" s="1267" customFormat="1">
      <c r="A258" s="1266"/>
      <c r="B258" s="1266"/>
      <c r="C258" s="1266"/>
      <c r="D258" s="1266"/>
      <c r="E258" s="1266"/>
      <c r="F258" s="1266"/>
      <c r="G258" s="1266"/>
      <c r="H258" s="1266"/>
      <c r="I258" s="3089"/>
      <c r="J258" s="3089"/>
      <c r="K258" s="3089"/>
      <c r="L258" s="3089"/>
      <c r="M258" s="3089"/>
      <c r="N258" s="3089"/>
      <c r="O258" s="3089"/>
    </row>
    <row r="259" spans="1:15" s="1267" customFormat="1">
      <c r="A259" s="1266"/>
      <c r="B259" s="1266"/>
      <c r="C259" s="1266"/>
      <c r="D259" s="1266"/>
      <c r="E259" s="1266"/>
      <c r="F259" s="1266"/>
      <c r="G259" s="1266"/>
      <c r="H259" s="1266"/>
      <c r="I259" s="3089"/>
      <c r="J259" s="3089"/>
      <c r="K259" s="3089"/>
      <c r="L259" s="3089"/>
      <c r="M259" s="3089"/>
      <c r="N259" s="3089"/>
      <c r="O259" s="3089"/>
    </row>
    <row r="260" spans="1:15" s="1267" customFormat="1">
      <c r="A260" s="1266"/>
      <c r="B260" s="1266"/>
      <c r="C260" s="1266"/>
      <c r="D260" s="1266"/>
      <c r="E260" s="1266"/>
      <c r="F260" s="1266"/>
      <c r="G260" s="1266"/>
      <c r="H260" s="1266"/>
      <c r="I260" s="3089"/>
      <c r="J260" s="3089"/>
      <c r="K260" s="3089"/>
      <c r="L260" s="3089"/>
      <c r="M260" s="3089"/>
      <c r="N260" s="3089"/>
      <c r="O260" s="3089"/>
    </row>
    <row r="261" spans="1:15" s="1267" customFormat="1">
      <c r="A261" s="1266"/>
      <c r="B261" s="1266"/>
      <c r="C261" s="1266"/>
      <c r="D261" s="1266"/>
      <c r="E261" s="1266"/>
      <c r="F261" s="1266"/>
      <c r="G261" s="1266"/>
      <c r="H261" s="1266"/>
      <c r="I261" s="3089"/>
      <c r="J261" s="3089"/>
      <c r="K261" s="3089"/>
      <c r="L261" s="3089"/>
      <c r="M261" s="3089"/>
      <c r="N261" s="3089"/>
      <c r="O261" s="3089"/>
    </row>
    <row r="262" spans="1:15" s="1267" customFormat="1">
      <c r="A262" s="1266"/>
      <c r="B262" s="1266"/>
      <c r="C262" s="1266"/>
      <c r="D262" s="1266"/>
      <c r="E262" s="1266"/>
      <c r="F262" s="1266"/>
      <c r="G262" s="1266"/>
      <c r="H262" s="1266"/>
      <c r="I262" s="3089"/>
      <c r="J262" s="3089"/>
      <c r="K262" s="3089"/>
      <c r="L262" s="3089"/>
      <c r="M262" s="3089"/>
      <c r="N262" s="3089"/>
      <c r="O262" s="3089"/>
    </row>
    <row r="263" spans="1:15" s="1267" customFormat="1">
      <c r="A263" s="1266"/>
      <c r="B263" s="1266"/>
      <c r="C263" s="1266"/>
      <c r="D263" s="1266"/>
      <c r="E263" s="1266"/>
      <c r="F263" s="1266"/>
      <c r="G263" s="1266"/>
      <c r="H263" s="1266"/>
      <c r="I263" s="3089"/>
      <c r="J263" s="3089"/>
      <c r="K263" s="3089"/>
      <c r="L263" s="3089"/>
      <c r="M263" s="3089"/>
      <c r="N263" s="3089"/>
      <c r="O263" s="3089"/>
    </row>
    <row r="264" spans="1:15" s="1267" customFormat="1">
      <c r="A264" s="1266"/>
      <c r="B264" s="1266"/>
      <c r="C264" s="1266"/>
      <c r="D264" s="1266"/>
      <c r="E264" s="1266"/>
      <c r="F264" s="1266"/>
      <c r="G264" s="1266"/>
      <c r="H264" s="1266"/>
      <c r="I264" s="3089"/>
      <c r="J264" s="3089"/>
      <c r="K264" s="3089"/>
      <c r="L264" s="3089"/>
      <c r="M264" s="3089"/>
      <c r="N264" s="3089"/>
      <c r="O264" s="3089"/>
    </row>
    <row r="265" spans="1:15" s="1267" customFormat="1">
      <c r="A265" s="1266"/>
      <c r="B265" s="1266"/>
      <c r="C265" s="1266"/>
      <c r="D265" s="1266"/>
      <c r="E265" s="1266"/>
      <c r="F265" s="1266"/>
      <c r="G265" s="1266"/>
      <c r="H265" s="1266"/>
      <c r="I265" s="3089"/>
      <c r="J265" s="3089"/>
      <c r="K265" s="3089"/>
      <c r="L265" s="3089"/>
      <c r="M265" s="3089"/>
      <c r="N265" s="3089"/>
      <c r="O265" s="3089"/>
    </row>
    <row r="266" spans="1:15" s="1267" customFormat="1">
      <c r="A266" s="1266"/>
      <c r="B266" s="1266"/>
      <c r="C266" s="1266"/>
      <c r="D266" s="1266"/>
      <c r="E266" s="1266"/>
      <c r="F266" s="1266"/>
      <c r="G266" s="1266"/>
      <c r="H266" s="1266"/>
      <c r="I266" s="3089"/>
      <c r="J266" s="3089"/>
      <c r="K266" s="3089"/>
      <c r="L266" s="3089"/>
      <c r="M266" s="3089"/>
      <c r="N266" s="3089"/>
      <c r="O266" s="3089"/>
    </row>
    <row r="267" spans="1:15" s="1267" customFormat="1">
      <c r="A267" s="1266"/>
      <c r="B267" s="1266"/>
      <c r="C267" s="1266"/>
      <c r="D267" s="1266"/>
      <c r="E267" s="1266"/>
      <c r="F267" s="1266"/>
      <c r="G267" s="1266"/>
      <c r="H267" s="1266"/>
      <c r="I267" s="3089"/>
      <c r="J267" s="3089"/>
      <c r="K267" s="3089"/>
      <c r="L267" s="3089"/>
      <c r="M267" s="3089"/>
      <c r="N267" s="3089"/>
      <c r="O267" s="3089"/>
    </row>
    <row r="268" spans="1:15" s="1267" customFormat="1">
      <c r="A268" s="1266"/>
      <c r="B268" s="1266"/>
      <c r="C268" s="1266"/>
      <c r="D268" s="1266"/>
      <c r="E268" s="1266"/>
      <c r="F268" s="1266"/>
      <c r="G268" s="1266"/>
      <c r="H268" s="1266"/>
      <c r="I268" s="3089"/>
      <c r="J268" s="3089"/>
      <c r="K268" s="3089"/>
      <c r="L268" s="3089"/>
      <c r="M268" s="3089"/>
      <c r="N268" s="3089"/>
      <c r="O268" s="3089"/>
    </row>
    <row r="269" spans="1:15" s="1267" customFormat="1">
      <c r="A269" s="1266"/>
      <c r="B269" s="1266"/>
      <c r="C269" s="1266"/>
      <c r="D269" s="1266"/>
      <c r="E269" s="1266"/>
      <c r="F269" s="1266"/>
      <c r="G269" s="1266"/>
      <c r="H269" s="1266"/>
      <c r="I269" s="3089"/>
      <c r="J269" s="3089"/>
      <c r="K269" s="3089"/>
      <c r="L269" s="3089"/>
      <c r="M269" s="3089"/>
      <c r="N269" s="3089"/>
      <c r="O269" s="3089"/>
    </row>
    <row r="270" spans="1:15" s="1267" customFormat="1">
      <c r="A270" s="1266"/>
      <c r="B270" s="1266"/>
      <c r="C270" s="1266"/>
      <c r="D270" s="1266"/>
      <c r="E270" s="1266"/>
      <c r="F270" s="1266"/>
      <c r="G270" s="1266"/>
      <c r="H270" s="1266"/>
      <c r="I270" s="3089"/>
      <c r="J270" s="3089"/>
      <c r="K270" s="3089"/>
      <c r="L270" s="3089"/>
      <c r="M270" s="3089"/>
      <c r="N270" s="3089"/>
      <c r="O270" s="3089"/>
    </row>
    <row r="271" spans="1:15" s="1267" customFormat="1">
      <c r="A271" s="1266"/>
      <c r="B271" s="1266"/>
      <c r="C271" s="1266"/>
      <c r="D271" s="1266"/>
      <c r="E271" s="1266"/>
      <c r="F271" s="1266"/>
      <c r="G271" s="1266"/>
      <c r="H271" s="1266"/>
      <c r="I271" s="3089"/>
      <c r="J271" s="3089"/>
      <c r="K271" s="3089"/>
      <c r="L271" s="3089"/>
      <c r="M271" s="3089"/>
      <c r="N271" s="3089"/>
      <c r="O271" s="3089"/>
    </row>
    <row r="272" spans="1:15" s="1267" customFormat="1">
      <c r="A272" s="1266"/>
      <c r="B272" s="1266"/>
      <c r="C272" s="1266"/>
      <c r="D272" s="1266"/>
      <c r="E272" s="1266"/>
      <c r="F272" s="1266"/>
      <c r="G272" s="1266"/>
      <c r="H272" s="1266"/>
      <c r="I272" s="3089"/>
      <c r="J272" s="3089"/>
      <c r="K272" s="3089"/>
      <c r="L272" s="3089"/>
      <c r="M272" s="3089"/>
      <c r="N272" s="3089"/>
      <c r="O272" s="3089"/>
    </row>
    <row r="273" spans="1:15" s="1267" customFormat="1">
      <c r="A273" s="1266"/>
      <c r="B273" s="1266"/>
      <c r="C273" s="1266"/>
      <c r="D273" s="1266"/>
      <c r="E273" s="1266"/>
      <c r="F273" s="1266"/>
      <c r="G273" s="1266"/>
      <c r="H273" s="1266"/>
      <c r="I273" s="3089"/>
      <c r="J273" s="3089"/>
      <c r="K273" s="3089"/>
      <c r="L273" s="3089"/>
      <c r="M273" s="3089"/>
      <c r="N273" s="3089"/>
      <c r="O273" s="3089"/>
    </row>
    <row r="274" spans="1:15" s="1267" customFormat="1">
      <c r="A274" s="1266"/>
      <c r="B274" s="1266"/>
      <c r="C274" s="1266"/>
      <c r="D274" s="1266"/>
      <c r="E274" s="1266"/>
      <c r="F274" s="1266"/>
      <c r="G274" s="1266"/>
      <c r="H274" s="1266"/>
      <c r="I274" s="3089"/>
      <c r="J274" s="3089"/>
      <c r="K274" s="3089"/>
      <c r="L274" s="3089"/>
      <c r="M274" s="3089"/>
      <c r="N274" s="3089"/>
      <c r="O274" s="3089"/>
    </row>
    <row r="275" spans="1:15" s="1267" customFormat="1">
      <c r="A275" s="1266"/>
      <c r="B275" s="1266"/>
      <c r="C275" s="1266"/>
      <c r="D275" s="1266"/>
      <c r="E275" s="1266"/>
      <c r="F275" s="1266"/>
      <c r="G275" s="1266"/>
      <c r="H275" s="1266"/>
      <c r="I275" s="3089"/>
      <c r="J275" s="3089"/>
      <c r="K275" s="3089"/>
      <c r="L275" s="3089"/>
      <c r="M275" s="3089"/>
      <c r="N275" s="3089"/>
      <c r="O275" s="3089"/>
    </row>
    <row r="276" spans="1:15" s="1267" customFormat="1">
      <c r="A276" s="1266"/>
      <c r="B276" s="1266"/>
      <c r="C276" s="1266"/>
      <c r="D276" s="1266"/>
      <c r="E276" s="1266"/>
      <c r="F276" s="1266"/>
      <c r="G276" s="1266"/>
      <c r="H276" s="1266"/>
      <c r="I276" s="3089"/>
      <c r="J276" s="3089"/>
      <c r="K276" s="3089"/>
      <c r="L276" s="3089"/>
      <c r="M276" s="3089"/>
      <c r="N276" s="3089"/>
      <c r="O276" s="3089"/>
    </row>
    <row r="277" spans="1:15" s="1267" customFormat="1">
      <c r="A277" s="1266"/>
      <c r="B277" s="1266"/>
      <c r="C277" s="1266"/>
      <c r="D277" s="1266"/>
      <c r="E277" s="1266"/>
      <c r="F277" s="1266"/>
      <c r="G277" s="1266"/>
      <c r="H277" s="1266"/>
      <c r="I277" s="3089"/>
      <c r="J277" s="3089"/>
      <c r="K277" s="3089"/>
      <c r="L277" s="3089"/>
      <c r="M277" s="3089"/>
      <c r="N277" s="3089"/>
      <c r="O277" s="3089"/>
    </row>
    <row r="278" spans="1:15" s="1267" customFormat="1">
      <c r="A278" s="1266"/>
      <c r="B278" s="1266"/>
      <c r="C278" s="1266"/>
      <c r="D278" s="1266"/>
      <c r="E278" s="1266"/>
      <c r="F278" s="1266"/>
      <c r="G278" s="1266"/>
      <c r="H278" s="1266"/>
      <c r="I278" s="3089"/>
      <c r="J278" s="3089"/>
      <c r="K278" s="3089"/>
      <c r="L278" s="3089"/>
      <c r="M278" s="3089"/>
      <c r="N278" s="3089"/>
      <c r="O278" s="3089"/>
    </row>
    <row r="279" spans="1:15" s="1267" customFormat="1">
      <c r="A279" s="1266"/>
      <c r="B279" s="1266"/>
      <c r="C279" s="1266"/>
      <c r="D279" s="1266"/>
      <c r="E279" s="1266"/>
      <c r="F279" s="1266"/>
      <c r="G279" s="1266"/>
      <c r="H279" s="1266"/>
      <c r="I279" s="3089"/>
      <c r="J279" s="3089"/>
      <c r="K279" s="3089"/>
      <c r="L279" s="3089"/>
      <c r="M279" s="3089"/>
      <c r="N279" s="3089"/>
      <c r="O279" s="3089"/>
    </row>
    <row r="280" spans="1:15" s="1267" customFormat="1">
      <c r="A280" s="1266"/>
      <c r="B280" s="1266"/>
      <c r="C280" s="1266"/>
      <c r="D280" s="1266"/>
      <c r="E280" s="1266"/>
      <c r="F280" s="1266"/>
      <c r="G280" s="1266"/>
      <c r="H280" s="1266"/>
      <c r="I280" s="3089"/>
      <c r="J280" s="3089"/>
      <c r="K280" s="3089"/>
      <c r="L280" s="3089"/>
      <c r="M280" s="3089"/>
      <c r="N280" s="3089"/>
      <c r="O280" s="3089"/>
    </row>
    <row r="281" spans="1:15" s="1267" customFormat="1">
      <c r="A281" s="1266"/>
      <c r="B281" s="1266"/>
      <c r="C281" s="1266"/>
      <c r="D281" s="1266"/>
      <c r="E281" s="1266"/>
      <c r="F281" s="1266"/>
      <c r="G281" s="1266"/>
      <c r="H281" s="1266"/>
      <c r="I281" s="3089"/>
      <c r="J281" s="3089"/>
      <c r="K281" s="3089"/>
      <c r="L281" s="3089"/>
      <c r="M281" s="3089"/>
      <c r="N281" s="3089"/>
      <c r="O281" s="3089"/>
    </row>
    <row r="282" spans="1:15" s="1267" customFormat="1">
      <c r="A282" s="1266"/>
      <c r="B282" s="1266"/>
      <c r="C282" s="1266"/>
      <c r="D282" s="1266"/>
      <c r="E282" s="1266"/>
      <c r="F282" s="1266"/>
      <c r="G282" s="1266"/>
      <c r="H282" s="1266"/>
      <c r="I282" s="3089"/>
      <c r="J282" s="3089"/>
      <c r="K282" s="3089"/>
      <c r="L282" s="3089"/>
      <c r="M282" s="3089"/>
      <c r="N282" s="3089"/>
      <c r="O282" s="3089"/>
    </row>
    <row r="283" spans="1:15" s="1267" customFormat="1">
      <c r="A283" s="1266"/>
      <c r="B283" s="1266"/>
      <c r="C283" s="1266"/>
      <c r="D283" s="1266"/>
      <c r="E283" s="1266"/>
      <c r="F283" s="1266"/>
      <c r="G283" s="1266"/>
      <c r="H283" s="1266"/>
      <c r="I283" s="3089"/>
      <c r="J283" s="3089"/>
      <c r="K283" s="3089"/>
      <c r="L283" s="3089"/>
      <c r="M283" s="3089"/>
      <c r="N283" s="3089"/>
      <c r="O283" s="3089"/>
    </row>
    <row r="284" spans="1:15" s="1267" customFormat="1">
      <c r="A284" s="1266"/>
      <c r="B284" s="1266"/>
      <c r="C284" s="1266"/>
      <c r="D284" s="1266"/>
      <c r="E284" s="1266"/>
      <c r="F284" s="1266"/>
      <c r="G284" s="1266"/>
      <c r="H284" s="1266"/>
      <c r="I284" s="3089"/>
      <c r="J284" s="3089"/>
      <c r="K284" s="3089"/>
      <c r="L284" s="3089"/>
      <c r="M284" s="3089"/>
      <c r="N284" s="3089"/>
      <c r="O284" s="3089"/>
    </row>
    <row r="285" spans="1:15" s="1267" customFormat="1">
      <c r="A285" s="1266"/>
      <c r="B285" s="1266"/>
      <c r="C285" s="1266"/>
      <c r="D285" s="1266"/>
      <c r="E285" s="1266"/>
      <c r="F285" s="1266"/>
      <c r="G285" s="1266"/>
      <c r="H285" s="1266"/>
      <c r="I285" s="3089"/>
      <c r="J285" s="3089"/>
      <c r="K285" s="3089"/>
      <c r="L285" s="3089"/>
      <c r="M285" s="3089"/>
      <c r="N285" s="3089"/>
      <c r="O285" s="3089"/>
    </row>
    <row r="286" spans="1:15" s="1267" customFormat="1">
      <c r="A286" s="1266"/>
      <c r="B286" s="1266"/>
      <c r="C286" s="1266"/>
      <c r="D286" s="1266"/>
      <c r="E286" s="1266"/>
      <c r="F286" s="1266"/>
      <c r="G286" s="1266"/>
      <c r="H286" s="1266"/>
      <c r="I286" s="3089"/>
      <c r="J286" s="3089"/>
      <c r="K286" s="3089"/>
      <c r="L286" s="3089"/>
      <c r="M286" s="3089"/>
      <c r="N286" s="3089"/>
      <c r="O286" s="3089"/>
    </row>
    <row r="287" spans="1:15" s="1267" customFormat="1">
      <c r="A287" s="1266"/>
      <c r="B287" s="1266"/>
      <c r="C287" s="1266"/>
      <c r="D287" s="1266"/>
      <c r="E287" s="1266"/>
      <c r="F287" s="1266"/>
      <c r="G287" s="1266"/>
      <c r="H287" s="1266"/>
      <c r="I287" s="3089"/>
      <c r="J287" s="3089"/>
      <c r="K287" s="3089"/>
      <c r="L287" s="3089"/>
      <c r="M287" s="3089"/>
      <c r="N287" s="3089"/>
      <c r="O287" s="3089"/>
    </row>
    <row r="288" spans="1:15" s="1267" customFormat="1">
      <c r="A288" s="1266"/>
      <c r="B288" s="1266"/>
      <c r="C288" s="1266"/>
      <c r="D288" s="1266"/>
      <c r="E288" s="1266"/>
      <c r="F288" s="1266"/>
      <c r="G288" s="1266"/>
      <c r="H288" s="1266"/>
      <c r="I288" s="3089"/>
      <c r="J288" s="3089"/>
      <c r="K288" s="3089"/>
      <c r="L288" s="3089"/>
      <c r="M288" s="3089"/>
      <c r="N288" s="3089"/>
      <c r="O288" s="3089"/>
    </row>
    <row r="293" spans="1:15" s="1267" customFormat="1">
      <c r="A293" s="1266"/>
      <c r="B293" s="1266"/>
      <c r="C293" s="1266"/>
      <c r="D293" s="1266"/>
      <c r="E293" s="1266"/>
      <c r="F293" s="1266"/>
      <c r="G293" s="1266"/>
      <c r="H293" s="1266"/>
      <c r="I293" s="3089"/>
      <c r="J293" s="3089"/>
      <c r="K293" s="3089"/>
      <c r="L293" s="3089"/>
      <c r="M293" s="3089"/>
      <c r="N293" s="3089"/>
      <c r="O293" s="3089"/>
    </row>
    <row r="294" spans="1:15" s="1267" customFormat="1">
      <c r="A294" s="1266"/>
      <c r="B294" s="1266"/>
      <c r="C294" s="1266"/>
      <c r="D294" s="1266"/>
      <c r="E294" s="1266"/>
      <c r="F294" s="1266"/>
      <c r="G294" s="1266"/>
      <c r="H294" s="1266"/>
      <c r="I294" s="3089"/>
      <c r="J294" s="3089"/>
      <c r="K294" s="3089"/>
      <c r="L294" s="3089"/>
      <c r="M294" s="3089"/>
      <c r="N294" s="3089"/>
      <c r="O294" s="3089"/>
    </row>
    <row r="295" spans="1:15" s="1267" customFormat="1">
      <c r="A295" s="1266"/>
      <c r="B295" s="1266"/>
      <c r="C295" s="1266"/>
      <c r="D295" s="1266"/>
      <c r="E295" s="1266"/>
      <c r="F295" s="1266"/>
      <c r="G295" s="1266"/>
      <c r="H295" s="1266"/>
      <c r="I295" s="3089"/>
      <c r="J295" s="3089"/>
      <c r="K295" s="3089"/>
      <c r="L295" s="3089"/>
      <c r="M295" s="3089"/>
      <c r="N295" s="3089"/>
      <c r="O295" s="3089"/>
    </row>
    <row r="296" spans="1:15" s="1267" customFormat="1">
      <c r="A296" s="1266"/>
      <c r="B296" s="1266"/>
      <c r="C296" s="1266"/>
      <c r="D296" s="1266"/>
      <c r="E296" s="1266"/>
      <c r="F296" s="1266"/>
      <c r="G296" s="1266"/>
      <c r="H296" s="1266"/>
      <c r="I296" s="3089"/>
      <c r="J296" s="3089"/>
      <c r="K296" s="3089"/>
      <c r="L296" s="3089"/>
      <c r="M296" s="3089"/>
      <c r="N296" s="3089"/>
      <c r="O296" s="3089"/>
    </row>
    <row r="297" spans="1:15" s="1267" customFormat="1">
      <c r="A297" s="1266"/>
      <c r="B297" s="1266"/>
      <c r="C297" s="1266"/>
      <c r="D297" s="1266"/>
      <c r="E297" s="1266"/>
      <c r="F297" s="1266"/>
      <c r="G297" s="1266"/>
      <c r="H297" s="1266"/>
      <c r="I297" s="3089"/>
      <c r="J297" s="3089"/>
      <c r="K297" s="3089"/>
      <c r="L297" s="3089"/>
      <c r="M297" s="3089"/>
      <c r="N297" s="3089"/>
      <c r="O297" s="3089"/>
    </row>
    <row r="298" spans="1:15" s="1267" customFormat="1">
      <c r="A298" s="1266"/>
      <c r="B298" s="1266"/>
      <c r="C298" s="1266"/>
      <c r="D298" s="1266"/>
      <c r="E298" s="1266"/>
      <c r="F298" s="1266"/>
      <c r="G298" s="1266"/>
      <c r="H298" s="1266"/>
      <c r="I298" s="3089"/>
      <c r="J298" s="3089"/>
      <c r="K298" s="3089"/>
      <c r="L298" s="3089"/>
      <c r="M298" s="3089"/>
      <c r="N298" s="3089"/>
      <c r="O298" s="3089"/>
    </row>
    <row r="299" spans="1:15" s="1267" customFormat="1">
      <c r="A299" s="1266"/>
      <c r="B299" s="1266"/>
      <c r="C299" s="1266"/>
      <c r="D299" s="1266"/>
      <c r="E299" s="1266"/>
      <c r="F299" s="1266"/>
      <c r="G299" s="1266"/>
      <c r="H299" s="1266"/>
      <c r="I299" s="3089"/>
      <c r="J299" s="3089"/>
      <c r="K299" s="3089"/>
      <c r="L299" s="3089"/>
      <c r="M299" s="3089"/>
      <c r="N299" s="3089"/>
      <c r="O299" s="3089"/>
    </row>
    <row r="300" spans="1:15" s="1267" customFormat="1">
      <c r="A300" s="1266"/>
      <c r="B300" s="1266"/>
      <c r="C300" s="1266"/>
      <c r="D300" s="1266"/>
      <c r="E300" s="1266"/>
      <c r="F300" s="1266"/>
      <c r="G300" s="1266"/>
      <c r="H300" s="1266"/>
      <c r="I300" s="3089"/>
      <c r="J300" s="3089"/>
      <c r="K300" s="3089"/>
      <c r="L300" s="3089"/>
      <c r="M300" s="3089"/>
      <c r="N300" s="3089"/>
      <c r="O300" s="3089"/>
    </row>
    <row r="301" spans="1:15" s="1267" customFormat="1">
      <c r="A301" s="1266"/>
      <c r="B301" s="1266"/>
      <c r="C301" s="1266"/>
      <c r="D301" s="1266"/>
      <c r="E301" s="1266"/>
      <c r="F301" s="1266"/>
      <c r="G301" s="1266"/>
      <c r="H301" s="1266"/>
      <c r="I301" s="3089"/>
      <c r="J301" s="3089"/>
      <c r="K301" s="3089"/>
      <c r="L301" s="3089"/>
      <c r="M301" s="3089"/>
      <c r="N301" s="3089"/>
      <c r="O301" s="3089"/>
    </row>
    <row r="302" spans="1:15" s="1267" customFormat="1">
      <c r="A302" s="1266"/>
      <c r="B302" s="1266"/>
      <c r="C302" s="1266"/>
      <c r="D302" s="1266"/>
      <c r="E302" s="1266"/>
      <c r="F302" s="1266"/>
      <c r="G302" s="1266"/>
      <c r="H302" s="1266"/>
      <c r="I302" s="3089"/>
      <c r="J302" s="3089"/>
      <c r="K302" s="3089"/>
      <c r="L302" s="3089"/>
      <c r="M302" s="3089"/>
      <c r="N302" s="3089"/>
      <c r="O302" s="3089"/>
    </row>
    <row r="303" spans="1:15" s="1267" customFormat="1">
      <c r="A303" s="1266"/>
      <c r="B303" s="1266"/>
      <c r="C303" s="1266"/>
      <c r="D303" s="1266"/>
      <c r="E303" s="1266"/>
      <c r="F303" s="1266"/>
      <c r="G303" s="1266"/>
      <c r="H303" s="1266"/>
      <c r="I303" s="3089"/>
      <c r="J303" s="3089"/>
      <c r="K303" s="3089"/>
      <c r="L303" s="3089"/>
      <c r="M303" s="3089"/>
      <c r="N303" s="3089"/>
      <c r="O303" s="3089"/>
    </row>
    <row r="304" spans="1:15" s="1267" customFormat="1">
      <c r="A304" s="1266"/>
      <c r="B304" s="1266"/>
      <c r="C304" s="1266"/>
      <c r="D304" s="1266"/>
      <c r="E304" s="1266"/>
      <c r="F304" s="1266"/>
      <c r="G304" s="1266"/>
      <c r="H304" s="1266"/>
      <c r="I304" s="3089"/>
      <c r="J304" s="3089"/>
      <c r="K304" s="3089"/>
      <c r="L304" s="3089"/>
      <c r="M304" s="3089"/>
      <c r="N304" s="3089"/>
      <c r="O304" s="3089"/>
    </row>
    <row r="305" spans="1:15" s="1267" customFormat="1">
      <c r="A305" s="1266"/>
      <c r="B305" s="1266"/>
      <c r="C305" s="1266"/>
      <c r="D305" s="1266"/>
      <c r="E305" s="1266"/>
      <c r="F305" s="1266"/>
      <c r="G305" s="1266"/>
      <c r="H305" s="1266"/>
      <c r="I305" s="3089"/>
      <c r="J305" s="3089"/>
      <c r="K305" s="3089"/>
      <c r="L305" s="3089"/>
      <c r="M305" s="3089"/>
      <c r="N305" s="3089"/>
      <c r="O305" s="3089"/>
    </row>
    <row r="306" spans="1:15" s="1267" customFormat="1">
      <c r="A306" s="1266"/>
      <c r="B306" s="1266"/>
      <c r="C306" s="1266"/>
      <c r="D306" s="1266"/>
      <c r="E306" s="1266"/>
      <c r="F306" s="1266"/>
      <c r="G306" s="1266"/>
      <c r="H306" s="1266"/>
      <c r="I306" s="3089"/>
      <c r="J306" s="3089"/>
      <c r="K306" s="3089"/>
      <c r="L306" s="3089"/>
      <c r="M306" s="3089"/>
      <c r="N306" s="3089"/>
      <c r="O306" s="3089"/>
    </row>
    <row r="307" spans="1:15" s="1267" customFormat="1">
      <c r="A307" s="1266"/>
      <c r="B307" s="1266"/>
      <c r="C307" s="1266"/>
      <c r="D307" s="1266"/>
      <c r="E307" s="1266"/>
      <c r="F307" s="1266"/>
      <c r="G307" s="1266"/>
      <c r="H307" s="1266"/>
      <c r="I307" s="3089"/>
      <c r="J307" s="3089"/>
      <c r="K307" s="3089"/>
      <c r="L307" s="3089"/>
      <c r="M307" s="3089"/>
      <c r="N307" s="3089"/>
      <c r="O307" s="3089"/>
    </row>
    <row r="308" spans="1:15" s="1267" customFormat="1">
      <c r="A308" s="1266"/>
      <c r="B308" s="1266"/>
      <c r="C308" s="1266"/>
      <c r="D308" s="1266"/>
      <c r="E308" s="1266"/>
      <c r="F308" s="1266"/>
      <c r="G308" s="1266"/>
      <c r="H308" s="1266"/>
      <c r="I308" s="3089"/>
      <c r="J308" s="3089"/>
      <c r="K308" s="3089"/>
      <c r="L308" s="3089"/>
      <c r="M308" s="3089"/>
      <c r="N308" s="3089"/>
      <c r="O308" s="3089"/>
    </row>
    <row r="309" spans="1:15" s="1267" customFormat="1">
      <c r="A309" s="1266"/>
      <c r="B309" s="1266"/>
      <c r="C309" s="1266"/>
      <c r="D309" s="1266"/>
      <c r="E309" s="1266"/>
      <c r="F309" s="1266"/>
      <c r="G309" s="1266"/>
      <c r="H309" s="1266"/>
      <c r="I309" s="3089"/>
      <c r="J309" s="3089"/>
      <c r="K309" s="3089"/>
      <c r="L309" s="3089"/>
      <c r="M309" s="3089"/>
      <c r="N309" s="3089"/>
      <c r="O309" s="3089"/>
    </row>
    <row r="310" spans="1:15" s="1267" customFormat="1">
      <c r="A310" s="1266"/>
      <c r="B310" s="1266"/>
      <c r="C310" s="1266"/>
      <c r="D310" s="1266"/>
      <c r="E310" s="1266"/>
      <c r="F310" s="1266"/>
      <c r="G310" s="1266"/>
      <c r="H310" s="1266"/>
      <c r="I310" s="3089"/>
      <c r="J310" s="3089"/>
      <c r="K310" s="3089"/>
      <c r="L310" s="3089"/>
      <c r="M310" s="3089"/>
      <c r="N310" s="3089"/>
      <c r="O310" s="3089"/>
    </row>
    <row r="311" spans="1:15" s="1267" customFormat="1">
      <c r="A311" s="1266"/>
      <c r="B311" s="1266"/>
      <c r="C311" s="1266"/>
      <c r="D311" s="1266"/>
      <c r="E311" s="1266"/>
      <c r="F311" s="1266"/>
      <c r="G311" s="1266"/>
      <c r="H311" s="1266"/>
      <c r="I311" s="3089"/>
      <c r="J311" s="3089"/>
      <c r="K311" s="3089"/>
      <c r="L311" s="3089"/>
      <c r="M311" s="3089"/>
      <c r="N311" s="3089"/>
      <c r="O311" s="3089"/>
    </row>
    <row r="312" spans="1:15" s="1267" customFormat="1">
      <c r="A312" s="1266"/>
      <c r="B312" s="1266"/>
      <c r="C312" s="1266"/>
      <c r="D312" s="1266"/>
      <c r="E312" s="1266"/>
      <c r="F312" s="1266"/>
      <c r="G312" s="1266"/>
      <c r="H312" s="1266"/>
      <c r="I312" s="3089"/>
      <c r="J312" s="3089"/>
      <c r="K312" s="3089"/>
      <c r="L312" s="3089"/>
      <c r="M312" s="3089"/>
      <c r="N312" s="3089"/>
      <c r="O312" s="3089"/>
    </row>
    <row r="313" spans="1:15" s="1267" customFormat="1">
      <c r="A313" s="1266"/>
      <c r="B313" s="1266"/>
      <c r="C313" s="1266"/>
      <c r="D313" s="1266"/>
      <c r="E313" s="1266"/>
      <c r="F313" s="1266"/>
      <c r="G313" s="1266"/>
      <c r="H313" s="1266"/>
      <c r="I313" s="3089"/>
      <c r="J313" s="3089"/>
      <c r="K313" s="3089"/>
      <c r="L313" s="3089"/>
      <c r="M313" s="3089"/>
      <c r="N313" s="3089"/>
      <c r="O313" s="3089"/>
    </row>
    <row r="314" spans="1:15" s="1267" customFormat="1">
      <c r="A314" s="1266"/>
      <c r="B314" s="1266"/>
      <c r="C314" s="1266"/>
      <c r="D314" s="1266"/>
      <c r="E314" s="1266"/>
      <c r="F314" s="1266"/>
      <c r="G314" s="1266"/>
      <c r="H314" s="1266"/>
      <c r="I314" s="3089"/>
      <c r="J314" s="3089"/>
      <c r="K314" s="3089"/>
      <c r="L314" s="3089"/>
      <c r="M314" s="3089"/>
      <c r="N314" s="3089"/>
      <c r="O314" s="3089"/>
    </row>
    <row r="315" spans="1:15" s="1267" customFormat="1">
      <c r="A315" s="1266"/>
      <c r="B315" s="1266"/>
      <c r="C315" s="1266"/>
      <c r="D315" s="1266"/>
      <c r="E315" s="1266"/>
      <c r="F315" s="1266"/>
      <c r="G315" s="1266"/>
      <c r="H315" s="1266"/>
      <c r="I315" s="3089"/>
      <c r="J315" s="3089"/>
      <c r="K315" s="3089"/>
      <c r="L315" s="3089"/>
      <c r="M315" s="3089"/>
      <c r="N315" s="3089"/>
      <c r="O315" s="3089"/>
    </row>
    <row r="316" spans="1:15" s="1267" customFormat="1">
      <c r="A316" s="1266"/>
      <c r="B316" s="1266"/>
      <c r="C316" s="1266"/>
      <c r="D316" s="1266"/>
      <c r="E316" s="1266"/>
      <c r="F316" s="1266"/>
      <c r="G316" s="1266"/>
      <c r="H316" s="1266"/>
      <c r="I316" s="3089"/>
      <c r="J316" s="3089"/>
      <c r="K316" s="3089"/>
      <c r="L316" s="3089"/>
      <c r="M316" s="3089"/>
      <c r="N316" s="3089"/>
      <c r="O316" s="3089"/>
    </row>
    <row r="317" spans="1:15" s="1267" customFormat="1">
      <c r="A317" s="1266"/>
      <c r="B317" s="1266"/>
      <c r="C317" s="1266"/>
      <c r="D317" s="1266"/>
      <c r="E317" s="1266"/>
      <c r="F317" s="1266"/>
      <c r="G317" s="1266"/>
      <c r="H317" s="1266"/>
      <c r="I317" s="3089"/>
      <c r="J317" s="3089"/>
      <c r="K317" s="3089"/>
      <c r="L317" s="3089"/>
      <c r="M317" s="3089"/>
      <c r="N317" s="3089"/>
      <c r="O317" s="3089"/>
    </row>
    <row r="318" spans="1:15" s="1267" customFormat="1">
      <c r="A318" s="1266"/>
      <c r="B318" s="1266"/>
      <c r="C318" s="1266"/>
      <c r="D318" s="1266"/>
      <c r="E318" s="1266"/>
      <c r="F318" s="1266"/>
      <c r="G318" s="1266"/>
      <c r="H318" s="1266"/>
      <c r="I318" s="3089"/>
      <c r="J318" s="3089"/>
      <c r="K318" s="3089"/>
      <c r="L318" s="3089"/>
      <c r="M318" s="3089"/>
      <c r="N318" s="3089"/>
      <c r="O318" s="3089"/>
    </row>
    <row r="319" spans="1:15" s="1267" customFormat="1">
      <c r="A319" s="1266"/>
      <c r="B319" s="1266"/>
      <c r="C319" s="1266"/>
      <c r="D319" s="1266"/>
      <c r="E319" s="1266"/>
      <c r="F319" s="1266"/>
      <c r="G319" s="1266"/>
      <c r="H319" s="1266"/>
      <c r="I319" s="3089"/>
      <c r="J319" s="3089"/>
      <c r="K319" s="3089"/>
      <c r="L319" s="3089"/>
      <c r="M319" s="3089"/>
      <c r="N319" s="3089"/>
      <c r="O319" s="3089"/>
    </row>
    <row r="320" spans="1:15" s="1267" customFormat="1">
      <c r="A320" s="1266"/>
      <c r="B320" s="1266"/>
      <c r="C320" s="1266"/>
      <c r="D320" s="1266"/>
      <c r="E320" s="1266"/>
      <c r="F320" s="1266"/>
      <c r="G320" s="1266"/>
      <c r="H320" s="1266"/>
      <c r="I320" s="3089"/>
      <c r="J320" s="3089"/>
      <c r="K320" s="3089"/>
      <c r="L320" s="3089"/>
      <c r="M320" s="3089"/>
      <c r="N320" s="3089"/>
      <c r="O320" s="3089"/>
    </row>
    <row r="321" spans="1:15" s="1267" customFormat="1">
      <c r="A321" s="1266"/>
      <c r="B321" s="1266"/>
      <c r="C321" s="1266"/>
      <c r="D321" s="1266"/>
      <c r="E321" s="1266"/>
      <c r="F321" s="1266"/>
      <c r="G321" s="1266"/>
      <c r="H321" s="1266"/>
      <c r="I321" s="3089"/>
      <c r="J321" s="3089"/>
      <c r="K321" s="3089"/>
      <c r="L321" s="3089"/>
      <c r="M321" s="3089"/>
      <c r="N321" s="3089"/>
      <c r="O321" s="3089"/>
    </row>
    <row r="322" spans="1:15" s="1267" customFormat="1">
      <c r="A322" s="1266"/>
      <c r="B322" s="1266"/>
      <c r="C322" s="1266"/>
      <c r="D322" s="1266"/>
      <c r="E322" s="1266"/>
      <c r="F322" s="1266"/>
      <c r="G322" s="1266"/>
      <c r="H322" s="1266"/>
      <c r="I322" s="3089"/>
      <c r="J322" s="3089"/>
      <c r="K322" s="3089"/>
      <c r="L322" s="3089"/>
      <c r="M322" s="3089"/>
      <c r="N322" s="3089"/>
      <c r="O322" s="3089"/>
    </row>
    <row r="323" spans="1:15" s="1267" customFormat="1">
      <c r="A323" s="1266"/>
      <c r="B323" s="1266"/>
      <c r="C323" s="1266"/>
      <c r="D323" s="1266"/>
      <c r="E323" s="1266"/>
      <c r="F323" s="1266"/>
      <c r="G323" s="1266"/>
      <c r="H323" s="1266"/>
      <c r="I323" s="3089"/>
      <c r="J323" s="3089"/>
      <c r="K323" s="3089"/>
      <c r="L323" s="3089"/>
      <c r="M323" s="3089"/>
      <c r="N323" s="3089"/>
      <c r="O323" s="3089"/>
    </row>
    <row r="324" spans="1:15" s="1267" customFormat="1">
      <c r="A324" s="1266"/>
      <c r="B324" s="1266"/>
      <c r="C324" s="1266"/>
      <c r="D324" s="1266"/>
      <c r="E324" s="1266"/>
      <c r="F324" s="1266"/>
      <c r="G324" s="1266"/>
      <c r="H324" s="1266"/>
      <c r="I324" s="3089"/>
      <c r="J324" s="3089"/>
      <c r="K324" s="3089"/>
      <c r="L324" s="3089"/>
      <c r="M324" s="3089"/>
      <c r="N324" s="3089"/>
      <c r="O324" s="3089"/>
    </row>
    <row r="325" spans="1:15" s="1267" customFormat="1">
      <c r="A325" s="1266"/>
      <c r="B325" s="1266"/>
      <c r="C325" s="1266"/>
      <c r="D325" s="1266"/>
      <c r="E325" s="1266"/>
      <c r="F325" s="1266"/>
      <c r="G325" s="1266"/>
      <c r="H325" s="1266"/>
      <c r="I325" s="3089"/>
      <c r="J325" s="3089"/>
      <c r="K325" s="3089"/>
      <c r="L325" s="3089"/>
      <c r="M325" s="3089"/>
      <c r="N325" s="3089"/>
      <c r="O325" s="3089"/>
    </row>
    <row r="326" spans="1:15" s="1267" customFormat="1">
      <c r="A326" s="1266"/>
      <c r="B326" s="1266"/>
      <c r="C326" s="1266"/>
      <c r="D326" s="1266"/>
      <c r="E326" s="1266"/>
      <c r="F326" s="1266"/>
      <c r="G326" s="1266"/>
      <c r="H326" s="1266"/>
      <c r="I326" s="3089"/>
      <c r="J326" s="3089"/>
      <c r="K326" s="3089"/>
      <c r="L326" s="3089"/>
      <c r="M326" s="3089"/>
      <c r="N326" s="3089"/>
      <c r="O326" s="3089"/>
    </row>
    <row r="327" spans="1:15" s="1267" customFormat="1">
      <c r="A327" s="1266"/>
      <c r="B327" s="1266"/>
      <c r="C327" s="1266"/>
      <c r="D327" s="1266"/>
      <c r="E327" s="1266"/>
      <c r="F327" s="1266"/>
      <c r="G327" s="1266"/>
      <c r="H327" s="1266"/>
      <c r="I327" s="3089"/>
      <c r="J327" s="3089"/>
      <c r="K327" s="3089"/>
      <c r="L327" s="3089"/>
      <c r="M327" s="3089"/>
      <c r="N327" s="3089"/>
      <c r="O327" s="3089"/>
    </row>
    <row r="328" spans="1:15" s="1267" customFormat="1">
      <c r="A328" s="1266"/>
      <c r="B328" s="1266"/>
      <c r="C328" s="1266"/>
      <c r="D328" s="1266"/>
      <c r="E328" s="1266"/>
      <c r="F328" s="1266"/>
      <c r="G328" s="1266"/>
      <c r="H328" s="1266"/>
      <c r="I328" s="3089"/>
      <c r="J328" s="3089"/>
      <c r="K328" s="3089"/>
      <c r="L328" s="3089"/>
      <c r="M328" s="3089"/>
      <c r="N328" s="3089"/>
      <c r="O328" s="3089"/>
    </row>
    <row r="329" spans="1:15" s="1267" customFormat="1">
      <c r="A329" s="1266"/>
      <c r="B329" s="1266"/>
      <c r="C329" s="1266"/>
      <c r="D329" s="1266"/>
      <c r="E329" s="1266"/>
      <c r="F329" s="1266"/>
      <c r="G329" s="1266"/>
      <c r="H329" s="1266"/>
      <c r="I329" s="3089"/>
      <c r="J329" s="3089"/>
      <c r="K329" s="3089"/>
      <c r="L329" s="3089"/>
      <c r="M329" s="3089"/>
      <c r="N329" s="3089"/>
      <c r="O329" s="3089"/>
    </row>
    <row r="330" spans="1:15" s="1267" customFormat="1">
      <c r="A330" s="1266"/>
      <c r="B330" s="1266"/>
      <c r="C330" s="1266"/>
      <c r="D330" s="1266"/>
      <c r="E330" s="1266"/>
      <c r="F330" s="1266"/>
      <c r="G330" s="1266"/>
      <c r="H330" s="1266"/>
      <c r="I330" s="3089"/>
      <c r="J330" s="3089"/>
      <c r="K330" s="3089"/>
      <c r="L330" s="3089"/>
      <c r="M330" s="3089"/>
      <c r="N330" s="3089"/>
      <c r="O330" s="3089"/>
    </row>
    <row r="331" spans="1:15" s="1267" customFormat="1">
      <c r="A331" s="1266"/>
      <c r="B331" s="1266"/>
      <c r="C331" s="1266"/>
      <c r="D331" s="1266"/>
      <c r="E331" s="1266"/>
      <c r="F331" s="1266"/>
      <c r="G331" s="1266"/>
      <c r="H331" s="1266"/>
      <c r="I331" s="3089"/>
      <c r="J331" s="3089"/>
      <c r="K331" s="3089"/>
      <c r="L331" s="3089"/>
      <c r="M331" s="3089"/>
      <c r="N331" s="3089"/>
      <c r="O331" s="3089"/>
    </row>
    <row r="332" spans="1:15" s="1267" customFormat="1">
      <c r="A332" s="1266"/>
      <c r="B332" s="1266"/>
      <c r="C332" s="1266"/>
      <c r="D332" s="1266"/>
      <c r="E332" s="1266"/>
      <c r="F332" s="1266"/>
      <c r="G332" s="1266"/>
      <c r="H332" s="1266"/>
      <c r="I332" s="3089"/>
      <c r="J332" s="3089"/>
      <c r="K332" s="3089"/>
      <c r="L332" s="3089"/>
      <c r="M332" s="3089"/>
      <c r="N332" s="3089"/>
      <c r="O332" s="3089"/>
    </row>
    <row r="337" spans="1:15" s="1267" customFormat="1">
      <c r="A337" s="1266"/>
      <c r="B337" s="1266"/>
      <c r="C337" s="1266"/>
      <c r="D337" s="1266"/>
      <c r="E337" s="1266"/>
      <c r="F337" s="1266"/>
      <c r="G337" s="1266"/>
      <c r="H337" s="1266"/>
      <c r="I337" s="3089"/>
      <c r="J337" s="3089"/>
      <c r="K337" s="3089"/>
      <c r="L337" s="3089"/>
      <c r="M337" s="3089"/>
      <c r="N337" s="3089"/>
      <c r="O337" s="3089"/>
    </row>
    <row r="338" spans="1:15" s="1267" customFormat="1">
      <c r="A338" s="1266"/>
      <c r="B338" s="1266"/>
      <c r="C338" s="1266"/>
      <c r="D338" s="1266"/>
      <c r="E338" s="1266"/>
      <c r="F338" s="1266"/>
      <c r="G338" s="1266"/>
      <c r="H338" s="1266"/>
      <c r="I338" s="3089"/>
      <c r="J338" s="3089"/>
      <c r="K338" s="3089"/>
      <c r="L338" s="3089"/>
      <c r="M338" s="3089"/>
      <c r="N338" s="3089"/>
      <c r="O338" s="3089"/>
    </row>
    <row r="339" spans="1:15" s="1267" customFormat="1">
      <c r="A339" s="1266"/>
      <c r="B339" s="1266"/>
      <c r="C339" s="1266"/>
      <c r="D339" s="1266"/>
      <c r="E339" s="1266"/>
      <c r="F339" s="1266"/>
      <c r="G339" s="1266"/>
      <c r="H339" s="1266"/>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69" spans="1:15" s="1267" customFormat="1">
      <c r="A369" s="1266"/>
      <c r="B369" s="1266"/>
      <c r="C369" s="1266"/>
      <c r="D369" s="1266"/>
      <c r="E369" s="1266"/>
      <c r="F369" s="1266"/>
      <c r="G369" s="1266"/>
      <c r="H369" s="1266"/>
      <c r="I369" s="3089"/>
      <c r="J369" s="3089"/>
      <c r="K369" s="3089"/>
      <c r="L369" s="3089"/>
      <c r="M369" s="3089"/>
      <c r="N369" s="3089"/>
      <c r="O369" s="3089"/>
    </row>
    <row r="370" spans="1:15" s="1267" customFormat="1">
      <c r="A370" s="1266"/>
      <c r="B370" s="1266"/>
      <c r="C370" s="1266"/>
      <c r="D370" s="1266"/>
      <c r="E370" s="1266"/>
      <c r="F370" s="1266"/>
      <c r="G370" s="1266"/>
      <c r="H370" s="1266"/>
      <c r="I370" s="3089"/>
      <c r="J370" s="3089"/>
      <c r="K370" s="3089"/>
      <c r="L370" s="3089"/>
      <c r="M370" s="3089"/>
      <c r="N370" s="3089"/>
      <c r="O370" s="3089"/>
    </row>
    <row r="371" spans="1:15" s="1267" customFormat="1">
      <c r="A371" s="1266"/>
      <c r="B371" s="1266"/>
      <c r="C371" s="1266"/>
      <c r="D371" s="1266"/>
      <c r="E371" s="1266"/>
      <c r="F371" s="1266"/>
      <c r="G371" s="1266"/>
      <c r="H371" s="1266"/>
      <c r="I371" s="3089"/>
      <c r="J371" s="3089"/>
      <c r="K371" s="3089"/>
      <c r="L371" s="3089"/>
      <c r="M371" s="3089"/>
      <c r="N371" s="3089"/>
      <c r="O371" s="3089"/>
    </row>
    <row r="372" spans="1:15" s="1267" customFormat="1">
      <c r="A372" s="1266"/>
      <c r="B372" s="1266"/>
      <c r="C372" s="1266"/>
      <c r="D372" s="1266"/>
      <c r="E372" s="1266"/>
      <c r="F372" s="1266"/>
      <c r="G372" s="1266"/>
      <c r="H372" s="1266"/>
      <c r="I372" s="3089"/>
      <c r="J372" s="3089"/>
      <c r="K372" s="3089"/>
      <c r="L372" s="3089"/>
      <c r="M372" s="3089"/>
      <c r="N372" s="3089"/>
      <c r="O372" s="3089"/>
    </row>
    <row r="373" spans="1:15" s="1267" customFormat="1">
      <c r="A373" s="1266"/>
      <c r="B373" s="1266"/>
      <c r="C373" s="1266"/>
      <c r="D373" s="1266"/>
      <c r="E373" s="1266"/>
      <c r="F373" s="1266"/>
      <c r="G373" s="1266"/>
      <c r="H373" s="1266"/>
      <c r="I373" s="3089"/>
      <c r="J373" s="3089"/>
      <c r="K373" s="3089"/>
      <c r="L373" s="3089"/>
      <c r="M373" s="3089"/>
      <c r="N373" s="3089"/>
      <c r="O373" s="3089"/>
    </row>
    <row r="378" spans="1:15" s="1267" customFormat="1">
      <c r="A378" s="1266"/>
      <c r="B378" s="1266"/>
      <c r="C378" s="1266"/>
      <c r="D378" s="1266"/>
      <c r="E378" s="1266"/>
      <c r="F378" s="1266"/>
      <c r="G378" s="1266"/>
      <c r="H378" s="1266"/>
      <c r="I378" s="3089"/>
      <c r="J378" s="3089"/>
      <c r="K378" s="3089"/>
      <c r="L378" s="3089"/>
      <c r="M378" s="3089"/>
      <c r="N378" s="3089"/>
      <c r="O378"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0" spans="1:15" s="1267" customFormat="1">
      <c r="A410" s="1266"/>
      <c r="B410" s="1266"/>
      <c r="C410" s="1266"/>
      <c r="D410" s="1266"/>
      <c r="E410" s="1266"/>
      <c r="F410" s="1266"/>
      <c r="G410" s="1266"/>
      <c r="H410" s="1266"/>
      <c r="I410" s="3089"/>
      <c r="J410" s="3089"/>
      <c r="K410" s="3089"/>
      <c r="L410" s="3089"/>
      <c r="M410" s="3089"/>
      <c r="N410" s="3089"/>
      <c r="O410" s="3089"/>
    </row>
    <row r="411" spans="1:15" s="1267" customFormat="1">
      <c r="A411" s="1266"/>
      <c r="B411" s="1266"/>
      <c r="C411" s="1266"/>
      <c r="D411" s="1266"/>
      <c r="E411" s="1266"/>
      <c r="F411" s="1266"/>
      <c r="G411" s="1266"/>
      <c r="H411" s="1266"/>
      <c r="I411" s="3089"/>
      <c r="J411" s="3089"/>
      <c r="K411" s="3089"/>
      <c r="L411" s="3089"/>
      <c r="M411" s="3089"/>
      <c r="N411" s="3089"/>
      <c r="O411" s="3089"/>
    </row>
    <row r="412" spans="1:15" s="1267" customFormat="1">
      <c r="A412" s="1266"/>
      <c r="B412" s="1266"/>
      <c r="C412" s="1266"/>
      <c r="D412" s="1266"/>
      <c r="E412" s="1266"/>
      <c r="F412" s="1266"/>
      <c r="G412" s="1266"/>
      <c r="H412" s="1266"/>
      <c r="I412" s="3089"/>
      <c r="J412" s="3089"/>
      <c r="K412" s="3089"/>
      <c r="L412" s="3089"/>
      <c r="M412" s="3089"/>
      <c r="N412" s="3089"/>
      <c r="O412" s="3089"/>
    </row>
    <row r="413" spans="1:15" s="1267" customFormat="1">
      <c r="A413" s="1266"/>
      <c r="B413" s="1266"/>
      <c r="C413" s="1266"/>
      <c r="D413" s="1266"/>
      <c r="E413" s="1266"/>
      <c r="F413" s="1266"/>
      <c r="G413" s="1266"/>
      <c r="H413" s="1266"/>
      <c r="I413" s="3089"/>
      <c r="J413" s="3089"/>
      <c r="K413" s="3089"/>
      <c r="L413" s="3089"/>
      <c r="M413" s="3089"/>
      <c r="N413" s="3089"/>
      <c r="O413" s="3089"/>
    </row>
    <row r="419" spans="1:15" s="1267" customFormat="1">
      <c r="A419" s="1266"/>
      <c r="B419" s="1266"/>
      <c r="C419" s="1266"/>
      <c r="D419" s="1266"/>
      <c r="E419" s="1266"/>
      <c r="F419" s="1266"/>
      <c r="G419" s="1266"/>
      <c r="H419" s="1266"/>
      <c r="I419" s="3089"/>
      <c r="J419" s="3089"/>
      <c r="K419" s="3089"/>
      <c r="L419" s="3089"/>
      <c r="M419" s="3089"/>
      <c r="N419" s="3089"/>
      <c r="O419"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3" spans="1:15" s="1267" customFormat="1">
      <c r="A453" s="1266"/>
      <c r="B453" s="1266"/>
      <c r="C453" s="1266"/>
      <c r="D453" s="1266"/>
      <c r="E453" s="1266"/>
      <c r="F453" s="1266"/>
      <c r="G453" s="1266"/>
      <c r="H453" s="1266"/>
      <c r="I453" s="3089"/>
      <c r="J453" s="3089"/>
      <c r="K453" s="3089"/>
      <c r="L453" s="3089"/>
      <c r="M453" s="3089"/>
      <c r="N453" s="3089"/>
      <c r="O453" s="3089"/>
    </row>
    <row r="454" spans="1:15" s="1267" customFormat="1">
      <c r="A454" s="1266"/>
      <c r="B454" s="1266"/>
      <c r="C454" s="1266"/>
      <c r="D454" s="1266"/>
      <c r="E454" s="1266"/>
      <c r="F454" s="1266"/>
      <c r="G454" s="1266"/>
      <c r="H454" s="1266"/>
      <c r="I454" s="3089"/>
      <c r="J454" s="3089"/>
      <c r="K454" s="3089"/>
      <c r="L454" s="3089"/>
      <c r="M454" s="3089"/>
      <c r="N454" s="3089"/>
      <c r="O454" s="3089"/>
    </row>
    <row r="455" spans="1:15" s="1267" customFormat="1">
      <c r="A455" s="1266"/>
      <c r="B455" s="1266"/>
      <c r="C455" s="1266"/>
      <c r="D455" s="1266"/>
      <c r="E455" s="1266"/>
      <c r="F455" s="1266"/>
      <c r="G455" s="1266"/>
      <c r="H455" s="1266"/>
      <c r="I455" s="3089"/>
      <c r="J455" s="3089"/>
      <c r="K455" s="3089"/>
      <c r="L455" s="3089"/>
      <c r="M455" s="3089"/>
      <c r="N455" s="3089"/>
      <c r="O455" s="3089"/>
    </row>
    <row r="456" spans="1:15" s="1267" customFormat="1">
      <c r="A456" s="1266"/>
      <c r="B456" s="1266"/>
      <c r="C456" s="1266"/>
      <c r="D456" s="1266"/>
      <c r="E456" s="1266"/>
      <c r="F456" s="1266"/>
      <c r="G456" s="1266"/>
      <c r="H456" s="1266"/>
      <c r="I456" s="3089"/>
      <c r="J456" s="3089"/>
      <c r="K456" s="3089"/>
      <c r="L456" s="3089"/>
      <c r="M456" s="3089"/>
      <c r="N456" s="3089"/>
      <c r="O456" s="3089"/>
    </row>
    <row r="461" spans="1:15" s="1267" customFormat="1">
      <c r="A461" s="1266"/>
      <c r="B461" s="1266"/>
      <c r="C461" s="1266"/>
      <c r="D461" s="1266"/>
      <c r="E461" s="1266"/>
      <c r="F461" s="1266"/>
      <c r="G461" s="1266"/>
      <c r="H461" s="1266"/>
      <c r="I461" s="3089"/>
      <c r="J461" s="3089"/>
      <c r="K461" s="3089"/>
      <c r="L461" s="3089"/>
      <c r="M461" s="3089"/>
      <c r="N461" s="3089"/>
      <c r="O461"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4" spans="1:15" s="1267" customFormat="1">
      <c r="A494" s="1266"/>
      <c r="B494" s="1266"/>
      <c r="C494" s="1266"/>
      <c r="D494" s="1266"/>
      <c r="E494" s="1266"/>
      <c r="F494" s="1266"/>
      <c r="G494" s="1266"/>
      <c r="H494" s="1266"/>
      <c r="I494" s="3089"/>
      <c r="J494" s="3089"/>
      <c r="K494" s="3089"/>
      <c r="L494" s="3089"/>
      <c r="M494" s="3089"/>
      <c r="N494" s="3089"/>
      <c r="O494" s="3089"/>
    </row>
    <row r="495" spans="1:15" s="1267" customFormat="1">
      <c r="A495" s="1266"/>
      <c r="B495" s="1266"/>
      <c r="C495" s="1266"/>
      <c r="D495" s="1266"/>
      <c r="E495" s="1266"/>
      <c r="F495" s="1266"/>
      <c r="G495" s="1266"/>
      <c r="H495" s="1266"/>
      <c r="I495" s="3089"/>
      <c r="J495" s="3089"/>
      <c r="K495" s="3089"/>
      <c r="L495" s="3089"/>
      <c r="M495" s="3089"/>
      <c r="N495" s="3089"/>
      <c r="O495" s="3089"/>
    </row>
    <row r="496" spans="1:15" s="1267" customFormat="1">
      <c r="A496" s="1266"/>
      <c r="B496" s="1266"/>
      <c r="C496" s="1266"/>
      <c r="D496" s="1266"/>
      <c r="E496" s="1266"/>
      <c r="F496" s="1266"/>
      <c r="G496" s="1266"/>
      <c r="H496" s="1266"/>
      <c r="I496" s="3089"/>
      <c r="J496" s="3089"/>
      <c r="K496" s="3089"/>
      <c r="L496" s="3089"/>
      <c r="M496" s="3089"/>
      <c r="N496" s="3089"/>
      <c r="O496" s="3089"/>
    </row>
    <row r="497" spans="1:15" s="1267" customFormat="1">
      <c r="A497" s="1266"/>
      <c r="B497" s="1266"/>
      <c r="C497" s="1266"/>
      <c r="D497" s="1266"/>
      <c r="E497" s="1266"/>
      <c r="F497" s="1266"/>
      <c r="G497" s="1266"/>
      <c r="H497" s="1266"/>
      <c r="I497" s="3089"/>
      <c r="J497" s="3089"/>
      <c r="K497" s="3089"/>
      <c r="L497" s="3089"/>
      <c r="M497" s="3089"/>
      <c r="N497" s="3089"/>
      <c r="O497" s="3089"/>
    </row>
    <row r="503" spans="1:15" s="1267" customFormat="1">
      <c r="A503" s="1266"/>
      <c r="B503" s="1266"/>
      <c r="C503" s="1266"/>
      <c r="D503" s="1266"/>
      <c r="E503" s="1266"/>
      <c r="F503" s="1266"/>
      <c r="G503" s="1266"/>
      <c r="H503" s="1266"/>
      <c r="I503" s="3089"/>
      <c r="J503" s="3089"/>
      <c r="K503" s="3089"/>
      <c r="L503" s="3089"/>
      <c r="M503" s="3089"/>
      <c r="N503" s="3089"/>
      <c r="O503"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38" spans="1:15" s="1267" customFormat="1">
      <c r="A538" s="1266"/>
      <c r="B538" s="1266"/>
      <c r="C538" s="1266"/>
      <c r="D538" s="1266"/>
      <c r="E538" s="1266"/>
      <c r="F538" s="1266"/>
      <c r="G538" s="1266"/>
      <c r="H538" s="1266"/>
      <c r="I538" s="3089"/>
      <c r="J538" s="3089"/>
      <c r="K538" s="3089"/>
      <c r="L538" s="3089"/>
      <c r="M538" s="3089"/>
      <c r="N538" s="3089"/>
      <c r="O538" s="3089"/>
    </row>
    <row r="539" spans="1:15" s="1267" customFormat="1">
      <c r="A539" s="1266"/>
      <c r="B539" s="1266"/>
      <c r="C539" s="1266"/>
      <c r="D539" s="1266"/>
      <c r="E539" s="1266"/>
      <c r="F539" s="1266"/>
      <c r="G539" s="1266"/>
      <c r="H539" s="1266"/>
      <c r="I539" s="3089"/>
      <c r="J539" s="3089"/>
      <c r="K539" s="3089"/>
      <c r="L539" s="3089"/>
      <c r="M539" s="3089"/>
      <c r="N539" s="3089"/>
      <c r="O539" s="3089"/>
    </row>
    <row r="540" spans="1:15" s="1267" customFormat="1">
      <c r="A540" s="1266"/>
      <c r="B540" s="1266"/>
      <c r="C540" s="1266"/>
      <c r="D540" s="1266"/>
      <c r="E540" s="1266"/>
      <c r="F540" s="1266"/>
      <c r="G540" s="1266"/>
      <c r="H540" s="1266"/>
      <c r="I540" s="3089"/>
      <c r="J540" s="3089"/>
      <c r="K540" s="3089"/>
      <c r="L540" s="3089"/>
      <c r="M540" s="3089"/>
      <c r="N540" s="3089"/>
      <c r="O540" s="3089"/>
    </row>
    <row r="541" spans="1:15" s="1267" customFormat="1">
      <c r="A541" s="1266"/>
      <c r="B541" s="1266"/>
      <c r="C541" s="1266"/>
      <c r="D541" s="1266"/>
      <c r="E541" s="1266"/>
      <c r="F541" s="1266"/>
      <c r="G541" s="1266"/>
      <c r="H541" s="1266"/>
      <c r="I541" s="3089"/>
      <c r="J541" s="3089"/>
      <c r="K541" s="3089"/>
      <c r="L541" s="3089"/>
      <c r="M541" s="3089"/>
      <c r="N541" s="3089"/>
      <c r="O541" s="3089"/>
    </row>
    <row r="548" spans="1:15" s="1267" customFormat="1">
      <c r="A548" s="1266"/>
      <c r="B548" s="1266"/>
      <c r="C548" s="1266"/>
      <c r="D548" s="1266"/>
      <c r="E548" s="1266"/>
      <c r="F548" s="1266"/>
      <c r="G548" s="1266"/>
      <c r="H548" s="1266"/>
      <c r="I548" s="3089"/>
      <c r="J548" s="3089"/>
      <c r="K548" s="3089"/>
      <c r="L548" s="3089"/>
      <c r="M548" s="3089"/>
      <c r="N548" s="3089"/>
      <c r="O548"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c r="A561" s="1266"/>
      <c r="B561" s="1266"/>
      <c r="C561" s="1266"/>
      <c r="D561" s="1266"/>
      <c r="E561" s="1266"/>
      <c r="F561" s="1266"/>
      <c r="G561" s="1266"/>
      <c r="H561" s="1266"/>
      <c r="I561" s="3089"/>
      <c r="J561" s="3089"/>
      <c r="K561" s="3089"/>
      <c r="L561" s="3089"/>
      <c r="M561" s="3089"/>
      <c r="N561" s="3089"/>
      <c r="O561" s="3089"/>
    </row>
    <row r="562" spans="1:15" s="1267" customFormat="1">
      <c r="A562" s="1266"/>
      <c r="B562" s="1266"/>
      <c r="C562" s="1266"/>
      <c r="D562" s="1266"/>
      <c r="E562" s="1266"/>
      <c r="F562" s="1266"/>
      <c r="G562" s="1266"/>
      <c r="H562" s="1266"/>
      <c r="I562" s="3089"/>
      <c r="J562" s="3089"/>
      <c r="K562" s="3089"/>
      <c r="L562" s="3089"/>
      <c r="M562" s="3089"/>
      <c r="N562" s="3089"/>
      <c r="O562" s="3089"/>
    </row>
    <row r="563" spans="1:15" s="1267" customFormat="1">
      <c r="A563" s="1266"/>
      <c r="B563" s="1266"/>
      <c r="C563" s="1266"/>
      <c r="D563" s="1266"/>
      <c r="E563" s="1266"/>
      <c r="F563" s="1266"/>
      <c r="G563" s="1266"/>
      <c r="H563" s="1266"/>
      <c r="I563" s="3089"/>
      <c r="J563" s="3089"/>
      <c r="K563" s="3089"/>
      <c r="L563" s="3089"/>
      <c r="M563" s="3089"/>
      <c r="N563" s="3089"/>
      <c r="O563" s="3089"/>
    </row>
    <row r="564" spans="1:15" s="1267" customFormat="1">
      <c r="A564" s="1266"/>
      <c r="B564" s="1266"/>
      <c r="C564" s="1266"/>
      <c r="D564" s="1266"/>
      <c r="E564" s="1266"/>
      <c r="F564" s="1266"/>
      <c r="G564" s="1266"/>
      <c r="H564" s="1266"/>
      <c r="I564" s="3089"/>
      <c r="J564" s="3089"/>
      <c r="K564" s="3089"/>
      <c r="L564" s="3089"/>
      <c r="M564" s="3089"/>
      <c r="N564" s="3089"/>
      <c r="O564" s="3089"/>
    </row>
    <row r="565" spans="1:15" s="1267" customFormat="1" ht="7.5" customHeigh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597" spans="1:15" s="1267" customFormat="1" ht="7.5" customHeight="1">
      <c r="A597" s="1266"/>
      <c r="B597" s="1266"/>
      <c r="C597" s="1266"/>
      <c r="D597" s="1266"/>
      <c r="E597" s="1266"/>
      <c r="F597" s="1266"/>
      <c r="G597" s="1266"/>
      <c r="H597" s="1266"/>
      <c r="I597" s="3089"/>
      <c r="J597" s="3089"/>
      <c r="K597" s="3089"/>
      <c r="L597" s="3089"/>
      <c r="M597" s="3089"/>
      <c r="N597" s="3089"/>
      <c r="O597" s="3089"/>
    </row>
    <row r="598" spans="1:15" s="1267" customFormat="1" ht="7.5" customHeight="1">
      <c r="A598" s="1266"/>
      <c r="B598" s="1266"/>
      <c r="C598" s="1266"/>
      <c r="D598" s="1266"/>
      <c r="E598" s="1266"/>
      <c r="F598" s="1266"/>
      <c r="G598" s="1266"/>
      <c r="H598" s="1266"/>
      <c r="I598" s="3089"/>
      <c r="J598" s="3089"/>
      <c r="K598" s="3089"/>
      <c r="L598" s="3089"/>
      <c r="M598" s="3089"/>
      <c r="N598" s="3089"/>
      <c r="O598" s="3089"/>
    </row>
    <row r="599" spans="1:15" s="1267" customFormat="1" ht="7.5" customHeight="1">
      <c r="A599" s="1266"/>
      <c r="B599" s="1266"/>
      <c r="C599" s="1266"/>
      <c r="D599" s="1266"/>
      <c r="E599" s="1266"/>
      <c r="F599" s="1266"/>
      <c r="G599" s="1266"/>
      <c r="H599" s="1266"/>
      <c r="I599" s="3089"/>
      <c r="J599" s="3089"/>
      <c r="K599" s="3089"/>
      <c r="L599" s="3089"/>
      <c r="M599" s="3089"/>
      <c r="N599" s="3089"/>
      <c r="O599" s="3089"/>
    </row>
    <row r="600" spans="1:15" s="1267" customFormat="1" ht="7.5" customHeight="1">
      <c r="A600" s="1266"/>
      <c r="B600" s="1266"/>
      <c r="C600" s="1266"/>
      <c r="D600" s="1266"/>
      <c r="E600" s="1266"/>
      <c r="F600" s="1266"/>
      <c r="G600" s="1266"/>
      <c r="H600" s="1266"/>
      <c r="I600" s="3089"/>
      <c r="J600" s="3089"/>
      <c r="K600" s="3089"/>
      <c r="L600" s="3089"/>
      <c r="M600" s="3089"/>
      <c r="N600" s="3089"/>
      <c r="O600" s="3089"/>
    </row>
    <row r="604" spans="1:15" s="1267" customFormat="1">
      <c r="A604" s="1266"/>
      <c r="B604" s="1266"/>
      <c r="C604" s="1266"/>
      <c r="D604" s="1266"/>
      <c r="E604" s="1266"/>
      <c r="F604" s="1266"/>
      <c r="G604" s="1266"/>
      <c r="H604" s="1266"/>
      <c r="I604" s="3089"/>
      <c r="J604" s="3089"/>
      <c r="K604" s="3089"/>
      <c r="L604" s="3089"/>
      <c r="M604" s="3089"/>
      <c r="N604" s="3089"/>
      <c r="O604"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row r="617" spans="1:15" s="1267" customFormat="1">
      <c r="A617" s="1266"/>
      <c r="B617" s="1266"/>
      <c r="C617" s="1266"/>
      <c r="D617" s="1266"/>
      <c r="E617" s="1266"/>
      <c r="F617" s="1266"/>
      <c r="G617" s="1266"/>
      <c r="H617" s="1266"/>
      <c r="I617" s="3089"/>
      <c r="J617" s="3089"/>
      <c r="K617" s="3089"/>
      <c r="L617" s="3089"/>
      <c r="M617" s="3089"/>
      <c r="N617" s="3089"/>
      <c r="O617" s="3089"/>
    </row>
    <row r="618" spans="1:15" s="1267" customFormat="1">
      <c r="A618" s="1266"/>
      <c r="B618" s="1266"/>
      <c r="C618" s="1266"/>
      <c r="D618" s="1266"/>
      <c r="E618" s="1266"/>
      <c r="F618" s="1266"/>
      <c r="G618" s="1266"/>
      <c r="H618" s="1266"/>
      <c r="I618" s="3089"/>
      <c r="J618" s="3089"/>
      <c r="K618" s="3089"/>
      <c r="L618" s="3089"/>
      <c r="M618" s="3089"/>
      <c r="N618" s="3089"/>
      <c r="O618" s="3089"/>
    </row>
    <row r="619" spans="1:15" s="1267" customFormat="1">
      <c r="A619" s="1266"/>
      <c r="B619" s="1266"/>
      <c r="C619" s="1266"/>
      <c r="D619" s="1266"/>
      <c r="E619" s="1266"/>
      <c r="F619" s="1266"/>
      <c r="G619" s="1266"/>
      <c r="H619" s="1266"/>
      <c r="I619" s="3089"/>
      <c r="J619" s="3089"/>
      <c r="K619" s="3089"/>
      <c r="L619" s="3089"/>
      <c r="M619" s="3089"/>
      <c r="N619" s="3089"/>
      <c r="O619" s="3089"/>
    </row>
    <row r="620" spans="1:15" s="1267" customFormat="1">
      <c r="A620" s="1266"/>
      <c r="B620" s="1266"/>
      <c r="C620" s="1266"/>
      <c r="D620" s="1266"/>
      <c r="E620" s="1266"/>
      <c r="F620" s="1266"/>
      <c r="G620" s="1266"/>
      <c r="H620" s="1266"/>
      <c r="I620" s="3089"/>
      <c r="J620" s="3089"/>
      <c r="K620" s="3089"/>
      <c r="L620" s="3089"/>
      <c r="M620" s="3089"/>
      <c r="N620" s="3089"/>
      <c r="O620" s="3089"/>
    </row>
  </sheetData>
  <mergeCells count="29">
    <mergeCell ref="C131:D131"/>
    <mergeCell ref="E131:H131"/>
    <mergeCell ref="A5:H5"/>
    <mergeCell ref="A6:H6"/>
    <mergeCell ref="A33:B33"/>
    <mergeCell ref="C33:E33"/>
    <mergeCell ref="F33:H33"/>
    <mergeCell ref="A11:B13"/>
    <mergeCell ref="E11:G11"/>
    <mergeCell ref="C75:D75"/>
    <mergeCell ref="E75:H75"/>
    <mergeCell ref="C76:D76"/>
    <mergeCell ref="E76:H76"/>
    <mergeCell ref="C132:D132"/>
    <mergeCell ref="E132:H132"/>
    <mergeCell ref="A114:H114"/>
    <mergeCell ref="A119:B121"/>
    <mergeCell ref="E119:G119"/>
    <mergeCell ref="E129:F129"/>
    <mergeCell ref="C34:E34"/>
    <mergeCell ref="F34:H34"/>
    <mergeCell ref="A35:B35"/>
    <mergeCell ref="C35:E35"/>
    <mergeCell ref="A113:H113"/>
    <mergeCell ref="A57:H57"/>
    <mergeCell ref="A58:H58"/>
    <mergeCell ref="A63:B65"/>
    <mergeCell ref="E63:G63"/>
    <mergeCell ref="E73:F73"/>
  </mergeCells>
  <pageMargins left="0.5" right="0" top="0.25" bottom="0" header="0.5" footer="0"/>
  <pageSetup paperSize="5" orientation="portrait"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outlinePr summaryBelow="0"/>
  </sheetPr>
  <dimension ref="A1:ER620"/>
  <sheetViews>
    <sheetView showGridLines="0" showOutlineSymbols="0" topLeftCell="A16" workbookViewId="0">
      <pane xSplit="18525" topLeftCell="ET1"/>
      <selection activeCell="F34" sqref="F34:H34"/>
      <selection pane="topRight" activeCell="ET1" sqref="ET1"/>
    </sheetView>
  </sheetViews>
  <sheetFormatPr defaultColWidth="12.5703125" defaultRowHeight="15.75" outlineLevelRow="2" outlineLevelCol="2"/>
  <cols>
    <col min="1" max="1" width="1.85546875" style="1266" customWidth="1"/>
    <col min="2" max="2" width="28.5703125" style="1266" customWidth="1"/>
    <col min="3" max="3" width="10.7109375" style="1266" customWidth="1"/>
    <col min="4" max="4" width="11.140625" style="1266" customWidth="1"/>
    <col min="5" max="5" width="11.85546875" style="1266" customWidth="1"/>
    <col min="6" max="6" width="11.140625" style="1266" customWidth="1"/>
    <col min="7" max="7" width="10.28515625" style="1266" customWidth="1"/>
    <col min="8" max="8" width="12.42578125" style="1266" customWidth="1"/>
    <col min="9" max="15" width="12.5703125" style="1307"/>
    <col min="16" max="47" width="12.5703125" style="1266"/>
    <col min="48" max="52" width="12.5703125" style="1266" outlineLevel="1"/>
    <col min="53" max="58" width="12.5703125" style="1266" outlineLevel="2"/>
    <col min="59" max="61" width="12.5703125" style="1266" outlineLevel="1"/>
    <col min="62" max="81" width="12.5703125" style="1266"/>
    <col min="82" max="85" width="12.5703125" style="1266" outlineLevel="1"/>
    <col min="86" max="133" width="12.5703125" style="1266"/>
    <col min="134" max="139" width="12.5703125" style="1266" outlineLevel="1"/>
    <col min="140" max="145" width="12.5703125" style="1266" outlineLevel="2"/>
    <col min="146" max="148" width="12.5703125" style="1266" outlineLevel="1"/>
    <col min="149" max="16384" width="12.5703125" style="1266"/>
  </cols>
  <sheetData>
    <row r="1" spans="1:15" s="796" customFormat="1" ht="19.5" customHeight="1">
      <c r="A1" s="3120" t="s">
        <v>99</v>
      </c>
      <c r="D1" s="2747"/>
      <c r="E1" s="2747"/>
      <c r="F1" s="2748"/>
      <c r="H1" s="2747"/>
    </row>
    <row r="2" spans="1:15" s="796" customFormat="1" ht="14.25" customHeight="1">
      <c r="A2" s="3119" t="s">
        <v>221</v>
      </c>
      <c r="D2" s="2747"/>
      <c r="E2" s="2747"/>
      <c r="F2" s="2747"/>
      <c r="H2" s="2747"/>
    </row>
    <row r="3" spans="1:15" s="796" customFormat="1" ht="14.25" customHeight="1">
      <c r="A3" s="554"/>
      <c r="B3" s="554"/>
      <c r="C3" s="2865"/>
      <c r="E3" s="2747"/>
      <c r="G3" s="2748"/>
      <c r="H3" s="2747"/>
    </row>
    <row r="4" spans="1:15" s="796" customFormat="1" ht="14.25" customHeight="1">
      <c r="A4" s="554"/>
      <c r="B4" s="554"/>
      <c r="C4" s="2865"/>
      <c r="E4" s="2747"/>
      <c r="G4" s="2748"/>
      <c r="H4" s="2747"/>
    </row>
    <row r="5" spans="1:15" s="796" customFormat="1" ht="14.25" customHeight="1">
      <c r="A5" s="3118" t="s">
        <v>220</v>
      </c>
      <c r="B5" s="3118"/>
      <c r="C5" s="3118"/>
      <c r="D5" s="3118"/>
      <c r="E5" s="3118"/>
      <c r="F5" s="3118"/>
      <c r="G5" s="3118"/>
      <c r="H5" s="3118"/>
    </row>
    <row r="6" spans="1:15" s="796" customFormat="1" ht="14.25" customHeight="1">
      <c r="A6" s="593" t="s">
        <v>365</v>
      </c>
      <c r="B6" s="593"/>
      <c r="C6" s="593"/>
      <c r="D6" s="593"/>
      <c r="E6" s="593"/>
      <c r="F6" s="593"/>
      <c r="G6" s="593"/>
      <c r="H6" s="593"/>
    </row>
    <row r="8" spans="1:15" s="796" customFormat="1" ht="14.25" customHeight="1">
      <c r="A8" s="848" t="s">
        <v>1665</v>
      </c>
      <c r="C8" s="2865"/>
      <c r="D8" s="554"/>
      <c r="E8" s="554"/>
      <c r="F8" s="554"/>
      <c r="G8" s="554"/>
      <c r="H8" s="554"/>
    </row>
    <row r="9" spans="1:15" s="796" customFormat="1" ht="14.25" customHeight="1">
      <c r="B9" s="3116" t="s">
        <v>1701</v>
      </c>
      <c r="C9" s="2865"/>
      <c r="D9" s="554"/>
      <c r="E9" s="554"/>
      <c r="F9" s="554"/>
      <c r="G9" s="554"/>
      <c r="H9" s="554"/>
    </row>
    <row r="10" spans="1:15" ht="18" customHeight="1" outlineLevel="1">
      <c r="A10" s="3073"/>
      <c r="B10" s="3073"/>
      <c r="C10" s="3072"/>
      <c r="D10" s="3079"/>
      <c r="E10" s="3078"/>
      <c r="F10" s="1301"/>
      <c r="G10" s="1260"/>
      <c r="H10" s="1304"/>
      <c r="I10" s="3171"/>
      <c r="J10" s="3050"/>
      <c r="K10" s="3050"/>
      <c r="L10" s="3050"/>
    </row>
    <row r="11" spans="1:15" ht="16.7" customHeight="1" outlineLevel="1">
      <c r="A11" s="432" t="s">
        <v>143</v>
      </c>
      <c r="B11" s="431"/>
      <c r="C11" s="2738" t="s">
        <v>92</v>
      </c>
      <c r="D11" s="2742" t="s">
        <v>91</v>
      </c>
      <c r="E11" s="2741" t="s">
        <v>93</v>
      </c>
      <c r="F11" s="2740"/>
      <c r="G11" s="2739"/>
      <c r="H11" s="2738" t="s">
        <v>87</v>
      </c>
      <c r="I11" s="3171"/>
      <c r="J11" s="1233"/>
      <c r="K11" s="3050"/>
      <c r="L11" s="3050"/>
    </row>
    <row r="12" spans="1:15" ht="16.7" customHeight="1" outlineLevel="1">
      <c r="A12" s="426"/>
      <c r="B12" s="425"/>
      <c r="C12" s="2737" t="s">
        <v>86</v>
      </c>
      <c r="D12" s="2735" t="s">
        <v>228</v>
      </c>
      <c r="E12" s="2735" t="s">
        <v>1663</v>
      </c>
      <c r="F12" s="2735" t="s">
        <v>1662</v>
      </c>
      <c r="G12" s="2735" t="s">
        <v>88</v>
      </c>
      <c r="H12" s="2735" t="s">
        <v>227</v>
      </c>
      <c r="I12" s="3180"/>
      <c r="J12" s="1232"/>
      <c r="K12" s="1306"/>
      <c r="L12" s="3050"/>
    </row>
    <row r="13" spans="1:15" ht="16.7" customHeight="1" outlineLevel="1">
      <c r="A13" s="421"/>
      <c r="B13" s="420"/>
      <c r="C13" s="2734"/>
      <c r="D13" s="2733" t="s">
        <v>84</v>
      </c>
      <c r="E13" s="2733" t="s">
        <v>84</v>
      </c>
      <c r="F13" s="2733" t="s">
        <v>142</v>
      </c>
      <c r="G13" s="2790"/>
      <c r="H13" s="2733" t="s">
        <v>83</v>
      </c>
      <c r="I13" s="3173"/>
      <c r="J13" s="1232"/>
      <c r="K13" s="1306"/>
      <c r="L13" s="3050"/>
    </row>
    <row r="14" spans="1:15" s="363" customFormat="1" ht="15" customHeight="1">
      <c r="A14" s="3111" t="s">
        <v>1661</v>
      </c>
      <c r="B14" s="3113"/>
      <c r="C14" s="2852"/>
      <c r="D14" s="2850"/>
      <c r="E14" s="2850"/>
      <c r="F14" s="2850"/>
      <c r="G14" s="3112"/>
      <c r="H14" s="2850"/>
      <c r="I14" s="3121"/>
      <c r="J14" s="3121"/>
      <c r="K14" s="3121"/>
      <c r="L14" s="3121"/>
      <c r="M14" s="3121"/>
      <c r="N14" s="3121"/>
      <c r="O14" s="3121"/>
    </row>
    <row r="15" spans="1:15" ht="16.7" customHeight="1" outlineLevel="1">
      <c r="A15" s="3179" t="s">
        <v>46</v>
      </c>
      <c r="B15" s="1086"/>
      <c r="C15" s="1299"/>
      <c r="D15" s="929">
        <f>SUM(D16:D28)</f>
        <v>1610636.96</v>
      </c>
      <c r="E15" s="929">
        <f>SUM(E16:E28)</f>
        <v>850955.9</v>
      </c>
      <c r="F15" s="757">
        <f>SUM(F16:F28)</f>
        <v>1293484.1000000001</v>
      </c>
      <c r="G15" s="757">
        <f>SUM(G16:G28)</f>
        <v>2144440</v>
      </c>
      <c r="H15" s="757">
        <f>SUM(H16:H28)</f>
        <v>2140000</v>
      </c>
      <c r="I15" s="3180"/>
      <c r="J15" s="1232"/>
      <c r="K15" s="3050"/>
      <c r="L15" s="3050"/>
    </row>
    <row r="16" spans="1:15" ht="20.100000000000001" customHeight="1" outlineLevel="1">
      <c r="A16" s="2769" t="s">
        <v>238</v>
      </c>
      <c r="B16" s="3107"/>
      <c r="C16" s="1729" t="s">
        <v>131</v>
      </c>
      <c r="D16" s="3183">
        <v>19721.2</v>
      </c>
      <c r="E16" s="3182">
        <v>0</v>
      </c>
      <c r="F16" s="3182">
        <f>G16-E16</f>
        <v>45000</v>
      </c>
      <c r="G16" s="3182">
        <v>45000</v>
      </c>
      <c r="H16" s="3182">
        <v>45000</v>
      </c>
      <c r="I16" s="3176"/>
      <c r="J16" s="1232"/>
      <c r="K16" s="3050"/>
      <c r="L16" s="3050"/>
    </row>
    <row r="17" spans="1:16" ht="20.100000000000001" customHeight="1" outlineLevel="1">
      <c r="A17" s="3102" t="s">
        <v>130</v>
      </c>
      <c r="B17" s="2762"/>
      <c r="C17" s="1614" t="s">
        <v>33</v>
      </c>
      <c r="D17" s="2718">
        <v>103144.36</v>
      </c>
      <c r="E17" s="941">
        <v>30011</v>
      </c>
      <c r="F17" s="2728">
        <f>G17-E17</f>
        <v>104989</v>
      </c>
      <c r="G17" s="941">
        <v>135000</v>
      </c>
      <c r="H17" s="941">
        <v>130560</v>
      </c>
      <c r="I17" s="3173"/>
      <c r="J17" s="1233"/>
      <c r="K17" s="3050"/>
      <c r="L17" s="3050"/>
      <c r="M17" s="3181"/>
      <c r="N17" s="3181"/>
      <c r="O17" s="3050"/>
      <c r="P17" s="1273"/>
    </row>
    <row r="18" spans="1:16" ht="20.100000000000001" customHeight="1" outlineLevel="1">
      <c r="A18" s="3102" t="s">
        <v>24</v>
      </c>
      <c r="B18" s="2762"/>
      <c r="C18" s="1614" t="s">
        <v>23</v>
      </c>
      <c r="D18" s="2718">
        <v>1485431.4</v>
      </c>
      <c r="E18" s="941">
        <v>820944.9</v>
      </c>
      <c r="F18" s="2728">
        <f>G18-E18</f>
        <v>1111175.1000000001</v>
      </c>
      <c r="G18" s="941">
        <v>1932120</v>
      </c>
      <c r="H18" s="941">
        <v>1932120</v>
      </c>
      <c r="I18" s="3171"/>
      <c r="J18" s="3163"/>
      <c r="K18" s="3050"/>
      <c r="L18" s="3050"/>
      <c r="M18" s="1232"/>
      <c r="N18" s="1232"/>
      <c r="O18" s="3050"/>
      <c r="P18" s="1273"/>
    </row>
    <row r="19" spans="1:16" ht="20.100000000000001" customHeight="1" outlineLevel="1">
      <c r="A19" s="3217" t="s">
        <v>1696</v>
      </c>
      <c r="B19" s="3200"/>
      <c r="C19" s="1614"/>
      <c r="D19" s="2718"/>
      <c r="E19" s="941"/>
      <c r="F19" s="2728"/>
      <c r="G19" s="941"/>
      <c r="H19" s="941"/>
      <c r="I19" s="3171"/>
      <c r="J19" s="3163"/>
      <c r="K19" s="3050"/>
      <c r="L19" s="3050"/>
      <c r="M19" s="1232"/>
      <c r="N19" s="1232"/>
      <c r="O19" s="3050"/>
      <c r="P19" s="1273"/>
    </row>
    <row r="20" spans="1:16" ht="20.100000000000001" customHeight="1" outlineLevel="1">
      <c r="A20" s="3201"/>
      <c r="B20" s="3200" t="s">
        <v>1668</v>
      </c>
      <c r="C20" s="1446" t="s">
        <v>15</v>
      </c>
      <c r="D20" s="2718">
        <v>0</v>
      </c>
      <c r="E20" s="941">
        <v>0</v>
      </c>
      <c r="F20" s="2728">
        <f>G20-E20</f>
        <v>25000</v>
      </c>
      <c r="G20" s="941">
        <v>25000</v>
      </c>
      <c r="H20" s="941">
        <v>25000</v>
      </c>
      <c r="I20" s="3171"/>
      <c r="J20" s="3163"/>
      <c r="K20" s="3050"/>
      <c r="L20" s="3050"/>
      <c r="M20" s="1232"/>
      <c r="N20" s="1232"/>
      <c r="O20" s="3050"/>
      <c r="P20" s="1273"/>
    </row>
    <row r="21" spans="1:16" ht="20.100000000000001" customHeight="1" outlineLevel="1">
      <c r="A21" s="2769" t="s">
        <v>10</v>
      </c>
      <c r="B21" s="3139"/>
      <c r="C21" s="1614" t="s">
        <v>9</v>
      </c>
      <c r="D21" s="2718">
        <v>2340</v>
      </c>
      <c r="E21" s="941">
        <v>0</v>
      </c>
      <c r="F21" s="2728">
        <f>G21-E21</f>
        <v>7320</v>
      </c>
      <c r="G21" s="941">
        <v>7320</v>
      </c>
      <c r="H21" s="941">
        <v>7320</v>
      </c>
      <c r="I21" s="3171"/>
      <c r="J21" s="3163"/>
      <c r="K21" s="3050"/>
      <c r="L21" s="3050"/>
      <c r="M21" s="1232"/>
      <c r="N21" s="1232"/>
      <c r="O21" s="3050"/>
      <c r="P21" s="1273"/>
    </row>
    <row r="22" spans="1:16" ht="20.100000000000001" customHeight="1" outlineLevel="1">
      <c r="A22" s="2777"/>
      <c r="B22" s="3139"/>
      <c r="C22" s="1616"/>
      <c r="D22" s="2718"/>
      <c r="E22" s="941"/>
      <c r="F22" s="2728"/>
      <c r="G22" s="941"/>
      <c r="H22" s="941"/>
      <c r="I22" s="3171"/>
      <c r="J22" s="3163"/>
      <c r="K22" s="3050"/>
      <c r="L22" s="3050"/>
      <c r="M22" s="1232"/>
      <c r="N22" s="1232"/>
      <c r="O22" s="3050"/>
      <c r="P22" s="1273"/>
    </row>
    <row r="23" spans="1:16" ht="20.100000000000001" customHeight="1" outlineLevel="1">
      <c r="A23" s="2777"/>
      <c r="B23" s="3139"/>
      <c r="C23" s="1614"/>
      <c r="D23" s="2718"/>
      <c r="E23" s="941"/>
      <c r="F23" s="2728"/>
      <c r="G23" s="941"/>
      <c r="H23" s="941"/>
      <c r="I23" s="3171"/>
      <c r="J23" s="3163"/>
      <c r="K23" s="3050"/>
      <c r="L23" s="3050"/>
      <c r="M23" s="1232"/>
      <c r="N23" s="1232"/>
      <c r="O23" s="3050"/>
      <c r="P23" s="1273"/>
    </row>
    <row r="24" spans="1:16" ht="20.100000000000001" customHeight="1" outlineLevel="1">
      <c r="A24" s="2777"/>
      <c r="B24" s="3139"/>
      <c r="C24" s="1614"/>
      <c r="D24" s="2718"/>
      <c r="E24" s="941"/>
      <c r="F24" s="2728"/>
      <c r="G24" s="941"/>
      <c r="H24" s="941"/>
      <c r="I24" s="3171"/>
      <c r="J24" s="3163"/>
      <c r="K24" s="3050"/>
      <c r="L24" s="3050"/>
      <c r="M24" s="1232"/>
      <c r="N24" s="1232"/>
      <c r="O24" s="3050"/>
      <c r="P24" s="1273"/>
    </row>
    <row r="25" spans="1:16" ht="20.100000000000001" customHeight="1" outlineLevel="1">
      <c r="A25" s="2777"/>
      <c r="B25" s="3139"/>
      <c r="C25" s="1614"/>
      <c r="D25" s="2718"/>
      <c r="E25" s="941"/>
      <c r="F25" s="2728"/>
      <c r="G25" s="941"/>
      <c r="H25" s="941"/>
      <c r="I25" s="3171"/>
      <c r="J25" s="3163"/>
      <c r="K25" s="3050"/>
      <c r="L25" s="3050"/>
      <c r="M25" s="1232"/>
      <c r="N25" s="1232"/>
      <c r="O25" s="3050"/>
      <c r="P25" s="1273"/>
    </row>
    <row r="26" spans="1:16" ht="20.100000000000001" customHeight="1" outlineLevel="1">
      <c r="A26" s="2777"/>
      <c r="B26" s="3139"/>
      <c r="C26" s="1614"/>
      <c r="D26" s="2718"/>
      <c r="E26" s="941"/>
      <c r="F26" s="2728"/>
      <c r="G26" s="941"/>
      <c r="H26" s="941"/>
      <c r="I26" s="3171"/>
      <c r="J26" s="3163"/>
      <c r="K26" s="3050"/>
      <c r="L26" s="3050"/>
      <c r="M26" s="1232"/>
      <c r="N26" s="1232"/>
      <c r="O26" s="3050"/>
      <c r="P26" s="1273"/>
    </row>
    <row r="27" spans="1:16" ht="20.100000000000001" customHeight="1" outlineLevel="1">
      <c r="A27" s="2777"/>
      <c r="B27" s="3139"/>
      <c r="C27" s="1614"/>
      <c r="D27" s="2718"/>
      <c r="E27" s="941"/>
      <c r="F27" s="2728"/>
      <c r="G27" s="941"/>
      <c r="H27" s="941"/>
      <c r="I27" s="3171"/>
      <c r="J27" s="3163"/>
      <c r="K27" s="3050"/>
      <c r="L27" s="3050"/>
      <c r="M27" s="1232"/>
      <c r="N27" s="1232"/>
      <c r="O27" s="3050"/>
      <c r="P27" s="1273"/>
    </row>
    <row r="28" spans="1:16" s="1273" customFormat="1" ht="20.100000000000001" customHeight="1" outlineLevel="1">
      <c r="A28" s="3099"/>
      <c r="B28" s="3098"/>
      <c r="C28" s="3097"/>
      <c r="D28" s="2718"/>
      <c r="E28" s="2715"/>
      <c r="F28" s="2728"/>
      <c r="G28" s="2715"/>
      <c r="H28" s="2715"/>
      <c r="I28" s="1307"/>
      <c r="J28" s="3163"/>
      <c r="K28" s="3050"/>
      <c r="L28" s="3050"/>
      <c r="M28" s="1232"/>
      <c r="N28" s="1232"/>
      <c r="O28" s="3050"/>
    </row>
    <row r="29" spans="1:16" s="1273" customFormat="1" ht="20.100000000000001" customHeight="1" outlineLevel="1" thickBot="1">
      <c r="A29" s="3122" t="s">
        <v>8</v>
      </c>
      <c r="B29" s="3096"/>
      <c r="C29" s="2713"/>
      <c r="D29" s="599">
        <f>SUM(D16:D21)</f>
        <v>1610636.96</v>
      </c>
      <c r="E29" s="599">
        <f>SUM(E16:E21)</f>
        <v>850955.9</v>
      </c>
      <c r="F29" s="599">
        <f>SUM(F16:F21)</f>
        <v>1293484.1000000001</v>
      </c>
      <c r="G29" s="599">
        <f>SUM(G16:G21)</f>
        <v>2144440</v>
      </c>
      <c r="H29" s="599">
        <f>SUM(H16:H21)</f>
        <v>2140000</v>
      </c>
      <c r="I29" s="3175"/>
      <c r="J29" s="3163"/>
      <c r="K29" s="3050"/>
      <c r="L29" s="3050"/>
      <c r="M29" s="1232"/>
      <c r="N29" s="1306"/>
      <c r="O29" s="3050"/>
    </row>
    <row r="30" spans="1:16" s="819" customFormat="1" ht="19.5" customHeight="1" outlineLevel="1" thickTop="1">
      <c r="A30" s="554" t="s">
        <v>1655</v>
      </c>
      <c r="B30" s="796"/>
      <c r="C30" s="554" t="s">
        <v>1654</v>
      </c>
      <c r="D30" s="796"/>
      <c r="F30" s="658" t="s">
        <v>1653</v>
      </c>
      <c r="G30" s="554"/>
      <c r="H30" s="796"/>
    </row>
    <row r="31" spans="1:16" s="819" customFormat="1" ht="15.95" customHeight="1" outlineLevel="1">
      <c r="A31" s="554"/>
      <c r="B31" s="796"/>
      <c r="C31" s="554"/>
      <c r="D31" s="796"/>
      <c r="E31" s="3094"/>
      <c r="F31" s="3094"/>
      <c r="G31" s="554"/>
      <c r="H31" s="796"/>
    </row>
    <row r="32" spans="1:16" s="819" customFormat="1" ht="10.5" customHeight="1" outlineLevel="1">
      <c r="A32" s="796"/>
      <c r="B32" s="554"/>
      <c r="C32" s="3093"/>
      <c r="D32" s="554"/>
      <c r="E32" s="554"/>
      <c r="F32" s="554"/>
      <c r="G32" s="554"/>
      <c r="H32" s="796"/>
    </row>
    <row r="33" spans="1:16" s="819" customFormat="1" ht="15.95" customHeight="1" outlineLevel="1">
      <c r="A33" s="3092" t="s">
        <v>1962</v>
      </c>
      <c r="B33" s="3092"/>
      <c r="C33" s="3740" t="s">
        <v>1906</v>
      </c>
      <c r="D33" s="2711"/>
      <c r="E33" s="2711"/>
      <c r="F33" s="3742" t="s">
        <v>1876</v>
      </c>
      <c r="G33" s="594"/>
      <c r="H33" s="594"/>
    </row>
    <row r="34" spans="1:16" s="819" customFormat="1" ht="15.75" customHeight="1" outlineLevel="1">
      <c r="A34" s="3091"/>
      <c r="B34" s="1268" t="s">
        <v>1652</v>
      </c>
      <c r="C34" s="2708" t="s">
        <v>100</v>
      </c>
      <c r="D34" s="2708"/>
      <c r="E34" s="2708"/>
      <c r="F34" s="2797" t="s">
        <v>0</v>
      </c>
      <c r="G34" s="2797"/>
      <c r="H34" s="2797"/>
    </row>
    <row r="35" spans="1:16" s="819" customFormat="1" ht="12" customHeight="1" outlineLevel="1">
      <c r="A35" s="3090"/>
      <c r="B35" s="3090"/>
      <c r="C35" s="2708"/>
      <c r="D35" s="2708"/>
      <c r="E35" s="2708"/>
      <c r="F35" s="2705"/>
      <c r="G35" s="2705"/>
      <c r="H35" s="2705"/>
    </row>
    <row r="36" spans="1:16" s="1273" customFormat="1" ht="12" customHeight="1" outlineLevel="1">
      <c r="A36" s="1267"/>
      <c r="B36" s="1268"/>
      <c r="C36" s="1267"/>
      <c r="D36" s="1284"/>
      <c r="E36" s="1284"/>
      <c r="F36" s="1284"/>
      <c r="G36" s="1284"/>
      <c r="H36" s="1284"/>
      <c r="I36" s="3050"/>
      <c r="J36" s="3050"/>
      <c r="K36" s="3050"/>
      <c r="L36" s="3050"/>
      <c r="M36" s="3050"/>
      <c r="N36" s="3050"/>
      <c r="O36" s="3050"/>
    </row>
    <row r="37" spans="1:16" s="1273" customFormat="1" ht="12" customHeight="1" outlineLevel="1">
      <c r="A37" s="1267"/>
      <c r="B37" s="1268"/>
      <c r="C37" s="1267"/>
      <c r="D37" s="1284"/>
      <c r="E37" s="1284"/>
      <c r="F37" s="1284"/>
      <c r="G37" s="1284"/>
      <c r="H37" s="1284"/>
      <c r="I37" s="3050"/>
      <c r="J37" s="3050"/>
      <c r="K37" s="3050"/>
      <c r="L37" s="3050"/>
      <c r="M37" s="3050"/>
      <c r="N37" s="3050"/>
      <c r="O37" s="3050"/>
    </row>
    <row r="38" spans="1:16" s="1273" customFormat="1" ht="12" customHeight="1" outlineLevel="1">
      <c r="A38" s="1267"/>
      <c r="B38" s="1268"/>
      <c r="C38" s="1267"/>
      <c r="D38" s="1284"/>
      <c r="E38" s="1284"/>
      <c r="F38" s="1284"/>
      <c r="G38" s="1284"/>
      <c r="H38" s="1284"/>
      <c r="I38" s="3050"/>
      <c r="J38" s="3050"/>
      <c r="K38" s="3050"/>
      <c r="L38" s="3050"/>
      <c r="M38" s="3050"/>
      <c r="N38" s="3050"/>
      <c r="O38" s="3050"/>
    </row>
    <row r="39" spans="1:16" s="1273" customFormat="1" ht="12" customHeight="1" outlineLevel="1">
      <c r="A39" s="1267"/>
      <c r="B39" s="1268"/>
      <c r="C39" s="1267"/>
      <c r="D39" s="1284"/>
      <c r="E39" s="1284"/>
      <c r="F39" s="1284"/>
      <c r="G39" s="1284"/>
      <c r="H39" s="1284"/>
      <c r="I39" s="3050"/>
      <c r="J39" s="3050"/>
      <c r="K39" s="3050"/>
      <c r="L39" s="3050"/>
      <c r="M39" s="3050"/>
      <c r="N39" s="3050"/>
      <c r="O39" s="3050"/>
    </row>
    <row r="40" spans="1:16" s="1273" customFormat="1" ht="12" customHeight="1" outlineLevel="1">
      <c r="A40" s="1267"/>
      <c r="B40" s="1268"/>
      <c r="C40" s="1267"/>
      <c r="D40" s="1284"/>
      <c r="E40" s="1284"/>
      <c r="F40" s="1284"/>
      <c r="G40" s="1284"/>
      <c r="H40" s="1284"/>
      <c r="I40" s="3050"/>
      <c r="J40" s="3050"/>
      <c r="K40" s="3050"/>
      <c r="L40" s="3050"/>
      <c r="M40" s="3050"/>
      <c r="N40" s="3050"/>
      <c r="O40" s="3050"/>
    </row>
    <row r="41" spans="1:16" s="1273" customFormat="1" ht="12" customHeight="1" outlineLevel="1">
      <c r="A41" s="1267"/>
      <c r="B41" s="1268"/>
      <c r="C41" s="1267"/>
      <c r="D41" s="1284"/>
      <c r="E41" s="1284"/>
      <c r="F41" s="1284"/>
      <c r="G41" s="1284"/>
      <c r="H41" s="1284"/>
      <c r="I41" s="3050"/>
      <c r="J41" s="3050"/>
      <c r="K41" s="3050"/>
      <c r="L41" s="3050"/>
      <c r="M41" s="3050"/>
      <c r="N41" s="3050"/>
      <c r="O41" s="3050"/>
    </row>
    <row r="42" spans="1:16" s="1273" customFormat="1" ht="12" customHeight="1" outlineLevel="1">
      <c r="A42" s="1267"/>
      <c r="B42" s="1268"/>
      <c r="C42" s="1267"/>
      <c r="D42" s="1284"/>
      <c r="E42" s="1284"/>
      <c r="F42" s="1284"/>
      <c r="G42" s="1284"/>
      <c r="H42" s="1284"/>
      <c r="I42" s="3050"/>
      <c r="J42" s="3050"/>
      <c r="K42" s="3050"/>
      <c r="L42" s="3050"/>
      <c r="M42" s="3050"/>
      <c r="N42" s="3050"/>
      <c r="O42" s="3050"/>
    </row>
    <row r="43" spans="1:16" s="1273" customFormat="1" ht="12" customHeight="1" outlineLevel="1">
      <c r="A43" s="1267"/>
      <c r="B43" s="1268"/>
      <c r="C43" s="1267"/>
      <c r="D43" s="1284"/>
      <c r="E43" s="1284"/>
      <c r="F43" s="1284"/>
      <c r="G43" s="1284"/>
      <c r="H43" s="1284"/>
      <c r="I43" s="3050"/>
      <c r="J43" s="3050"/>
      <c r="K43" s="3050"/>
      <c r="L43" s="3050"/>
      <c r="M43" s="3050"/>
      <c r="N43" s="3050"/>
      <c r="O43" s="3050"/>
    </row>
    <row r="44" spans="1:16" ht="20.100000000000001" customHeight="1" outlineLevel="1">
      <c r="A44" s="1267"/>
      <c r="B44" s="1268"/>
      <c r="C44" s="1267"/>
      <c r="D44" s="1284"/>
      <c r="E44" s="1284"/>
      <c r="F44" s="1284"/>
      <c r="G44" s="1284"/>
      <c r="H44" s="1284"/>
      <c r="J44" s="3050"/>
      <c r="K44" s="3050"/>
      <c r="L44" s="3050"/>
      <c r="M44" s="3050"/>
      <c r="N44" s="3050"/>
      <c r="O44" s="3050"/>
      <c r="P44" s="1273"/>
    </row>
    <row r="45" spans="1:16" ht="20.100000000000001" customHeight="1" outlineLevel="1">
      <c r="A45" s="1267"/>
      <c r="B45" s="1268"/>
      <c r="C45" s="1267"/>
      <c r="D45" s="1284"/>
      <c r="E45" s="1284"/>
      <c r="F45" s="1284"/>
      <c r="G45" s="1284"/>
      <c r="H45" s="1284"/>
      <c r="J45" s="3050"/>
      <c r="K45" s="3050"/>
      <c r="L45" s="3050"/>
      <c r="M45" s="3050"/>
      <c r="N45" s="3050"/>
      <c r="O45" s="3050"/>
      <c r="P45" s="1273"/>
    </row>
    <row r="46" spans="1:16" s="1269" customFormat="1" ht="16.7" customHeight="1" outlineLevel="1">
      <c r="A46" s="1267"/>
      <c r="B46" s="1268"/>
      <c r="C46" s="1267"/>
      <c r="D46" s="1284"/>
      <c r="E46" s="1284"/>
      <c r="F46" s="1284"/>
      <c r="G46" s="1284"/>
      <c r="H46" s="1284"/>
      <c r="I46" s="1271"/>
      <c r="J46" s="1272"/>
      <c r="K46" s="1272"/>
      <c r="L46" s="1272"/>
      <c r="M46" s="1272"/>
      <c r="N46" s="1272"/>
      <c r="O46" s="1272"/>
      <c r="P46" s="1270"/>
    </row>
    <row r="47" spans="1:16" s="1269" customFormat="1" ht="16.7" customHeight="1" outlineLevel="1">
      <c r="A47" s="1283"/>
      <c r="B47" s="3054"/>
      <c r="C47" s="1283"/>
      <c r="D47" s="3075"/>
      <c r="E47" s="3075"/>
      <c r="F47" s="3075"/>
      <c r="G47" s="3075"/>
      <c r="H47" s="3075"/>
      <c r="I47" s="1271"/>
      <c r="J47" s="1272"/>
      <c r="K47" s="1272"/>
      <c r="L47" s="1272"/>
      <c r="M47" s="1272"/>
      <c r="N47" s="1272"/>
      <c r="O47" s="1272"/>
      <c r="P47" s="1270"/>
    </row>
    <row r="48" spans="1:16" s="1269" customFormat="1" ht="16.7" customHeight="1" outlineLevel="1">
      <c r="A48" s="1283"/>
      <c r="B48" s="3054"/>
      <c r="C48" s="1283"/>
      <c r="D48" s="3075"/>
      <c r="E48" s="3075"/>
      <c r="F48" s="3075"/>
      <c r="G48" s="3075"/>
      <c r="H48" s="3075"/>
      <c r="I48" s="1271"/>
      <c r="J48" s="1272"/>
      <c r="K48" s="1272"/>
      <c r="L48" s="1272"/>
      <c r="M48" s="1272"/>
      <c r="N48" s="1272"/>
      <c r="O48" s="1272"/>
      <c r="P48" s="1270"/>
    </row>
    <row r="49" spans="1:16" s="1269" customFormat="1" ht="16.7" customHeight="1" outlineLevel="1">
      <c r="A49" s="1283"/>
      <c r="B49" s="3054"/>
      <c r="C49" s="1283"/>
      <c r="D49" s="3075"/>
      <c r="E49" s="3075"/>
      <c r="F49" s="3075"/>
      <c r="G49" s="3075"/>
      <c r="H49" s="3075"/>
      <c r="I49" s="1271"/>
      <c r="J49" s="1272"/>
      <c r="K49" s="1272"/>
      <c r="L49" s="1272"/>
      <c r="M49" s="1272"/>
      <c r="N49" s="1272"/>
      <c r="O49" s="1272"/>
      <c r="P49" s="1270"/>
    </row>
    <row r="50" spans="1:16" s="1269" customFormat="1" ht="16.7" customHeight="1" outlineLevel="1">
      <c r="A50" s="1283"/>
      <c r="B50" s="3054"/>
      <c r="C50" s="1283"/>
      <c r="D50" s="3075"/>
      <c r="E50" s="3075"/>
      <c r="F50" s="3075"/>
      <c r="G50" s="3075"/>
      <c r="H50" s="3075"/>
      <c r="I50" s="1271"/>
      <c r="J50" s="1272"/>
      <c r="K50" s="1272"/>
      <c r="L50" s="1272"/>
      <c r="M50" s="1272"/>
      <c r="N50" s="1272"/>
      <c r="O50" s="1272"/>
      <c r="P50" s="1270"/>
    </row>
    <row r="51" spans="1:16" s="1269" customFormat="1" ht="16.7" customHeight="1" outlineLevel="1">
      <c r="A51" s="1283"/>
      <c r="B51" s="3054"/>
      <c r="C51" s="1283"/>
      <c r="D51" s="3075"/>
      <c r="E51" s="3075"/>
      <c r="F51" s="3075"/>
      <c r="G51" s="3075"/>
      <c r="H51" s="3075"/>
      <c r="I51" s="1271"/>
      <c r="J51" s="1272"/>
      <c r="K51" s="1272"/>
      <c r="L51" s="1272"/>
      <c r="M51" s="1272"/>
      <c r="N51" s="1272"/>
      <c r="O51" s="1272"/>
      <c r="P51" s="1270"/>
    </row>
    <row r="52" spans="1:16" s="1269" customFormat="1" ht="16.7" customHeight="1" outlineLevel="1">
      <c r="A52" s="1283"/>
      <c r="B52" s="3054"/>
      <c r="C52" s="1283"/>
      <c r="D52" s="3075"/>
      <c r="E52" s="3075"/>
      <c r="F52" s="3075"/>
      <c r="G52" s="3075"/>
      <c r="H52" s="3075"/>
      <c r="I52" s="1271"/>
      <c r="J52" s="1272"/>
      <c r="K52" s="1272"/>
      <c r="L52" s="1272"/>
      <c r="M52" s="1272"/>
      <c r="N52" s="1272"/>
      <c r="O52" s="1272"/>
      <c r="P52" s="1270"/>
    </row>
    <row r="53" spans="1:16" s="1269" customFormat="1" ht="16.7" customHeight="1" outlineLevel="1">
      <c r="A53" s="1283"/>
      <c r="B53" s="3054"/>
      <c r="C53" s="1283"/>
      <c r="D53" s="3075"/>
      <c r="E53" s="3075"/>
      <c r="F53" s="3075"/>
      <c r="G53" s="3075"/>
      <c r="H53" s="3075"/>
      <c r="I53" s="1271"/>
      <c r="J53" s="1272"/>
      <c r="K53" s="1272"/>
      <c r="L53" s="1272"/>
      <c r="M53" s="1272"/>
      <c r="N53" s="1272"/>
      <c r="O53" s="1272"/>
      <c r="P53" s="1270"/>
    </row>
    <row r="54" spans="1:16" s="1269" customFormat="1" ht="16.7" customHeight="1" outlineLevel="1">
      <c r="A54" s="1273"/>
      <c r="B54" s="1273"/>
      <c r="C54" s="1273"/>
      <c r="D54" s="1273"/>
      <c r="E54" s="1273"/>
      <c r="F54" s="1273"/>
      <c r="G54" s="1273"/>
      <c r="H54" s="1273"/>
      <c r="I54" s="1271"/>
      <c r="J54" s="1272"/>
      <c r="K54" s="1272"/>
      <c r="L54" s="1272"/>
      <c r="M54" s="1272"/>
      <c r="N54" s="1272"/>
      <c r="O54" s="1272"/>
      <c r="P54" s="1270"/>
    </row>
    <row r="55" spans="1:16" s="1269" customFormat="1" ht="16.7" customHeight="1" outlineLevel="1">
      <c r="A55" s="1273"/>
      <c r="B55" s="1273"/>
      <c r="C55" s="1273"/>
      <c r="D55" s="1273"/>
      <c r="E55" s="1273"/>
      <c r="F55" s="1273"/>
      <c r="G55" s="1273"/>
      <c r="H55" s="1273"/>
      <c r="I55" s="1271"/>
      <c r="J55" s="1272"/>
      <c r="K55" s="1272"/>
      <c r="L55" s="1272"/>
      <c r="M55" s="1272"/>
      <c r="N55" s="1272"/>
      <c r="O55" s="1272"/>
      <c r="P55" s="1270"/>
    </row>
    <row r="56" spans="1:16" s="1269" customFormat="1" ht="16.7" customHeight="1" outlineLevel="1">
      <c r="A56" s="1273"/>
      <c r="B56" s="1273"/>
      <c r="C56" s="1273"/>
      <c r="D56" s="1273"/>
      <c r="E56" s="1273"/>
      <c r="F56" s="1273"/>
      <c r="G56" s="1273"/>
      <c r="H56" s="1273"/>
      <c r="I56" s="1271"/>
      <c r="J56" s="1272"/>
      <c r="K56" s="1272"/>
      <c r="L56" s="1272"/>
      <c r="M56" s="1272"/>
      <c r="N56" s="1272"/>
      <c r="O56" s="1272"/>
      <c r="P56" s="1270"/>
    </row>
    <row r="57" spans="1:16" s="1269" customFormat="1" ht="16.7" customHeight="1" outlineLevel="1">
      <c r="A57" s="3055"/>
      <c r="B57" s="3055"/>
      <c r="C57" s="3055"/>
      <c r="D57" s="3055"/>
      <c r="E57" s="3055"/>
      <c r="F57" s="3055"/>
      <c r="G57" s="3055"/>
      <c r="H57" s="3055"/>
      <c r="I57" s="1271"/>
      <c r="J57" s="1272"/>
      <c r="K57" s="1272"/>
      <c r="L57" s="1272"/>
      <c r="M57" s="1272"/>
      <c r="N57" s="1272"/>
      <c r="O57" s="1272"/>
      <c r="P57" s="1270"/>
    </row>
    <row r="58" spans="1:16" s="1269" customFormat="1" ht="16.7" customHeight="1" outlineLevel="1">
      <c r="A58" s="3059"/>
      <c r="B58" s="3059"/>
      <c r="C58" s="3059"/>
      <c r="D58" s="3059"/>
      <c r="E58" s="3059"/>
      <c r="F58" s="3059"/>
      <c r="G58" s="3059"/>
      <c r="H58" s="3059"/>
      <c r="I58" s="1271"/>
      <c r="J58" s="1272"/>
      <c r="K58" s="1272"/>
      <c r="L58" s="1272"/>
      <c r="M58" s="1272"/>
      <c r="N58" s="1272"/>
      <c r="O58" s="1272"/>
      <c r="P58" s="1270"/>
    </row>
    <row r="59" spans="1:16" s="1269" customFormat="1" ht="16.7" customHeight="1" outlineLevel="1">
      <c r="A59" s="1273"/>
      <c r="B59" s="1273"/>
      <c r="C59" s="1273"/>
      <c r="D59" s="1273"/>
      <c r="E59" s="1273"/>
      <c r="F59" s="1273"/>
      <c r="G59" s="1273"/>
      <c r="H59" s="1273"/>
      <c r="I59" s="1271"/>
      <c r="J59" s="1272"/>
      <c r="K59" s="1272"/>
      <c r="L59" s="1272"/>
      <c r="M59" s="1272"/>
      <c r="N59" s="1272"/>
      <c r="O59" s="1272"/>
      <c r="P59" s="1270"/>
    </row>
    <row r="60" spans="1:16" s="1269" customFormat="1" ht="16.7" customHeight="1" outlineLevel="1">
      <c r="A60" s="3077"/>
      <c r="B60" s="3076"/>
      <c r="C60" s="1273"/>
      <c r="D60" s="3075"/>
      <c r="E60" s="3075"/>
      <c r="F60" s="3075"/>
      <c r="G60" s="3075"/>
      <c r="H60" s="3075"/>
      <c r="I60" s="1271"/>
      <c r="J60" s="1271"/>
      <c r="K60" s="1271"/>
      <c r="L60" s="1271"/>
      <c r="M60" s="1271"/>
      <c r="N60" s="1271"/>
      <c r="O60" s="1271"/>
    </row>
    <row r="61" spans="1:16" s="1269" customFormat="1" ht="16.7" customHeight="1" outlineLevel="1">
      <c r="A61" s="1221"/>
      <c r="B61" s="1221"/>
      <c r="C61" s="1303"/>
      <c r="D61" s="1302"/>
      <c r="E61" s="1304"/>
      <c r="F61" s="1301"/>
      <c r="G61" s="3074"/>
      <c r="H61" s="1304"/>
      <c r="I61" s="1271"/>
      <c r="J61" s="1271"/>
      <c r="K61" s="1271"/>
      <c r="L61" s="1271"/>
      <c r="M61" s="1271"/>
      <c r="N61" s="1271"/>
      <c r="O61" s="1271"/>
    </row>
    <row r="62" spans="1:16" s="1269" customFormat="1" ht="16.7" customHeight="1" outlineLevel="1">
      <c r="A62" s="3073"/>
      <c r="B62" s="3073"/>
      <c r="C62" s="3072"/>
      <c r="D62" s="1302"/>
      <c r="E62" s="1304"/>
      <c r="F62" s="1301"/>
      <c r="G62" s="3071"/>
      <c r="H62" s="1304"/>
      <c r="I62" s="1271"/>
      <c r="J62" s="1271"/>
      <c r="K62" s="1271"/>
      <c r="L62" s="1271"/>
      <c r="M62" s="1271"/>
      <c r="N62" s="1271"/>
      <c r="O62" s="1271"/>
    </row>
    <row r="63" spans="1:16" s="1269" customFormat="1" ht="16.7" customHeight="1" outlineLevel="1">
      <c r="A63" s="1277"/>
      <c r="B63" s="1277"/>
      <c r="C63" s="3068"/>
      <c r="D63" s="3070"/>
      <c r="E63" s="3069"/>
      <c r="F63" s="3069"/>
      <c r="G63" s="3069"/>
      <c r="H63" s="1314"/>
      <c r="I63" s="1271"/>
      <c r="J63" s="1271"/>
      <c r="K63" s="1271"/>
      <c r="L63" s="1271"/>
      <c r="M63" s="1271"/>
      <c r="N63" s="1271"/>
      <c r="O63" s="1271"/>
    </row>
    <row r="64" spans="1:16" ht="16.7" customHeight="1" outlineLevel="1">
      <c r="A64" s="1277"/>
      <c r="B64" s="1277"/>
      <c r="C64" s="3068"/>
      <c r="D64" s="1311"/>
      <c r="E64" s="1311"/>
      <c r="F64" s="1311"/>
      <c r="G64" s="1311"/>
      <c r="H64" s="1311"/>
    </row>
    <row r="65" spans="1:15" ht="20.100000000000001" customHeight="1" outlineLevel="2">
      <c r="A65" s="1277"/>
      <c r="B65" s="1277"/>
      <c r="C65" s="1314"/>
      <c r="D65" s="3066"/>
      <c r="E65" s="3066"/>
      <c r="F65" s="3066"/>
      <c r="G65" s="3067"/>
      <c r="H65" s="3066"/>
    </row>
    <row r="66" spans="1:15" ht="8.4499999999999993" customHeight="1" outlineLevel="2">
      <c r="A66" s="1298"/>
      <c r="B66" s="3065"/>
      <c r="C66" s="3064"/>
      <c r="D66" s="3063"/>
      <c r="E66" s="3063"/>
      <c r="F66" s="3063"/>
      <c r="G66" s="3063"/>
      <c r="H66" s="3063"/>
    </row>
    <row r="67" spans="1:15" ht="14.45" customHeight="1">
      <c r="A67" s="1292"/>
      <c r="B67" s="1292"/>
      <c r="C67" s="1303"/>
      <c r="D67" s="3062"/>
      <c r="E67" s="3062"/>
      <c r="F67" s="1301"/>
      <c r="G67" s="3062"/>
      <c r="H67" s="3062"/>
    </row>
    <row r="68" spans="1:15" ht="13.9" customHeight="1">
      <c r="A68" s="1292"/>
      <c r="B68" s="1292"/>
      <c r="C68" s="1294"/>
      <c r="D68" s="3062"/>
      <c r="E68" s="3062"/>
      <c r="F68" s="1301"/>
      <c r="G68" s="3062"/>
      <c r="H68" s="3062"/>
    </row>
    <row r="69" spans="1:15" s="1220" customFormat="1" ht="18" customHeight="1">
      <c r="A69" s="3061"/>
      <c r="B69" s="1296"/>
      <c r="C69" s="1294"/>
      <c r="D69" s="1302"/>
      <c r="E69" s="1300"/>
      <c r="F69" s="1301"/>
      <c r="G69" s="1300"/>
      <c r="H69" s="1300"/>
      <c r="I69" s="1231"/>
      <c r="J69" s="1231"/>
      <c r="K69" s="1231"/>
      <c r="L69" s="1231"/>
      <c r="M69" s="1231"/>
      <c r="N69" s="1231"/>
      <c r="O69" s="1231"/>
    </row>
    <row r="70" spans="1:15" s="1267" customFormat="1" ht="12.75">
      <c r="A70" s="1295"/>
      <c r="B70" s="1295"/>
      <c r="C70" s="1303"/>
      <c r="D70" s="1302"/>
      <c r="E70" s="3060"/>
      <c r="F70" s="1301"/>
      <c r="G70" s="3060"/>
      <c r="H70" s="3060"/>
      <c r="I70" s="3089"/>
      <c r="J70" s="3089"/>
      <c r="K70" s="3089"/>
      <c r="L70" s="3089"/>
      <c r="M70" s="3089"/>
      <c r="N70" s="3089"/>
      <c r="O70" s="3089"/>
    </row>
    <row r="71" spans="1:15" s="1267" customFormat="1" ht="12.75">
      <c r="A71" s="1288"/>
      <c r="B71" s="1288"/>
      <c r="C71" s="1287"/>
      <c r="D71" s="1286"/>
      <c r="E71" s="1286"/>
      <c r="F71" s="1286"/>
      <c r="G71" s="1286"/>
      <c r="H71" s="1286"/>
      <c r="I71" s="3089"/>
      <c r="J71" s="3089"/>
      <c r="K71" s="3089"/>
      <c r="L71" s="3089"/>
      <c r="M71" s="3089"/>
      <c r="N71" s="3089"/>
      <c r="O71" s="3089"/>
    </row>
    <row r="72" spans="1:15" s="1267" customFormat="1" ht="12.75">
      <c r="A72" s="1288"/>
      <c r="B72" s="1288"/>
      <c r="C72" s="1287"/>
      <c r="D72" s="1286"/>
      <c r="E72" s="1286"/>
      <c r="F72" s="1286"/>
      <c r="G72" s="1286"/>
      <c r="H72" s="1286"/>
      <c r="I72" s="3089"/>
      <c r="J72" s="3089"/>
      <c r="K72" s="3089"/>
      <c r="L72" s="3089"/>
      <c r="M72" s="3089"/>
      <c r="N72" s="3089"/>
      <c r="O72" s="3089"/>
    </row>
    <row r="73" spans="1:15" s="1267" customFormat="1">
      <c r="A73" s="1221"/>
      <c r="B73" s="1273"/>
      <c r="C73" s="3058"/>
      <c r="D73" s="1273"/>
      <c r="E73" s="3059"/>
      <c r="F73" s="3059"/>
      <c r="G73" s="1221"/>
      <c r="H73" s="1273"/>
      <c r="I73" s="3089"/>
      <c r="J73" s="3089"/>
      <c r="K73" s="3089"/>
      <c r="L73" s="3089"/>
      <c r="M73" s="3089"/>
      <c r="N73" s="3089"/>
      <c r="O73" s="3089"/>
    </row>
    <row r="74" spans="1:15" s="1267" customFormat="1">
      <c r="A74" s="1273"/>
      <c r="B74" s="1221"/>
      <c r="C74" s="3058"/>
      <c r="D74" s="1221"/>
      <c r="E74" s="1221"/>
      <c r="F74" s="1221"/>
      <c r="G74" s="1221"/>
      <c r="H74" s="1273"/>
      <c r="I74" s="3089"/>
      <c r="J74" s="3089"/>
      <c r="K74" s="3089"/>
      <c r="L74" s="3089"/>
      <c r="M74" s="3089"/>
      <c r="N74" s="3089"/>
      <c r="O74" s="3089"/>
    </row>
    <row r="75" spans="1:15" s="1267" customFormat="1" ht="12.75">
      <c r="A75" s="3057"/>
      <c r="B75" s="1221"/>
      <c r="C75" s="3056"/>
      <c r="D75" s="3056"/>
      <c r="E75" s="3055"/>
      <c r="F75" s="3055"/>
      <c r="G75" s="3055"/>
      <c r="H75" s="3055"/>
      <c r="I75" s="3089"/>
      <c r="J75" s="3089"/>
      <c r="K75" s="3089"/>
      <c r="L75" s="3089"/>
      <c r="M75" s="3089"/>
      <c r="N75" s="3089"/>
      <c r="O75" s="3089"/>
    </row>
    <row r="76" spans="1:15" s="1267" customFormat="1" ht="12.75">
      <c r="A76" s="1283"/>
      <c r="B76" s="3054"/>
      <c r="C76" s="3053"/>
      <c r="D76" s="3053"/>
      <c r="E76" s="3052"/>
      <c r="F76" s="3052"/>
      <c r="G76" s="3052"/>
      <c r="H76" s="3052"/>
      <c r="I76" s="3089"/>
      <c r="J76" s="3089"/>
      <c r="K76" s="3089"/>
      <c r="L76" s="3089"/>
      <c r="M76" s="3089"/>
      <c r="N76" s="3089"/>
      <c r="O76" s="3089"/>
    </row>
    <row r="77" spans="1:15" s="1267" customFormat="1" ht="12.75">
      <c r="A77" s="1283"/>
      <c r="B77" s="3054"/>
      <c r="C77" s="1283"/>
      <c r="D77" s="3075"/>
      <c r="E77" s="3075"/>
      <c r="F77" s="3075"/>
      <c r="G77" s="3075"/>
      <c r="H77" s="3075"/>
      <c r="I77" s="3089"/>
      <c r="J77" s="3089"/>
      <c r="K77" s="3089"/>
      <c r="L77" s="3089"/>
      <c r="M77" s="3089"/>
      <c r="N77" s="3089"/>
      <c r="O77" s="3089"/>
    </row>
    <row r="78" spans="1:15" s="1267" customFormat="1" ht="12.75">
      <c r="A78" s="1283"/>
      <c r="B78" s="3054"/>
      <c r="C78" s="1283"/>
      <c r="D78" s="3075"/>
      <c r="E78" s="3075"/>
      <c r="F78" s="3075"/>
      <c r="G78" s="3075"/>
      <c r="H78" s="3075"/>
      <c r="I78" s="3089"/>
      <c r="J78" s="3089"/>
      <c r="K78" s="3089"/>
      <c r="L78" s="3089"/>
      <c r="M78" s="3089"/>
      <c r="N78" s="3089"/>
      <c r="O78" s="3089"/>
    </row>
    <row r="79" spans="1:15" s="1267" customFormat="1" ht="12.75">
      <c r="A79" s="1283"/>
      <c r="B79" s="3054"/>
      <c r="C79" s="1283"/>
      <c r="D79" s="3075"/>
      <c r="E79" s="3075"/>
      <c r="F79" s="3075"/>
      <c r="G79" s="3075"/>
      <c r="H79" s="3075"/>
      <c r="I79" s="3089"/>
      <c r="J79" s="3089"/>
      <c r="K79" s="3089"/>
      <c r="L79" s="3089"/>
      <c r="M79" s="3089"/>
      <c r="N79" s="3089"/>
      <c r="O79" s="3089"/>
    </row>
    <row r="80" spans="1:15" s="1267" customFormat="1" ht="12.75">
      <c r="A80" s="1283"/>
      <c r="B80" s="3054"/>
      <c r="C80" s="1283"/>
      <c r="D80" s="3075"/>
      <c r="E80" s="3075"/>
      <c r="F80" s="3075"/>
      <c r="G80" s="3075"/>
      <c r="H80" s="3075"/>
      <c r="I80" s="3089"/>
      <c r="J80" s="3089"/>
      <c r="K80" s="3089"/>
      <c r="L80" s="3089"/>
      <c r="M80" s="3089"/>
      <c r="N80" s="3089"/>
      <c r="O80" s="3089"/>
    </row>
    <row r="81" spans="1:15" s="1267" customFormat="1" ht="12.75">
      <c r="A81" s="1283"/>
      <c r="B81" s="3054"/>
      <c r="C81" s="1283"/>
      <c r="D81" s="3075"/>
      <c r="E81" s="3075"/>
      <c r="F81" s="3075"/>
      <c r="G81" s="3075"/>
      <c r="H81" s="3075"/>
      <c r="I81" s="3089"/>
      <c r="J81" s="3089"/>
      <c r="K81" s="3089"/>
      <c r="L81" s="3089"/>
      <c r="M81" s="3089"/>
      <c r="N81" s="3089"/>
      <c r="O81" s="3089"/>
    </row>
    <row r="82" spans="1:15" s="1267" customFormat="1" ht="12.75">
      <c r="A82" s="1283"/>
      <c r="B82" s="3054"/>
      <c r="C82" s="1283"/>
      <c r="D82" s="3075"/>
      <c r="E82" s="3075"/>
      <c r="F82" s="3075"/>
      <c r="G82" s="3075"/>
      <c r="H82" s="3075"/>
      <c r="I82" s="3089"/>
      <c r="J82" s="3089"/>
      <c r="K82" s="3089"/>
      <c r="L82" s="3089"/>
      <c r="M82" s="3089"/>
      <c r="N82" s="3089"/>
      <c r="O82" s="3089"/>
    </row>
    <row r="83" spans="1:15" s="1267" customFormat="1" ht="12.75">
      <c r="A83" s="1283"/>
      <c r="B83" s="3054"/>
      <c r="C83" s="1283"/>
      <c r="D83" s="3075"/>
      <c r="E83" s="3075"/>
      <c r="F83" s="3075"/>
      <c r="G83" s="3075"/>
      <c r="H83" s="3075"/>
      <c r="I83" s="3089"/>
      <c r="J83" s="3089"/>
      <c r="K83" s="3089"/>
      <c r="L83" s="3089"/>
      <c r="M83" s="3089"/>
      <c r="N83" s="3089"/>
      <c r="O83" s="3089"/>
    </row>
    <row r="84" spans="1:15" s="1267" customFormat="1" ht="12.75">
      <c r="A84" s="1283"/>
      <c r="B84" s="3054"/>
      <c r="C84" s="1283"/>
      <c r="D84" s="3075"/>
      <c r="E84" s="3075"/>
      <c r="F84" s="3075"/>
      <c r="G84" s="3075"/>
      <c r="H84" s="3075"/>
      <c r="I84" s="3089"/>
      <c r="J84" s="3089"/>
      <c r="K84" s="3089"/>
      <c r="L84" s="3089"/>
      <c r="M84" s="3089"/>
      <c r="N84" s="3089"/>
      <c r="O84" s="3089"/>
    </row>
    <row r="85" spans="1:15" s="1267" customFormat="1" ht="12.75">
      <c r="A85" s="1283"/>
      <c r="B85" s="3054"/>
      <c r="C85" s="1283"/>
      <c r="D85" s="3075"/>
      <c r="E85" s="3075"/>
      <c r="F85" s="3075"/>
      <c r="G85" s="3075"/>
      <c r="H85" s="3075"/>
      <c r="I85" s="3089"/>
      <c r="J85" s="3089"/>
      <c r="K85" s="3089"/>
      <c r="L85" s="3089"/>
      <c r="M85" s="3089"/>
      <c r="N85" s="3089"/>
      <c r="O85" s="3089"/>
    </row>
    <row r="86" spans="1:15" s="1267" customFormat="1" ht="12.75">
      <c r="A86" s="1283"/>
      <c r="B86" s="3054"/>
      <c r="C86" s="1283"/>
      <c r="D86" s="3075"/>
      <c r="E86" s="3075"/>
      <c r="F86" s="3075"/>
      <c r="G86" s="3075"/>
      <c r="H86" s="3075"/>
      <c r="I86" s="3089"/>
      <c r="J86" s="3089"/>
      <c r="K86" s="3089"/>
      <c r="L86" s="3089"/>
      <c r="M86" s="3089"/>
      <c r="N86" s="3089"/>
      <c r="O86" s="3089"/>
    </row>
    <row r="87" spans="1:15" s="1267" customFormat="1" ht="12.75">
      <c r="A87" s="1283"/>
      <c r="B87" s="3054"/>
      <c r="C87" s="1283"/>
      <c r="D87" s="3075"/>
      <c r="E87" s="3075"/>
      <c r="F87" s="3075"/>
      <c r="G87" s="3075"/>
      <c r="H87" s="3075"/>
      <c r="I87" s="3089"/>
      <c r="J87" s="3089"/>
      <c r="K87" s="3089"/>
      <c r="L87" s="3089"/>
      <c r="M87" s="3089"/>
      <c r="N87" s="3089"/>
      <c r="O87" s="3089"/>
    </row>
    <row r="88" spans="1:15" s="1267" customFormat="1" ht="12.75">
      <c r="A88" s="1283"/>
      <c r="B88" s="3054"/>
      <c r="C88" s="1283"/>
      <c r="D88" s="3075"/>
      <c r="E88" s="3075"/>
      <c r="F88" s="3075"/>
      <c r="G88" s="3075"/>
      <c r="H88" s="3075"/>
      <c r="I88" s="3089"/>
      <c r="J88" s="3089"/>
      <c r="K88" s="3089"/>
      <c r="L88" s="3089"/>
      <c r="M88" s="3089"/>
      <c r="N88" s="3089"/>
      <c r="O88" s="3089"/>
    </row>
    <row r="89" spans="1:15" s="1267" customFormat="1" ht="12.75">
      <c r="A89" s="1283"/>
      <c r="B89" s="3054"/>
      <c r="C89" s="1283"/>
      <c r="D89" s="3075"/>
      <c r="E89" s="3075"/>
      <c r="F89" s="3075"/>
      <c r="G89" s="3075"/>
      <c r="H89" s="3075"/>
      <c r="I89" s="3089"/>
      <c r="J89" s="3089"/>
      <c r="K89" s="3089"/>
      <c r="L89" s="3089"/>
      <c r="M89" s="3089"/>
      <c r="N89" s="3089"/>
      <c r="O89" s="3089"/>
    </row>
    <row r="90" spans="1:15" s="1267" customFormat="1" ht="12.75">
      <c r="A90" s="1283"/>
      <c r="B90" s="3054"/>
      <c r="C90" s="1283"/>
      <c r="D90" s="3075"/>
      <c r="E90" s="3075"/>
      <c r="F90" s="3075"/>
      <c r="G90" s="3075"/>
      <c r="H90" s="3075"/>
      <c r="I90" s="3089"/>
      <c r="J90" s="3089"/>
      <c r="K90" s="3089"/>
      <c r="L90" s="3089"/>
      <c r="M90" s="3089"/>
      <c r="N90" s="3089"/>
      <c r="O90" s="3089"/>
    </row>
    <row r="91" spans="1:15" s="1267" customFormat="1" ht="12.75">
      <c r="A91" s="1283"/>
      <c r="B91" s="3054"/>
      <c r="C91" s="1283"/>
      <c r="D91" s="3075"/>
      <c r="E91" s="3075"/>
      <c r="F91" s="3075"/>
      <c r="G91" s="3075"/>
      <c r="H91" s="3075"/>
      <c r="I91" s="3089"/>
      <c r="J91" s="3089"/>
      <c r="K91" s="3089"/>
      <c r="L91" s="3089"/>
      <c r="M91" s="3089"/>
      <c r="N91" s="3089"/>
      <c r="O91" s="3089"/>
    </row>
    <row r="92" spans="1:15" s="1267" customFormat="1" ht="12.75">
      <c r="A92" s="1283"/>
      <c r="B92" s="3054"/>
      <c r="C92" s="1283"/>
      <c r="D92" s="3075"/>
      <c r="E92" s="3075"/>
      <c r="F92" s="3075"/>
      <c r="G92" s="3075"/>
      <c r="H92" s="3075"/>
      <c r="I92" s="3089"/>
      <c r="J92" s="3089"/>
      <c r="K92" s="3089"/>
      <c r="L92" s="3089"/>
      <c r="M92" s="3089"/>
      <c r="N92" s="3089"/>
      <c r="O92" s="3089"/>
    </row>
    <row r="93" spans="1:15" s="1267" customFormat="1" ht="12.75">
      <c r="A93" s="1283"/>
      <c r="B93" s="3054"/>
      <c r="C93" s="1283"/>
      <c r="D93" s="3075"/>
      <c r="E93" s="3075"/>
      <c r="F93" s="3075"/>
      <c r="G93" s="3075"/>
      <c r="H93" s="3075"/>
      <c r="I93" s="3089"/>
      <c r="J93" s="3089"/>
      <c r="K93" s="3089"/>
      <c r="L93" s="3089"/>
      <c r="M93" s="3089"/>
      <c r="N93" s="3089"/>
      <c r="O93" s="3089"/>
    </row>
    <row r="94" spans="1:15" s="1267" customFormat="1" ht="12.75">
      <c r="A94" s="1283"/>
      <c r="B94" s="3054"/>
      <c r="C94" s="1283"/>
      <c r="D94" s="3075"/>
      <c r="E94" s="3075"/>
      <c r="F94" s="3075"/>
      <c r="G94" s="3075"/>
      <c r="H94" s="3075"/>
      <c r="I94" s="3089"/>
      <c r="J94" s="3089"/>
      <c r="K94" s="3089"/>
      <c r="L94" s="3089"/>
      <c r="M94" s="3089"/>
      <c r="N94" s="3089"/>
      <c r="O94" s="3089"/>
    </row>
    <row r="95" spans="1:15" s="1267" customFormat="1" ht="12.75">
      <c r="A95" s="1283"/>
      <c r="B95" s="3054"/>
      <c r="C95" s="1283"/>
      <c r="D95" s="3075"/>
      <c r="E95" s="3075"/>
      <c r="F95" s="3075"/>
      <c r="G95" s="3075"/>
      <c r="H95" s="3075"/>
      <c r="I95" s="3089"/>
      <c r="J95" s="3089"/>
      <c r="K95" s="3089"/>
      <c r="L95" s="3089"/>
      <c r="M95" s="3089"/>
      <c r="N95" s="3089"/>
      <c r="O95" s="3089"/>
    </row>
    <row r="96" spans="1:15" s="1267" customFormat="1" ht="12.75">
      <c r="A96" s="1283"/>
      <c r="B96" s="3054"/>
      <c r="C96" s="1283"/>
      <c r="D96" s="3075"/>
      <c r="E96" s="3075"/>
      <c r="F96" s="3075"/>
      <c r="G96" s="3075"/>
      <c r="H96" s="3075"/>
      <c r="I96" s="3089"/>
      <c r="J96" s="3089"/>
      <c r="K96" s="3089"/>
      <c r="L96" s="3089"/>
      <c r="M96" s="3089"/>
      <c r="N96" s="3089"/>
      <c r="O96" s="3089"/>
    </row>
    <row r="97" spans="1:15" s="1267" customFormat="1" ht="12.75">
      <c r="A97" s="1283"/>
      <c r="B97" s="3054"/>
      <c r="C97" s="1283"/>
      <c r="D97" s="3075"/>
      <c r="E97" s="3075"/>
      <c r="F97" s="3075"/>
      <c r="G97" s="3075"/>
      <c r="H97" s="3075"/>
      <c r="I97" s="3089"/>
      <c r="J97" s="3089"/>
      <c r="K97" s="3089"/>
      <c r="L97" s="3089"/>
      <c r="M97" s="3089"/>
      <c r="N97" s="3089"/>
      <c r="O97" s="3089"/>
    </row>
    <row r="98" spans="1:15" s="1267" customFormat="1" ht="12.75">
      <c r="A98" s="1283"/>
      <c r="B98" s="3054"/>
      <c r="C98" s="1283"/>
      <c r="D98" s="3075"/>
      <c r="E98" s="3075"/>
      <c r="F98" s="3075"/>
      <c r="G98" s="3075"/>
      <c r="H98" s="3075"/>
      <c r="I98" s="3089"/>
      <c r="J98" s="3089"/>
      <c r="K98" s="3089"/>
      <c r="L98" s="3089"/>
      <c r="M98" s="3089"/>
      <c r="N98" s="3089"/>
      <c r="O98" s="3089"/>
    </row>
    <row r="99" spans="1:15" s="1267" customFormat="1" ht="12.75">
      <c r="A99" s="1283"/>
      <c r="B99" s="3054"/>
      <c r="C99" s="1283"/>
      <c r="D99" s="3075"/>
      <c r="E99" s="3075"/>
      <c r="F99" s="3075"/>
      <c r="G99" s="3075"/>
      <c r="H99" s="3075"/>
      <c r="I99" s="3089"/>
      <c r="J99" s="3089"/>
      <c r="K99" s="3089"/>
      <c r="L99" s="3089"/>
      <c r="M99" s="3089"/>
      <c r="N99" s="3089"/>
      <c r="O99" s="3089"/>
    </row>
    <row r="100" spans="1:15" s="1267" customFormat="1" ht="12.75">
      <c r="A100" s="1283"/>
      <c r="B100" s="3054"/>
      <c r="C100" s="1283"/>
      <c r="D100" s="3075"/>
      <c r="E100" s="3075"/>
      <c r="F100" s="3075"/>
      <c r="G100" s="3075"/>
      <c r="H100" s="3075"/>
      <c r="I100" s="3089"/>
      <c r="J100" s="3089"/>
      <c r="K100" s="3089"/>
      <c r="L100" s="3089"/>
      <c r="M100" s="3089"/>
      <c r="N100" s="3089"/>
      <c r="O100" s="3089"/>
    </row>
    <row r="101" spans="1:15" s="1267" customFormat="1" ht="12.75">
      <c r="A101" s="1283"/>
      <c r="B101" s="3054"/>
      <c r="C101" s="1283"/>
      <c r="D101" s="3075"/>
      <c r="E101" s="3075"/>
      <c r="F101" s="3075"/>
      <c r="G101" s="3075"/>
      <c r="H101" s="3075"/>
      <c r="I101" s="3089"/>
      <c r="J101" s="3089"/>
      <c r="K101" s="3089"/>
      <c r="L101" s="3089"/>
      <c r="M101" s="3089"/>
      <c r="N101" s="3089"/>
      <c r="O101" s="3089"/>
    </row>
    <row r="102" spans="1:15" s="1267" customFormat="1" ht="12.75">
      <c r="A102" s="1283"/>
      <c r="B102" s="3054"/>
      <c r="C102" s="1283"/>
      <c r="D102" s="3075"/>
      <c r="E102" s="3075"/>
      <c r="F102" s="3075"/>
      <c r="G102" s="3075"/>
      <c r="H102" s="3075"/>
      <c r="I102" s="3089"/>
      <c r="J102" s="3089"/>
      <c r="K102" s="3089"/>
      <c r="L102" s="3089"/>
      <c r="M102" s="3089"/>
      <c r="N102" s="3089"/>
      <c r="O102" s="3089"/>
    </row>
    <row r="103" spans="1:15" s="1267" customFormat="1" ht="12.75">
      <c r="A103" s="1283"/>
      <c r="B103" s="3054"/>
      <c r="C103" s="1283"/>
      <c r="D103" s="3075"/>
      <c r="E103" s="3075"/>
      <c r="F103" s="3075"/>
      <c r="G103" s="3075"/>
      <c r="H103" s="3075"/>
      <c r="I103" s="3089"/>
      <c r="J103" s="3089"/>
      <c r="K103" s="3089"/>
      <c r="L103" s="3089"/>
      <c r="M103" s="3089"/>
      <c r="N103" s="3089"/>
      <c r="O103" s="3089"/>
    </row>
    <row r="104" spans="1:15" s="1267" customFormat="1" ht="12.75">
      <c r="A104" s="1283"/>
      <c r="B104" s="3054"/>
      <c r="C104" s="1283"/>
      <c r="D104" s="3075"/>
      <c r="E104" s="3075"/>
      <c r="F104" s="3075"/>
      <c r="G104" s="3075"/>
      <c r="H104" s="3075"/>
      <c r="I104" s="3089"/>
      <c r="J104" s="3089"/>
      <c r="K104" s="3089"/>
      <c r="L104" s="3089"/>
      <c r="M104" s="3089"/>
      <c r="N104" s="3089"/>
      <c r="O104" s="3089"/>
    </row>
    <row r="105" spans="1:15" s="1267" customFormat="1" ht="12.75">
      <c r="A105" s="1283"/>
      <c r="B105" s="3054"/>
      <c r="C105" s="1283"/>
      <c r="D105" s="3075"/>
      <c r="E105" s="3075"/>
      <c r="F105" s="3075"/>
      <c r="G105" s="3075"/>
      <c r="H105" s="3075"/>
      <c r="I105" s="3089"/>
      <c r="J105" s="3089"/>
      <c r="K105" s="3089"/>
      <c r="L105" s="3089"/>
      <c r="M105" s="3089"/>
      <c r="N105" s="3089"/>
      <c r="O105" s="3089"/>
    </row>
    <row r="106" spans="1:15" s="1267" customFormat="1" ht="12.75">
      <c r="A106" s="1283"/>
      <c r="B106" s="3054"/>
      <c r="C106" s="1283"/>
      <c r="D106" s="3075"/>
      <c r="E106" s="3075"/>
      <c r="F106" s="3075"/>
      <c r="G106" s="3075"/>
      <c r="H106" s="3075"/>
      <c r="I106" s="3089"/>
      <c r="J106" s="3089"/>
      <c r="K106" s="3089"/>
      <c r="L106" s="3089"/>
      <c r="M106" s="3089"/>
      <c r="N106" s="3089"/>
      <c r="O106" s="3089"/>
    </row>
    <row r="107" spans="1:15" s="1267" customFormat="1" ht="12.75">
      <c r="A107" s="1283"/>
      <c r="B107" s="3054"/>
      <c r="C107" s="1283"/>
      <c r="D107" s="3075"/>
      <c r="E107" s="3075"/>
      <c r="F107" s="3075"/>
      <c r="G107" s="3075"/>
      <c r="H107" s="3075"/>
      <c r="I107" s="3089"/>
      <c r="J107" s="3089"/>
      <c r="K107" s="3089"/>
      <c r="L107" s="3089"/>
      <c r="M107" s="3089"/>
      <c r="N107" s="3089"/>
      <c r="O107" s="3089"/>
    </row>
    <row r="108" spans="1:15" s="1267" customFormat="1" ht="12.75">
      <c r="A108" s="1283"/>
      <c r="B108" s="3054"/>
      <c r="C108" s="1283"/>
      <c r="D108" s="3075"/>
      <c r="E108" s="3075"/>
      <c r="F108" s="3075"/>
      <c r="G108" s="3075"/>
      <c r="H108" s="3075"/>
      <c r="I108" s="3089"/>
      <c r="J108" s="3089"/>
      <c r="K108" s="3089"/>
      <c r="L108" s="3089"/>
      <c r="M108" s="3089"/>
      <c r="N108" s="3089"/>
      <c r="O108" s="3089"/>
    </row>
    <row r="109" spans="1:15" s="1267" customFormat="1" ht="12.75">
      <c r="A109" s="1283"/>
      <c r="B109" s="3054"/>
      <c r="C109" s="1283"/>
      <c r="D109" s="3075"/>
      <c r="E109" s="3075"/>
      <c r="F109" s="3075"/>
      <c r="G109" s="3075"/>
      <c r="H109" s="3075"/>
      <c r="I109" s="3089"/>
      <c r="J109" s="3089"/>
      <c r="K109" s="3089"/>
      <c r="L109" s="3089"/>
      <c r="M109" s="3089"/>
      <c r="N109" s="3089"/>
      <c r="O109" s="3089"/>
    </row>
    <row r="110" spans="1:15" s="1267" customFormat="1" ht="12.75">
      <c r="A110" s="1283"/>
      <c r="B110" s="3054"/>
      <c r="C110" s="1283"/>
      <c r="D110" s="3075"/>
      <c r="E110" s="3075"/>
      <c r="F110" s="3075"/>
      <c r="G110" s="3075"/>
      <c r="H110" s="3075"/>
      <c r="I110" s="3089"/>
      <c r="J110" s="3089"/>
      <c r="K110" s="3089"/>
      <c r="L110" s="3089"/>
      <c r="M110" s="3089"/>
      <c r="N110" s="3089"/>
      <c r="O110" s="3089"/>
    </row>
    <row r="111" spans="1:15" s="1267" customFormat="1" ht="12.75">
      <c r="A111" s="1283"/>
      <c r="B111" s="3054"/>
      <c r="C111" s="1283"/>
      <c r="D111" s="3075"/>
      <c r="E111" s="3075"/>
      <c r="F111" s="3075"/>
      <c r="G111" s="3075"/>
      <c r="H111" s="3075"/>
      <c r="I111" s="3089"/>
      <c r="J111" s="3089"/>
      <c r="K111" s="3089"/>
      <c r="L111" s="3089"/>
      <c r="M111" s="3089"/>
      <c r="N111" s="3089"/>
      <c r="O111" s="3089"/>
    </row>
    <row r="112" spans="1:15" s="1267" customFormat="1" ht="12.75">
      <c r="A112" s="1283"/>
      <c r="B112" s="3054"/>
      <c r="C112" s="1283"/>
      <c r="D112" s="3075"/>
      <c r="E112" s="3075"/>
      <c r="F112" s="3075"/>
      <c r="G112" s="3075"/>
      <c r="H112" s="3075"/>
      <c r="I112" s="3089"/>
      <c r="J112" s="3089"/>
      <c r="K112" s="3089"/>
      <c r="L112" s="3089"/>
      <c r="M112" s="3089"/>
      <c r="N112" s="3089"/>
      <c r="O112" s="3089"/>
    </row>
    <row r="113" spans="1:15" s="1267" customFormat="1" ht="12.75">
      <c r="A113" s="3055"/>
      <c r="B113" s="3055"/>
      <c r="C113" s="3055"/>
      <c r="D113" s="3055"/>
      <c r="E113" s="3055"/>
      <c r="F113" s="3055"/>
      <c r="G113" s="3055"/>
      <c r="H113" s="3055"/>
      <c r="I113" s="3089"/>
      <c r="J113" s="3089"/>
      <c r="K113" s="3089"/>
      <c r="L113" s="3089"/>
      <c r="M113" s="3089"/>
      <c r="N113" s="3089"/>
      <c r="O113" s="3089"/>
    </row>
    <row r="114" spans="1:15" s="1267" customFormat="1" ht="12.75">
      <c r="A114" s="3059"/>
      <c r="B114" s="3059"/>
      <c r="C114" s="3059"/>
      <c r="D114" s="3059"/>
      <c r="E114" s="3059"/>
      <c r="F114" s="3059"/>
      <c r="G114" s="3059"/>
      <c r="H114" s="3059"/>
      <c r="I114" s="3089"/>
      <c r="J114" s="3089"/>
      <c r="K114" s="3089"/>
      <c r="L114" s="3089"/>
      <c r="M114" s="3089"/>
      <c r="N114" s="3089"/>
      <c r="O114" s="3089"/>
    </row>
    <row r="115" spans="1:15" s="1267" customFormat="1">
      <c r="A115" s="1273"/>
      <c r="B115" s="1273"/>
      <c r="C115" s="1273"/>
      <c r="D115" s="1273"/>
      <c r="E115" s="1273"/>
      <c r="F115" s="1273"/>
      <c r="G115" s="1273"/>
      <c r="H115" s="1273"/>
      <c r="I115" s="3089"/>
      <c r="J115" s="3089"/>
      <c r="K115" s="3089"/>
      <c r="L115" s="3089"/>
      <c r="M115" s="3089"/>
      <c r="N115" s="3089"/>
      <c r="O115" s="3089"/>
    </row>
    <row r="116" spans="1:15" s="1267" customFormat="1">
      <c r="A116" s="3077"/>
      <c r="B116" s="3076"/>
      <c r="C116" s="1273"/>
      <c r="D116" s="3075"/>
      <c r="E116" s="3075"/>
      <c r="F116" s="3075"/>
      <c r="G116" s="3075"/>
      <c r="H116" s="3075"/>
      <c r="I116" s="3089"/>
      <c r="J116" s="3089"/>
      <c r="K116" s="3089"/>
      <c r="L116" s="3089"/>
      <c r="M116" s="3089"/>
      <c r="N116" s="3089"/>
      <c r="O116" s="3089"/>
    </row>
    <row r="117" spans="1:15" s="1267" customFormat="1" ht="12.75">
      <c r="A117" s="1221"/>
      <c r="B117" s="1221"/>
      <c r="C117" s="1303"/>
      <c r="D117" s="1302"/>
      <c r="E117" s="1304"/>
      <c r="F117" s="1301"/>
      <c r="G117" s="3074"/>
      <c r="H117" s="1304"/>
      <c r="I117" s="3089"/>
      <c r="J117" s="3089"/>
      <c r="K117" s="3089"/>
      <c r="L117" s="3089"/>
      <c r="M117" s="3089"/>
      <c r="N117" s="3089"/>
      <c r="O117" s="3089"/>
    </row>
    <row r="118" spans="1:15" s="1267" customFormat="1" ht="23.25">
      <c r="A118" s="3073"/>
      <c r="B118" s="3073"/>
      <c r="C118" s="3072"/>
      <c r="D118" s="1302"/>
      <c r="E118" s="1304"/>
      <c r="F118" s="1301"/>
      <c r="G118" s="3071"/>
      <c r="H118" s="1304"/>
      <c r="I118" s="3089"/>
      <c r="J118" s="3089"/>
      <c r="K118" s="3089"/>
      <c r="L118" s="3089"/>
      <c r="M118" s="3089"/>
      <c r="N118" s="3089"/>
      <c r="O118" s="3089"/>
    </row>
    <row r="119" spans="1:15" s="1267" customFormat="1" ht="12.75">
      <c r="A119" s="1277"/>
      <c r="B119" s="1277"/>
      <c r="C119" s="3068"/>
      <c r="D119" s="3070"/>
      <c r="E119" s="3069"/>
      <c r="F119" s="3069"/>
      <c r="G119" s="3069"/>
      <c r="H119" s="1314"/>
      <c r="I119" s="3089"/>
      <c r="J119" s="3089"/>
      <c r="K119" s="3089"/>
      <c r="L119" s="3089"/>
      <c r="M119" s="3089"/>
      <c r="N119" s="3089"/>
      <c r="O119" s="3089"/>
    </row>
    <row r="120" spans="1:15" s="1267" customFormat="1" ht="12.75">
      <c r="A120" s="1277"/>
      <c r="B120" s="1277"/>
      <c r="C120" s="3068"/>
      <c r="D120" s="1311"/>
      <c r="E120" s="1311"/>
      <c r="F120" s="1311"/>
      <c r="G120" s="1311"/>
      <c r="H120" s="1311"/>
      <c r="I120" s="3089"/>
      <c r="J120" s="3089"/>
      <c r="K120" s="3089"/>
      <c r="L120" s="3089"/>
      <c r="M120" s="3089"/>
      <c r="N120" s="3089"/>
      <c r="O120" s="3089"/>
    </row>
    <row r="121" spans="1:15" s="1267" customFormat="1" ht="12.75">
      <c r="A121" s="1277"/>
      <c r="B121" s="1277"/>
      <c r="C121" s="1314"/>
      <c r="D121" s="3066"/>
      <c r="E121" s="3066"/>
      <c r="F121" s="3066"/>
      <c r="G121" s="3067"/>
      <c r="H121" s="3066"/>
      <c r="I121" s="3089"/>
      <c r="J121" s="3089"/>
      <c r="K121" s="3089"/>
      <c r="L121" s="3089"/>
      <c r="M121" s="3089"/>
      <c r="N121" s="3089"/>
      <c r="O121" s="3089"/>
    </row>
    <row r="122" spans="1:15" s="1267" customFormat="1" ht="12.75">
      <c r="A122" s="1298"/>
      <c r="B122" s="3065"/>
      <c r="C122" s="3064"/>
      <c r="D122" s="3063"/>
      <c r="E122" s="3063"/>
      <c r="F122" s="3063"/>
      <c r="G122" s="3063"/>
      <c r="H122" s="3063"/>
      <c r="I122" s="3089"/>
      <c r="J122" s="3089"/>
      <c r="K122" s="3089"/>
      <c r="L122" s="3089"/>
      <c r="M122" s="3089"/>
      <c r="N122" s="3089"/>
      <c r="O122" s="3089"/>
    </row>
    <row r="123" spans="1:15" s="1267" customFormat="1" ht="12.75">
      <c r="A123" s="1292"/>
      <c r="B123" s="1292"/>
      <c r="C123" s="1297"/>
      <c r="D123" s="3062"/>
      <c r="E123" s="3062"/>
      <c r="F123" s="1301"/>
      <c r="G123" s="3062"/>
      <c r="H123" s="3062"/>
      <c r="I123" s="3089"/>
      <c r="J123" s="3089"/>
      <c r="K123" s="3089"/>
      <c r="L123" s="3089"/>
      <c r="M123" s="3089"/>
      <c r="N123" s="3089"/>
      <c r="O123" s="3089"/>
    </row>
    <row r="124" spans="1:15" s="1267" customFormat="1" ht="12.75">
      <c r="A124" s="1292"/>
      <c r="B124" s="1292"/>
      <c r="C124" s="1294"/>
      <c r="D124" s="3062"/>
      <c r="E124" s="3062"/>
      <c r="F124" s="1301"/>
      <c r="G124" s="3062"/>
      <c r="H124" s="3062"/>
      <c r="I124" s="3089"/>
      <c r="J124" s="3089"/>
      <c r="K124" s="3089"/>
      <c r="L124" s="3089"/>
      <c r="M124" s="3089"/>
      <c r="N124" s="3089"/>
      <c r="O124" s="3089"/>
    </row>
    <row r="125" spans="1:15" s="1267" customFormat="1" ht="12.75">
      <c r="A125" s="3061"/>
      <c r="B125" s="1296"/>
      <c r="C125" s="1294"/>
      <c r="D125" s="1302"/>
      <c r="E125" s="1300"/>
      <c r="F125" s="1301"/>
      <c r="G125" s="1300"/>
      <c r="H125" s="1300"/>
      <c r="I125" s="3089"/>
      <c r="J125" s="3089"/>
      <c r="K125" s="3089"/>
      <c r="L125" s="3089"/>
      <c r="M125" s="3089"/>
      <c r="N125" s="3089"/>
      <c r="O125" s="3089"/>
    </row>
    <row r="126" spans="1:15" s="1267" customFormat="1" ht="12.75">
      <c r="A126" s="1295"/>
      <c r="B126" s="1295"/>
      <c r="C126" s="1303"/>
      <c r="D126" s="1302"/>
      <c r="E126" s="3060"/>
      <c r="F126" s="1301"/>
      <c r="G126" s="3060"/>
      <c r="H126" s="3060"/>
      <c r="I126" s="3089"/>
      <c r="J126" s="3089"/>
      <c r="K126" s="3089"/>
      <c r="L126" s="3089"/>
      <c r="M126" s="3089"/>
      <c r="N126" s="3089"/>
      <c r="O126" s="3089"/>
    </row>
    <row r="127" spans="1:15" s="1267" customFormat="1" ht="12.75">
      <c r="A127" s="1288"/>
      <c r="B127" s="1288"/>
      <c r="C127" s="1287"/>
      <c r="D127" s="1286"/>
      <c r="E127" s="1286"/>
      <c r="F127" s="1286"/>
      <c r="G127" s="1286"/>
      <c r="H127" s="1286"/>
      <c r="I127" s="3089"/>
      <c r="J127" s="3089"/>
      <c r="K127" s="3089"/>
      <c r="L127" s="3089"/>
      <c r="M127" s="3089"/>
      <c r="N127" s="3089"/>
      <c r="O127" s="3089"/>
    </row>
    <row r="128" spans="1:15" s="1267" customFormat="1" ht="12.75">
      <c r="A128" s="1288"/>
      <c r="B128" s="1288"/>
      <c r="C128" s="1287"/>
      <c r="D128" s="1286"/>
      <c r="E128" s="1286"/>
      <c r="F128" s="1286"/>
      <c r="G128" s="1286"/>
      <c r="H128" s="1286"/>
      <c r="I128" s="3089"/>
      <c r="J128" s="3089"/>
      <c r="K128" s="3089"/>
      <c r="L128" s="3089"/>
      <c r="M128" s="3089"/>
      <c r="N128" s="3089"/>
      <c r="O128" s="3089"/>
    </row>
    <row r="129" spans="1:15" s="1267" customFormat="1">
      <c r="A129" s="1221"/>
      <c r="B129" s="1273"/>
      <c r="C129" s="3058"/>
      <c r="D129" s="1273"/>
      <c r="E129" s="3059"/>
      <c r="F129" s="3059"/>
      <c r="G129" s="1221"/>
      <c r="H129" s="1273"/>
      <c r="I129" s="3089"/>
      <c r="J129" s="3089"/>
      <c r="K129" s="3089"/>
      <c r="L129" s="3089"/>
      <c r="M129" s="3089"/>
      <c r="N129" s="3089"/>
      <c r="O129" s="3089"/>
    </row>
    <row r="130" spans="1:15" s="1267" customFormat="1">
      <c r="A130" s="1273"/>
      <c r="B130" s="1221"/>
      <c r="C130" s="3058"/>
      <c r="D130" s="1221"/>
      <c r="E130" s="1221"/>
      <c r="F130" s="1221"/>
      <c r="G130" s="1221"/>
      <c r="H130" s="1273"/>
      <c r="I130" s="3089"/>
      <c r="J130" s="3089"/>
      <c r="K130" s="3089"/>
      <c r="L130" s="3089"/>
      <c r="M130" s="3089"/>
      <c r="N130" s="3089"/>
      <c r="O130" s="3089"/>
    </row>
    <row r="131" spans="1:15" s="1267" customFormat="1" ht="12.75">
      <c r="A131" s="3057"/>
      <c r="B131" s="1221"/>
      <c r="C131" s="3056"/>
      <c r="D131" s="3056"/>
      <c r="E131" s="3055"/>
      <c r="F131" s="3055"/>
      <c r="G131" s="3055"/>
      <c r="H131" s="3055"/>
      <c r="I131" s="3089"/>
      <c r="J131" s="3089"/>
      <c r="K131" s="3089"/>
      <c r="L131" s="3089"/>
      <c r="M131" s="3089"/>
      <c r="N131" s="3089"/>
      <c r="O131" s="3089"/>
    </row>
    <row r="132" spans="1:15" s="1267" customFormat="1" ht="12.75">
      <c r="A132" s="1283"/>
      <c r="B132" s="3054"/>
      <c r="C132" s="3053"/>
      <c r="D132" s="3053"/>
      <c r="E132" s="3052"/>
      <c r="F132" s="3052"/>
      <c r="G132" s="3052"/>
      <c r="H132" s="3052"/>
      <c r="I132" s="3089"/>
      <c r="J132" s="3089"/>
      <c r="K132" s="3089"/>
      <c r="L132" s="3089"/>
      <c r="M132" s="3089"/>
      <c r="N132" s="3089"/>
      <c r="O132" s="3089"/>
    </row>
    <row r="133" spans="1:15" s="1267" customFormat="1">
      <c r="A133" s="1273"/>
      <c r="B133" s="1273"/>
      <c r="C133" s="1273"/>
      <c r="D133" s="1273"/>
      <c r="E133" s="1273"/>
      <c r="F133" s="1273"/>
      <c r="G133" s="1273"/>
      <c r="H133" s="1273"/>
      <c r="I133" s="3089"/>
      <c r="J133" s="3089"/>
      <c r="K133" s="3089"/>
      <c r="L133" s="3089"/>
      <c r="M133" s="3089"/>
      <c r="N133" s="3089"/>
      <c r="O133" s="3089"/>
    </row>
    <row r="134" spans="1:15" s="1267" customFormat="1">
      <c r="A134" s="1273"/>
      <c r="B134" s="1273"/>
      <c r="C134" s="1273"/>
      <c r="D134" s="1273"/>
      <c r="E134" s="1273"/>
      <c r="F134" s="1273"/>
      <c r="G134" s="1273"/>
      <c r="H134" s="1273"/>
      <c r="I134" s="3089"/>
      <c r="J134" s="3089"/>
      <c r="K134" s="3089"/>
      <c r="L134" s="3089"/>
      <c r="M134" s="3089"/>
      <c r="N134" s="3089"/>
      <c r="O134" s="3089"/>
    </row>
    <row r="135" spans="1:15" s="1267" customFormat="1">
      <c r="A135" s="1273"/>
      <c r="B135" s="1273"/>
      <c r="C135" s="1273"/>
      <c r="D135" s="1273"/>
      <c r="E135" s="1273"/>
      <c r="F135" s="1273"/>
      <c r="G135" s="1273"/>
      <c r="H135" s="1273"/>
      <c r="I135" s="3089"/>
      <c r="J135" s="3089"/>
      <c r="K135" s="3089"/>
      <c r="L135" s="3089"/>
      <c r="M135" s="3089"/>
      <c r="N135" s="3089"/>
      <c r="O135" s="3089"/>
    </row>
    <row r="136" spans="1:15" s="1267" customFormat="1">
      <c r="A136" s="1273"/>
      <c r="B136" s="1273"/>
      <c r="C136" s="1273"/>
      <c r="D136" s="1273"/>
      <c r="E136" s="1273"/>
      <c r="F136" s="1273"/>
      <c r="G136" s="1273"/>
      <c r="H136" s="1273"/>
      <c r="I136" s="3089"/>
      <c r="J136" s="3089"/>
      <c r="K136" s="3089"/>
      <c r="L136" s="3089"/>
      <c r="M136" s="3089"/>
      <c r="N136" s="3089"/>
      <c r="O136" s="3089"/>
    </row>
    <row r="137" spans="1:15" s="1267" customFormat="1">
      <c r="A137" s="1273"/>
      <c r="B137" s="1273"/>
      <c r="C137" s="1273"/>
      <c r="D137" s="1273"/>
      <c r="E137" s="1273"/>
      <c r="F137" s="1273"/>
      <c r="G137" s="1273"/>
      <c r="H137" s="1273"/>
      <c r="I137" s="3089"/>
      <c r="J137" s="3089"/>
      <c r="K137" s="3089"/>
      <c r="L137" s="3089"/>
      <c r="M137" s="3089"/>
      <c r="N137" s="3089"/>
      <c r="O137" s="3089"/>
    </row>
    <row r="138" spans="1:15" s="1267" customFormat="1">
      <c r="A138" s="1273"/>
      <c r="B138" s="1273"/>
      <c r="C138" s="1273"/>
      <c r="D138" s="1273"/>
      <c r="E138" s="1273"/>
      <c r="F138" s="1273"/>
      <c r="G138" s="1273"/>
      <c r="H138" s="1273"/>
      <c r="I138" s="3089"/>
      <c r="J138" s="3089"/>
      <c r="K138" s="3089"/>
      <c r="L138" s="3089"/>
      <c r="M138" s="3089"/>
      <c r="N138" s="3089"/>
      <c r="O138" s="3089"/>
    </row>
    <row r="139" spans="1:15" s="1267" customFormat="1">
      <c r="A139" s="1273"/>
      <c r="B139" s="1273"/>
      <c r="C139" s="1273"/>
      <c r="D139" s="1273"/>
      <c r="E139" s="1273"/>
      <c r="F139" s="1273"/>
      <c r="G139" s="1273"/>
      <c r="H139" s="1273"/>
      <c r="I139" s="3089"/>
      <c r="J139" s="3089"/>
      <c r="K139" s="3089"/>
      <c r="L139" s="3089"/>
      <c r="M139" s="3089"/>
      <c r="N139" s="3089"/>
      <c r="O139" s="3089"/>
    </row>
    <row r="140" spans="1:15" s="1267" customFormat="1">
      <c r="A140" s="1273"/>
      <c r="B140" s="1273"/>
      <c r="C140" s="1273"/>
      <c r="D140" s="1273"/>
      <c r="E140" s="1273"/>
      <c r="F140" s="1273"/>
      <c r="G140" s="1273"/>
      <c r="H140" s="1273"/>
      <c r="I140" s="3089"/>
      <c r="J140" s="3089"/>
      <c r="K140" s="3089"/>
      <c r="L140" s="3089"/>
      <c r="M140" s="3089"/>
      <c r="N140" s="3089"/>
      <c r="O140" s="3089"/>
    </row>
    <row r="141" spans="1:15" s="1267" customFormat="1">
      <c r="A141" s="1273"/>
      <c r="B141" s="1273"/>
      <c r="C141" s="1273"/>
      <c r="D141" s="1273"/>
      <c r="E141" s="1273"/>
      <c r="F141" s="1273"/>
      <c r="G141" s="1273"/>
      <c r="H141" s="1273"/>
      <c r="I141" s="3089"/>
      <c r="J141" s="3089"/>
      <c r="K141" s="3089"/>
      <c r="L141" s="3089"/>
      <c r="M141" s="3089"/>
      <c r="N141" s="3089"/>
      <c r="O141" s="3089"/>
    </row>
    <row r="142" spans="1:15" s="1267" customFormat="1">
      <c r="A142" s="1266"/>
      <c r="B142" s="1266"/>
      <c r="C142" s="1266"/>
      <c r="D142" s="1266"/>
      <c r="E142" s="1266"/>
      <c r="F142" s="1266"/>
      <c r="G142" s="1266"/>
      <c r="H142" s="1266"/>
      <c r="I142" s="3089"/>
      <c r="J142" s="3089"/>
      <c r="K142" s="3089"/>
      <c r="L142" s="3089"/>
      <c r="M142" s="3089"/>
      <c r="N142" s="3089"/>
      <c r="O142" s="3089"/>
    </row>
    <row r="143" spans="1:15" s="1267" customFormat="1">
      <c r="A143" s="1266"/>
      <c r="B143" s="1266"/>
      <c r="C143" s="1266"/>
      <c r="D143" s="1266"/>
      <c r="E143" s="1266"/>
      <c r="F143" s="1266"/>
      <c r="G143" s="1266"/>
      <c r="H143" s="1266"/>
      <c r="I143" s="3089"/>
      <c r="J143" s="3089"/>
      <c r="K143" s="3089"/>
      <c r="L143" s="3089"/>
      <c r="M143" s="3089"/>
      <c r="N143" s="3089"/>
      <c r="O143" s="3089"/>
    </row>
    <row r="144" spans="1:15" s="1267" customFormat="1">
      <c r="A144" s="1266"/>
      <c r="B144" s="1266"/>
      <c r="C144" s="1266"/>
      <c r="D144" s="1266"/>
      <c r="E144" s="1266"/>
      <c r="F144" s="1266"/>
      <c r="G144" s="1266"/>
      <c r="H144" s="1266"/>
      <c r="I144" s="3089"/>
      <c r="J144" s="3089"/>
      <c r="K144" s="3089"/>
      <c r="L144" s="3089"/>
      <c r="M144" s="3089"/>
      <c r="N144" s="3089"/>
      <c r="O144" s="3089"/>
    </row>
    <row r="145" spans="1:15" s="1267" customFormat="1">
      <c r="A145" s="1266"/>
      <c r="B145" s="1266"/>
      <c r="C145" s="1266"/>
      <c r="D145" s="1266"/>
      <c r="E145" s="1266"/>
      <c r="F145" s="1266"/>
      <c r="G145" s="1266"/>
      <c r="H145" s="1266"/>
      <c r="I145" s="3089"/>
      <c r="J145" s="3089"/>
      <c r="K145" s="3089"/>
      <c r="L145" s="3089"/>
      <c r="M145" s="3089"/>
      <c r="N145" s="3089"/>
      <c r="O145" s="3089"/>
    </row>
    <row r="146" spans="1:15" s="1267" customFormat="1">
      <c r="A146" s="1266"/>
      <c r="B146" s="1266"/>
      <c r="C146" s="1266"/>
      <c r="D146" s="1266"/>
      <c r="E146" s="1266"/>
      <c r="F146" s="1266"/>
      <c r="G146" s="1266"/>
      <c r="H146" s="1266"/>
      <c r="I146" s="3089"/>
      <c r="J146" s="3089"/>
      <c r="K146" s="3089"/>
      <c r="L146" s="3089"/>
      <c r="M146" s="3089"/>
      <c r="N146" s="3089"/>
      <c r="O146" s="3089"/>
    </row>
    <row r="147" spans="1:15" s="1267" customFormat="1">
      <c r="A147" s="1266"/>
      <c r="B147" s="1266"/>
      <c r="C147" s="1266"/>
      <c r="D147" s="1266"/>
      <c r="E147" s="1266"/>
      <c r="F147" s="1266"/>
      <c r="G147" s="1266"/>
      <c r="H147" s="1266"/>
      <c r="I147" s="3089"/>
      <c r="J147" s="3089"/>
      <c r="K147" s="3089"/>
      <c r="L147" s="3089"/>
      <c r="M147" s="3089"/>
      <c r="N147" s="3089"/>
      <c r="O147" s="3089"/>
    </row>
    <row r="148" spans="1:15" s="1267" customFormat="1">
      <c r="A148" s="1266"/>
      <c r="B148" s="1266"/>
      <c r="C148" s="1266"/>
      <c r="D148" s="1266"/>
      <c r="E148" s="1266"/>
      <c r="F148" s="1266"/>
      <c r="G148" s="1266"/>
      <c r="H148" s="1266"/>
      <c r="I148" s="3089"/>
      <c r="J148" s="3089"/>
      <c r="K148" s="3089"/>
      <c r="L148" s="3089"/>
      <c r="M148" s="3089"/>
      <c r="N148" s="3089"/>
      <c r="O148" s="3089"/>
    </row>
    <row r="149" spans="1:15" s="1267" customFormat="1">
      <c r="A149" s="1266"/>
      <c r="B149" s="1266"/>
      <c r="C149" s="1266"/>
      <c r="D149" s="1266"/>
      <c r="E149" s="1266"/>
      <c r="F149" s="1266"/>
      <c r="G149" s="1266"/>
      <c r="H149" s="1266"/>
      <c r="I149" s="3089"/>
      <c r="J149" s="3089"/>
      <c r="K149" s="3089"/>
      <c r="L149" s="3089"/>
      <c r="M149" s="3089"/>
      <c r="N149" s="3089"/>
      <c r="O149" s="3089"/>
    </row>
    <row r="150" spans="1:15" s="1267" customFormat="1">
      <c r="A150" s="1266"/>
      <c r="B150" s="1266"/>
      <c r="C150" s="1266"/>
      <c r="D150" s="1266"/>
      <c r="E150" s="1266"/>
      <c r="F150" s="1266"/>
      <c r="G150" s="1266"/>
      <c r="H150" s="1266"/>
      <c r="I150" s="3089"/>
      <c r="J150" s="3089"/>
      <c r="K150" s="3089"/>
      <c r="L150" s="3089"/>
      <c r="M150" s="3089"/>
      <c r="N150" s="3089"/>
      <c r="O150" s="3089"/>
    </row>
    <row r="151" spans="1:15" s="1267" customFormat="1">
      <c r="A151" s="1266"/>
      <c r="B151" s="1266"/>
      <c r="C151" s="1266"/>
      <c r="D151" s="1266"/>
      <c r="E151" s="1266"/>
      <c r="F151" s="1266"/>
      <c r="G151" s="1266"/>
      <c r="H151" s="1266"/>
      <c r="I151" s="3089"/>
      <c r="J151" s="3089"/>
      <c r="K151" s="3089"/>
      <c r="L151" s="3089"/>
      <c r="M151" s="3089"/>
      <c r="N151" s="3089"/>
      <c r="O151" s="3089"/>
    </row>
    <row r="152" spans="1:15" s="1267" customFormat="1">
      <c r="A152" s="1266"/>
      <c r="B152" s="1266"/>
      <c r="C152" s="1266"/>
      <c r="D152" s="1266"/>
      <c r="E152" s="1266"/>
      <c r="F152" s="1266"/>
      <c r="G152" s="1266"/>
      <c r="H152" s="1266"/>
      <c r="I152" s="3089"/>
      <c r="J152" s="3089"/>
      <c r="K152" s="3089"/>
      <c r="L152" s="3089"/>
      <c r="M152" s="3089"/>
      <c r="N152" s="3089"/>
      <c r="O152" s="3089"/>
    </row>
    <row r="153" spans="1:15" s="1267" customFormat="1">
      <c r="A153" s="1266"/>
      <c r="B153" s="1266"/>
      <c r="C153" s="1266"/>
      <c r="D153" s="1266"/>
      <c r="E153" s="1266"/>
      <c r="F153" s="1266"/>
      <c r="G153" s="1266"/>
      <c r="H153" s="1266"/>
      <c r="I153" s="3089"/>
      <c r="J153" s="3089"/>
      <c r="K153" s="3089"/>
      <c r="L153" s="3089"/>
      <c r="M153" s="3089"/>
      <c r="N153" s="3089"/>
      <c r="O153" s="3089"/>
    </row>
    <row r="154" spans="1:15" s="1267" customFormat="1">
      <c r="A154" s="1266"/>
      <c r="B154" s="1266"/>
      <c r="C154" s="1266"/>
      <c r="D154" s="1266"/>
      <c r="E154" s="1266"/>
      <c r="F154" s="1266"/>
      <c r="G154" s="1266"/>
      <c r="H154" s="1266"/>
      <c r="I154" s="3089"/>
      <c r="J154" s="3089"/>
      <c r="K154" s="3089"/>
      <c r="L154" s="3089"/>
      <c r="M154" s="3089"/>
      <c r="N154" s="3089"/>
      <c r="O154" s="3089"/>
    </row>
    <row r="155" spans="1:15" s="3051" customFormat="1">
      <c r="A155" s="1266"/>
      <c r="B155" s="1266"/>
      <c r="C155" s="1266"/>
      <c r="D155" s="1266"/>
      <c r="E155" s="1266"/>
      <c r="F155" s="1266"/>
      <c r="G155" s="1266"/>
      <c r="H155" s="1266"/>
    </row>
    <row r="156" spans="1:15" s="3051" customFormat="1">
      <c r="A156" s="1266"/>
      <c r="B156" s="1266"/>
      <c r="C156" s="1266"/>
      <c r="D156" s="1266"/>
      <c r="E156" s="1266"/>
      <c r="F156" s="1266"/>
      <c r="G156" s="1266"/>
      <c r="H156" s="1266"/>
    </row>
    <row r="157" spans="1:15" s="3051" customFormat="1">
      <c r="A157" s="1266"/>
      <c r="B157" s="1266"/>
      <c r="C157" s="1266"/>
      <c r="D157" s="1266"/>
      <c r="E157" s="1266"/>
      <c r="F157" s="1266"/>
      <c r="G157" s="1266"/>
      <c r="H157" s="1266"/>
    </row>
    <row r="158" spans="1:15" s="3051" customFormat="1">
      <c r="A158" s="1266"/>
      <c r="B158" s="1266"/>
      <c r="C158" s="1266"/>
      <c r="D158" s="1266"/>
      <c r="E158" s="1266"/>
      <c r="F158" s="1266"/>
      <c r="G158" s="1266"/>
      <c r="H158" s="1266"/>
    </row>
    <row r="159" spans="1:15" s="3051" customFormat="1">
      <c r="A159" s="1266"/>
      <c r="B159" s="1266"/>
      <c r="C159" s="1266"/>
      <c r="D159" s="1266"/>
      <c r="E159" s="1266"/>
      <c r="F159" s="1266"/>
      <c r="G159" s="1266"/>
      <c r="H159" s="1266"/>
    </row>
    <row r="160" spans="1:15" s="3051" customFormat="1">
      <c r="A160" s="1266"/>
      <c r="B160" s="1266"/>
      <c r="C160" s="1266"/>
      <c r="D160" s="1266"/>
      <c r="E160" s="1266"/>
      <c r="F160" s="1266"/>
      <c r="G160" s="1266"/>
      <c r="H160" s="1266"/>
    </row>
    <row r="161" spans="1:15" s="3051" customFormat="1">
      <c r="A161" s="1266"/>
      <c r="B161" s="1266"/>
      <c r="C161" s="1266"/>
      <c r="D161" s="1266"/>
      <c r="E161" s="1266"/>
      <c r="F161" s="1266"/>
      <c r="G161" s="1266"/>
      <c r="H161" s="1266"/>
    </row>
    <row r="162" spans="1:15" s="3051" customFormat="1">
      <c r="A162" s="1266"/>
      <c r="B162" s="1266"/>
      <c r="C162" s="1266"/>
      <c r="D162" s="1266"/>
      <c r="E162" s="1266"/>
      <c r="F162" s="1266"/>
      <c r="G162" s="1266"/>
      <c r="H162" s="1266"/>
    </row>
    <row r="163" spans="1:15" s="1267" customFormat="1">
      <c r="A163" s="1266"/>
      <c r="B163" s="1266"/>
      <c r="C163" s="1266"/>
      <c r="D163" s="1266"/>
      <c r="E163" s="1266"/>
      <c r="F163" s="1266"/>
      <c r="G163" s="1266"/>
      <c r="H163" s="1266"/>
      <c r="I163" s="3089"/>
      <c r="J163" s="3089"/>
      <c r="K163" s="3089"/>
      <c r="L163" s="3089"/>
      <c r="M163" s="3089"/>
      <c r="N163" s="3089"/>
      <c r="O163" s="3089"/>
    </row>
    <row r="164" spans="1:15" s="1267" customFormat="1">
      <c r="A164" s="1266"/>
      <c r="B164" s="1266"/>
      <c r="C164" s="1266"/>
      <c r="D164" s="1266"/>
      <c r="E164" s="1266"/>
      <c r="F164" s="1266"/>
      <c r="G164" s="1266"/>
      <c r="H164" s="1266"/>
      <c r="I164" s="3089"/>
      <c r="J164" s="3089"/>
      <c r="K164" s="3089"/>
      <c r="L164" s="3089"/>
      <c r="M164" s="3089"/>
      <c r="N164" s="3089"/>
      <c r="O164" s="3089"/>
    </row>
    <row r="165" spans="1:15" s="1267" customFormat="1">
      <c r="A165" s="1266"/>
      <c r="B165" s="1266"/>
      <c r="C165" s="1266"/>
      <c r="D165" s="1266"/>
      <c r="E165" s="1266"/>
      <c r="F165" s="1266"/>
      <c r="G165" s="1266"/>
      <c r="H165" s="1266"/>
      <c r="I165" s="3089"/>
      <c r="J165" s="3089"/>
      <c r="K165" s="3089"/>
      <c r="L165" s="3089"/>
      <c r="M165" s="3089"/>
      <c r="N165" s="3089"/>
      <c r="O165" s="3089"/>
    </row>
    <row r="166" spans="1:15" s="1267" customFormat="1">
      <c r="A166" s="1266"/>
      <c r="B166" s="1266"/>
      <c r="C166" s="1266"/>
      <c r="D166" s="1266"/>
      <c r="E166" s="1266"/>
      <c r="F166" s="1266"/>
      <c r="G166" s="1266"/>
      <c r="H166" s="1266"/>
      <c r="I166" s="3089"/>
      <c r="J166" s="3089"/>
      <c r="K166" s="3089"/>
      <c r="L166" s="3089"/>
      <c r="M166" s="3089"/>
      <c r="N166" s="3089"/>
      <c r="O166" s="3089"/>
    </row>
    <row r="167" spans="1:15" s="1267" customFormat="1">
      <c r="A167" s="1266"/>
      <c r="B167" s="1266"/>
      <c r="C167" s="1266"/>
      <c r="D167" s="1266"/>
      <c r="E167" s="1266"/>
      <c r="F167" s="1266"/>
      <c r="G167" s="1266"/>
      <c r="H167" s="1266"/>
      <c r="I167" s="3089"/>
      <c r="J167" s="3089"/>
      <c r="K167" s="3089"/>
      <c r="L167" s="3089"/>
      <c r="M167" s="3089"/>
      <c r="N167" s="3089"/>
      <c r="O167" s="3089"/>
    </row>
    <row r="168" spans="1:15" s="1267" customFormat="1">
      <c r="A168" s="1266"/>
      <c r="B168" s="1266"/>
      <c r="C168" s="1266"/>
      <c r="D168" s="1266"/>
      <c r="E168" s="1266"/>
      <c r="F168" s="1266"/>
      <c r="G168" s="1266"/>
      <c r="H168" s="1266"/>
      <c r="I168" s="3089"/>
      <c r="J168" s="3089"/>
      <c r="K168" s="3089"/>
      <c r="L168" s="3089"/>
      <c r="M168" s="3089"/>
      <c r="N168" s="3089"/>
      <c r="O168" s="3089"/>
    </row>
    <row r="169" spans="1:15" s="1267" customFormat="1">
      <c r="A169" s="1266"/>
      <c r="B169" s="1266"/>
      <c r="C169" s="1266"/>
      <c r="D169" s="1266"/>
      <c r="E169" s="1266"/>
      <c r="F169" s="1266"/>
      <c r="G169" s="1266"/>
      <c r="H169" s="1266"/>
      <c r="I169" s="3089"/>
      <c r="J169" s="3089"/>
      <c r="K169" s="3089"/>
      <c r="L169" s="3089"/>
      <c r="M169" s="3089"/>
      <c r="N169" s="3089"/>
      <c r="O169" s="3089"/>
    </row>
    <row r="170" spans="1:15" s="1267" customFormat="1">
      <c r="A170" s="1266"/>
      <c r="B170" s="1266"/>
      <c r="C170" s="1266"/>
      <c r="D170" s="1266"/>
      <c r="E170" s="1266"/>
      <c r="F170" s="1266"/>
      <c r="G170" s="1266"/>
      <c r="H170" s="1266"/>
      <c r="I170" s="3089"/>
      <c r="J170" s="3089"/>
      <c r="K170" s="3089"/>
      <c r="L170" s="3089"/>
      <c r="M170" s="3089"/>
      <c r="N170" s="3089"/>
      <c r="O170" s="3089"/>
    </row>
    <row r="171" spans="1:15" s="1267" customFormat="1">
      <c r="A171" s="1266"/>
      <c r="B171" s="1266"/>
      <c r="C171" s="1266"/>
      <c r="D171" s="1266"/>
      <c r="E171" s="1266"/>
      <c r="F171" s="1266"/>
      <c r="G171" s="1266"/>
      <c r="H171" s="1266"/>
      <c r="I171" s="3089"/>
      <c r="J171" s="3089"/>
      <c r="K171" s="3089"/>
      <c r="L171" s="3089"/>
      <c r="M171" s="3089"/>
      <c r="N171" s="3089"/>
      <c r="O171" s="3089"/>
    </row>
    <row r="172" spans="1:15" s="1267" customFormat="1">
      <c r="A172" s="1266"/>
      <c r="B172" s="1266"/>
      <c r="C172" s="1266"/>
      <c r="D172" s="1266"/>
      <c r="E172" s="1266"/>
      <c r="F172" s="1266"/>
      <c r="G172" s="1266"/>
      <c r="H172" s="1266"/>
      <c r="I172" s="3089"/>
      <c r="J172" s="3089"/>
      <c r="K172" s="3089"/>
      <c r="L172" s="3089"/>
      <c r="M172" s="3089"/>
      <c r="N172" s="3089"/>
      <c r="O172" s="3089"/>
    </row>
    <row r="173" spans="1:15" s="1267" customFormat="1">
      <c r="A173" s="1266"/>
      <c r="B173" s="1266"/>
      <c r="C173" s="1266"/>
      <c r="D173" s="1266"/>
      <c r="E173" s="1266"/>
      <c r="F173" s="1266"/>
      <c r="G173" s="1266"/>
      <c r="H173" s="1266"/>
      <c r="I173" s="3089"/>
      <c r="J173" s="3089"/>
      <c r="K173" s="3089"/>
      <c r="L173" s="3089"/>
      <c r="M173" s="3089"/>
      <c r="N173" s="3089"/>
      <c r="O173" s="3089"/>
    </row>
    <row r="174" spans="1:15" s="1267" customFormat="1">
      <c r="A174" s="1266"/>
      <c r="B174" s="1266"/>
      <c r="C174" s="1266"/>
      <c r="D174" s="1266"/>
      <c r="E174" s="1266"/>
      <c r="F174" s="1266"/>
      <c r="G174" s="1266"/>
      <c r="H174" s="1266"/>
      <c r="I174" s="3089"/>
      <c r="J174" s="3089"/>
      <c r="K174" s="3089"/>
      <c r="L174" s="3089"/>
      <c r="M174" s="3089"/>
      <c r="N174" s="3089"/>
      <c r="O174" s="3089"/>
    </row>
    <row r="175" spans="1:15" s="1267" customFormat="1">
      <c r="A175" s="1266"/>
      <c r="B175" s="1266"/>
      <c r="C175" s="1266"/>
      <c r="D175" s="1266"/>
      <c r="E175" s="1266"/>
      <c r="F175" s="1266"/>
      <c r="G175" s="1266"/>
      <c r="H175" s="1266"/>
      <c r="I175" s="3089"/>
      <c r="J175" s="3089"/>
      <c r="K175" s="3089"/>
      <c r="L175" s="3089"/>
      <c r="M175" s="3089"/>
      <c r="N175" s="3089"/>
      <c r="O175" s="3089"/>
    </row>
    <row r="176" spans="1:15" s="1267" customFormat="1">
      <c r="A176" s="1266"/>
      <c r="B176" s="1266"/>
      <c r="C176" s="1266"/>
      <c r="D176" s="1266"/>
      <c r="E176" s="1266"/>
      <c r="F176" s="1266"/>
      <c r="G176" s="1266"/>
      <c r="H176" s="1266"/>
      <c r="I176" s="3089"/>
      <c r="J176" s="3089"/>
      <c r="K176" s="3089"/>
      <c r="L176" s="3089"/>
      <c r="M176" s="3089"/>
      <c r="N176" s="3089"/>
      <c r="O176" s="3089"/>
    </row>
    <row r="177" spans="1:15" s="1267" customFormat="1">
      <c r="A177" s="1266"/>
      <c r="B177" s="1266"/>
      <c r="C177" s="1266"/>
      <c r="D177" s="1266"/>
      <c r="E177" s="1266"/>
      <c r="F177" s="1266"/>
      <c r="G177" s="1266"/>
      <c r="H177" s="1266"/>
      <c r="I177" s="3089"/>
      <c r="J177" s="3089"/>
      <c r="K177" s="3089"/>
      <c r="L177" s="3089"/>
      <c r="M177" s="3089"/>
      <c r="N177" s="3089"/>
      <c r="O177" s="3089"/>
    </row>
    <row r="178" spans="1:15" s="1267" customFormat="1">
      <c r="A178" s="1266"/>
      <c r="B178" s="1266"/>
      <c r="C178" s="1266"/>
      <c r="D178" s="1266"/>
      <c r="E178" s="1266"/>
      <c r="F178" s="1266"/>
      <c r="G178" s="1266"/>
      <c r="H178" s="1266"/>
      <c r="I178" s="3089"/>
      <c r="J178" s="3089"/>
      <c r="K178" s="3089"/>
      <c r="L178" s="3089"/>
      <c r="M178" s="3089"/>
      <c r="N178" s="3089"/>
      <c r="O178" s="3089"/>
    </row>
    <row r="179" spans="1:15" s="1267" customFormat="1">
      <c r="A179" s="1266"/>
      <c r="B179" s="1266"/>
      <c r="C179" s="1266"/>
      <c r="D179" s="1266"/>
      <c r="E179" s="1266"/>
      <c r="F179" s="1266"/>
      <c r="G179" s="1266"/>
      <c r="H179" s="1266"/>
      <c r="I179" s="3089"/>
      <c r="J179" s="3089"/>
      <c r="K179" s="3089"/>
      <c r="L179" s="3089"/>
      <c r="M179" s="3089"/>
      <c r="N179" s="3089"/>
      <c r="O179" s="3089"/>
    </row>
    <row r="180" spans="1:15" s="1267" customFormat="1">
      <c r="A180" s="1266"/>
      <c r="B180" s="1266"/>
      <c r="C180" s="1266"/>
      <c r="D180" s="1266"/>
      <c r="E180" s="1266"/>
      <c r="F180" s="1266"/>
      <c r="G180" s="1266"/>
      <c r="H180" s="1266"/>
      <c r="I180" s="3089"/>
      <c r="J180" s="3089"/>
      <c r="K180" s="3089"/>
      <c r="L180" s="3089"/>
      <c r="M180" s="3089"/>
      <c r="N180" s="3089"/>
      <c r="O180" s="3089"/>
    </row>
    <row r="181" spans="1:15" s="1267" customFormat="1">
      <c r="A181" s="1266"/>
      <c r="B181" s="1266"/>
      <c r="C181" s="1266"/>
      <c r="D181" s="1266"/>
      <c r="E181" s="1266"/>
      <c r="F181" s="1266"/>
      <c r="G181" s="1266"/>
      <c r="H181" s="1266"/>
      <c r="I181" s="3089"/>
      <c r="J181" s="3089"/>
      <c r="K181" s="3089"/>
      <c r="L181" s="3089"/>
      <c r="M181" s="3089"/>
      <c r="N181" s="3089"/>
      <c r="O181" s="3089"/>
    </row>
    <row r="182" spans="1:15" s="1267" customFormat="1">
      <c r="A182" s="1266"/>
      <c r="B182" s="1266"/>
      <c r="C182" s="1266"/>
      <c r="D182" s="1266"/>
      <c r="E182" s="1266"/>
      <c r="F182" s="1266"/>
      <c r="G182" s="1266"/>
      <c r="H182" s="1266"/>
      <c r="I182" s="3089"/>
      <c r="J182" s="3089"/>
      <c r="K182" s="3089"/>
      <c r="L182" s="3089"/>
      <c r="M182" s="3089"/>
      <c r="N182" s="3089"/>
      <c r="O182" s="3089"/>
    </row>
    <row r="183" spans="1:15" s="1267" customFormat="1">
      <c r="A183" s="1266"/>
      <c r="B183" s="1266"/>
      <c r="C183" s="1266"/>
      <c r="D183" s="1266"/>
      <c r="E183" s="1266"/>
      <c r="F183" s="1266"/>
      <c r="G183" s="1266"/>
      <c r="H183" s="1266"/>
      <c r="I183" s="3089"/>
      <c r="J183" s="3089"/>
      <c r="K183" s="3089"/>
      <c r="L183" s="3089"/>
      <c r="M183" s="3089"/>
      <c r="N183" s="3089"/>
      <c r="O183" s="3089"/>
    </row>
    <row r="184" spans="1:15" s="1267" customFormat="1">
      <c r="A184" s="1266"/>
      <c r="B184" s="1266"/>
      <c r="C184" s="1266"/>
      <c r="D184" s="1266"/>
      <c r="E184" s="1266"/>
      <c r="F184" s="1266"/>
      <c r="G184" s="1266"/>
      <c r="H184" s="1266"/>
      <c r="I184" s="3089"/>
      <c r="J184" s="3089"/>
      <c r="K184" s="3089"/>
      <c r="L184" s="3089"/>
      <c r="M184" s="3089"/>
      <c r="N184" s="3089"/>
      <c r="O184" s="3089"/>
    </row>
    <row r="185" spans="1:15" s="1267" customFormat="1">
      <c r="A185" s="1266"/>
      <c r="B185" s="1266"/>
      <c r="C185" s="1266"/>
      <c r="D185" s="1266"/>
      <c r="E185" s="1266"/>
      <c r="F185" s="1266"/>
      <c r="G185" s="1266"/>
      <c r="H185" s="1266"/>
      <c r="I185" s="3089"/>
      <c r="J185" s="3089"/>
      <c r="K185" s="3089"/>
      <c r="L185" s="3089"/>
      <c r="M185" s="3089"/>
      <c r="N185" s="3089"/>
      <c r="O185" s="3089"/>
    </row>
    <row r="186" spans="1:15" s="1267" customFormat="1">
      <c r="A186" s="1266"/>
      <c r="B186" s="1266"/>
      <c r="C186" s="1266"/>
      <c r="D186" s="1266"/>
      <c r="E186" s="1266"/>
      <c r="F186" s="1266"/>
      <c r="G186" s="1266"/>
      <c r="H186" s="1266"/>
      <c r="I186" s="3089"/>
      <c r="J186" s="3089"/>
      <c r="K186" s="3089"/>
      <c r="L186" s="3089"/>
      <c r="M186" s="3089"/>
      <c r="N186" s="3089"/>
      <c r="O186" s="3089"/>
    </row>
    <row r="187" spans="1:15" s="1267" customFormat="1">
      <c r="A187" s="1266"/>
      <c r="B187" s="1266"/>
      <c r="C187" s="1266"/>
      <c r="D187" s="1266"/>
      <c r="E187" s="1266"/>
      <c r="F187" s="1266"/>
      <c r="G187" s="1266"/>
      <c r="H187" s="1266"/>
      <c r="I187" s="3089"/>
      <c r="J187" s="3089"/>
      <c r="K187" s="3089"/>
      <c r="L187" s="3089"/>
      <c r="M187" s="3089"/>
      <c r="N187" s="3089"/>
      <c r="O187" s="3089"/>
    </row>
    <row r="188" spans="1:15" s="1267" customFormat="1">
      <c r="A188" s="1266"/>
      <c r="B188" s="1266"/>
      <c r="C188" s="1266"/>
      <c r="D188" s="1266"/>
      <c r="E188" s="1266"/>
      <c r="F188" s="1266"/>
      <c r="G188" s="1266"/>
      <c r="H188" s="1266"/>
      <c r="I188" s="3089"/>
      <c r="J188" s="3089"/>
      <c r="K188" s="3089"/>
      <c r="L188" s="3089"/>
      <c r="M188" s="3089"/>
      <c r="N188" s="3089"/>
      <c r="O188" s="3089"/>
    </row>
    <row r="189" spans="1:15" s="1267" customFormat="1">
      <c r="A189" s="1266"/>
      <c r="B189" s="1266"/>
      <c r="C189" s="1266"/>
      <c r="D189" s="1266"/>
      <c r="E189" s="1266"/>
      <c r="F189" s="1266"/>
      <c r="G189" s="1266"/>
      <c r="H189" s="1266"/>
      <c r="I189" s="3089"/>
      <c r="J189" s="3089"/>
      <c r="K189" s="3089"/>
      <c r="L189" s="3089"/>
      <c r="M189" s="3089"/>
      <c r="N189" s="3089"/>
      <c r="O189" s="3089"/>
    </row>
    <row r="190" spans="1:15" s="1267" customFormat="1">
      <c r="A190" s="1266"/>
      <c r="B190" s="1266"/>
      <c r="C190" s="1266"/>
      <c r="D190" s="1266"/>
      <c r="E190" s="1266"/>
      <c r="F190" s="1266"/>
      <c r="G190" s="1266"/>
      <c r="H190" s="1266"/>
      <c r="I190" s="3089"/>
      <c r="J190" s="3089"/>
      <c r="K190" s="3089"/>
      <c r="L190" s="3089"/>
      <c r="M190" s="3089"/>
      <c r="N190" s="3089"/>
      <c r="O190" s="3089"/>
    </row>
    <row r="191" spans="1:15" s="1267" customFormat="1">
      <c r="A191" s="1266"/>
      <c r="B191" s="1266"/>
      <c r="C191" s="1266"/>
      <c r="D191" s="1266"/>
      <c r="E191" s="1266"/>
      <c r="F191" s="1266"/>
      <c r="G191" s="1266"/>
      <c r="H191" s="1266"/>
      <c r="I191" s="3089"/>
      <c r="J191" s="3089"/>
      <c r="K191" s="3089"/>
      <c r="L191" s="3089"/>
      <c r="M191" s="3089"/>
      <c r="N191" s="3089"/>
      <c r="O191" s="3089"/>
    </row>
    <row r="192" spans="1:15" s="1267" customFormat="1">
      <c r="A192" s="1266"/>
      <c r="B192" s="1266"/>
      <c r="C192" s="1266"/>
      <c r="D192" s="1266"/>
      <c r="E192" s="1266"/>
      <c r="F192" s="1266"/>
      <c r="G192" s="1266"/>
      <c r="H192" s="1266"/>
      <c r="I192" s="3089"/>
      <c r="J192" s="3089"/>
      <c r="K192" s="3089"/>
      <c r="L192" s="3089"/>
      <c r="M192" s="3089"/>
      <c r="N192" s="3089"/>
      <c r="O192" s="3089"/>
    </row>
    <row r="193" spans="1:15" s="1267" customFormat="1">
      <c r="A193" s="1266"/>
      <c r="B193" s="1266"/>
      <c r="C193" s="1266"/>
      <c r="D193" s="1266"/>
      <c r="E193" s="1266"/>
      <c r="F193" s="1266"/>
      <c r="G193" s="1266"/>
      <c r="H193" s="1266"/>
      <c r="I193" s="3089"/>
      <c r="J193" s="3089"/>
      <c r="K193" s="3089"/>
      <c r="L193" s="3089"/>
      <c r="M193" s="3089"/>
      <c r="N193" s="3089"/>
      <c r="O193" s="3089"/>
    </row>
    <row r="194" spans="1:15" s="1267" customFormat="1">
      <c r="A194" s="1266"/>
      <c r="B194" s="1266"/>
      <c r="C194" s="1266"/>
      <c r="D194" s="1266"/>
      <c r="E194" s="1266"/>
      <c r="F194" s="1266"/>
      <c r="G194" s="1266"/>
      <c r="H194" s="1266"/>
      <c r="I194" s="3089"/>
      <c r="J194" s="3089"/>
      <c r="K194" s="3089"/>
      <c r="L194" s="3089"/>
      <c r="M194" s="3089"/>
      <c r="N194" s="3089"/>
      <c r="O194" s="3089"/>
    </row>
    <row r="195" spans="1:15" s="1267" customFormat="1">
      <c r="A195" s="1266"/>
      <c r="B195" s="1266"/>
      <c r="C195" s="1266"/>
      <c r="D195" s="1266"/>
      <c r="E195" s="1266"/>
      <c r="F195" s="1266"/>
      <c r="G195" s="1266"/>
      <c r="H195" s="1266"/>
      <c r="I195" s="3089"/>
      <c r="J195" s="3089"/>
      <c r="K195" s="3089"/>
      <c r="L195" s="3089"/>
      <c r="M195" s="3089"/>
      <c r="N195" s="3089"/>
      <c r="O195" s="3089"/>
    </row>
    <row r="196" spans="1:15" s="1267" customFormat="1">
      <c r="A196" s="1266"/>
      <c r="B196" s="1266"/>
      <c r="C196" s="1266"/>
      <c r="D196" s="1266"/>
      <c r="E196" s="1266"/>
      <c r="F196" s="1266"/>
      <c r="G196" s="1266"/>
      <c r="H196" s="1266"/>
      <c r="I196" s="3089"/>
      <c r="J196" s="3089"/>
      <c r="K196" s="3089"/>
      <c r="L196" s="3089"/>
      <c r="M196" s="3089"/>
      <c r="N196" s="3089"/>
      <c r="O196" s="3089"/>
    </row>
    <row r="197" spans="1:15" s="1267" customFormat="1">
      <c r="A197" s="1266"/>
      <c r="B197" s="1266"/>
      <c r="C197" s="1266"/>
      <c r="D197" s="1266"/>
      <c r="E197" s="1266"/>
      <c r="F197" s="1266"/>
      <c r="G197" s="1266"/>
      <c r="H197" s="1266"/>
      <c r="I197" s="3089"/>
      <c r="J197" s="3089"/>
      <c r="K197" s="3089"/>
      <c r="L197" s="3089"/>
      <c r="M197" s="3089"/>
      <c r="N197" s="3089"/>
      <c r="O197" s="3089"/>
    </row>
    <row r="198" spans="1:15" s="1267" customFormat="1">
      <c r="A198" s="1266"/>
      <c r="B198" s="1266"/>
      <c r="C198" s="1266"/>
      <c r="D198" s="1266"/>
      <c r="E198" s="1266"/>
      <c r="F198" s="1266"/>
      <c r="G198" s="1266"/>
      <c r="H198" s="1266"/>
      <c r="I198" s="3089"/>
      <c r="J198" s="3089"/>
      <c r="K198" s="3089"/>
      <c r="L198" s="3089"/>
      <c r="M198" s="3089"/>
      <c r="N198" s="3089"/>
      <c r="O198" s="3089"/>
    </row>
    <row r="199" spans="1:15" s="1267" customFormat="1">
      <c r="A199" s="1266"/>
      <c r="B199" s="1266"/>
      <c r="C199" s="1266"/>
      <c r="D199" s="1266"/>
      <c r="E199" s="1266"/>
      <c r="F199" s="1266"/>
      <c r="G199" s="1266"/>
      <c r="H199" s="1266"/>
      <c r="I199" s="3089"/>
      <c r="J199" s="3089"/>
      <c r="K199" s="3089"/>
      <c r="L199" s="3089"/>
      <c r="M199" s="3089"/>
      <c r="N199" s="3089"/>
      <c r="O199" s="3089"/>
    </row>
    <row r="200" spans="1:15" s="1267" customFormat="1">
      <c r="A200" s="1266"/>
      <c r="B200" s="1266"/>
      <c r="C200" s="1266"/>
      <c r="D200" s="1266"/>
      <c r="E200" s="1266"/>
      <c r="F200" s="1266"/>
      <c r="G200" s="1266"/>
      <c r="H200" s="1266"/>
      <c r="I200" s="3089"/>
      <c r="J200" s="3089"/>
      <c r="K200" s="3089"/>
      <c r="L200" s="3089"/>
      <c r="M200" s="3089"/>
      <c r="N200" s="3089"/>
      <c r="O200" s="3089"/>
    </row>
    <row r="201" spans="1:15" s="1267" customFormat="1">
      <c r="A201" s="1266"/>
      <c r="B201" s="1266"/>
      <c r="C201" s="1266"/>
      <c r="D201" s="1266"/>
      <c r="E201" s="1266"/>
      <c r="F201" s="1266"/>
      <c r="G201" s="1266"/>
      <c r="H201" s="1266"/>
      <c r="I201" s="3089"/>
      <c r="J201" s="3089"/>
      <c r="K201" s="3089"/>
      <c r="L201" s="3089"/>
      <c r="M201" s="3089"/>
      <c r="N201" s="3089"/>
      <c r="O201" s="3089"/>
    </row>
    <row r="202" spans="1:15" s="1267" customFormat="1">
      <c r="A202" s="1266"/>
      <c r="B202" s="1266"/>
      <c r="C202" s="1266"/>
      <c r="D202" s="1266"/>
      <c r="E202" s="1266"/>
      <c r="F202" s="1266"/>
      <c r="G202" s="1266"/>
      <c r="H202" s="1266"/>
      <c r="I202" s="3089"/>
      <c r="J202" s="3089"/>
      <c r="K202" s="3089"/>
      <c r="L202" s="3089"/>
      <c r="M202" s="3089"/>
      <c r="N202" s="3089"/>
      <c r="O202" s="3089"/>
    </row>
    <row r="203" spans="1:15" s="1267" customFormat="1">
      <c r="A203" s="1266"/>
      <c r="B203" s="1266"/>
      <c r="C203" s="1266"/>
      <c r="D203" s="1266"/>
      <c r="E203" s="1266"/>
      <c r="F203" s="1266"/>
      <c r="G203" s="1266"/>
      <c r="H203" s="1266"/>
      <c r="I203" s="3089"/>
      <c r="J203" s="3089"/>
      <c r="K203" s="3089"/>
      <c r="L203" s="3089"/>
      <c r="M203" s="3089"/>
      <c r="N203" s="3089"/>
      <c r="O203" s="3089"/>
    </row>
    <row r="207" spans="1:15" s="1267" customFormat="1">
      <c r="A207" s="1266"/>
      <c r="B207" s="1266"/>
      <c r="C207" s="1266"/>
      <c r="D207" s="1266"/>
      <c r="E207" s="1266"/>
      <c r="F207" s="1266"/>
      <c r="G207" s="1266"/>
      <c r="H207" s="1266"/>
      <c r="I207" s="3089"/>
      <c r="J207" s="3089"/>
      <c r="K207" s="3089"/>
      <c r="L207" s="3089"/>
      <c r="M207" s="3089"/>
      <c r="N207" s="3089"/>
      <c r="O207" s="3089"/>
    </row>
    <row r="208" spans="1:15" s="1267" customFormat="1">
      <c r="A208" s="1266"/>
      <c r="B208" s="1266"/>
      <c r="C208" s="1266"/>
      <c r="D208" s="1266"/>
      <c r="E208" s="1266"/>
      <c r="F208" s="1266"/>
      <c r="G208" s="1266"/>
      <c r="H208" s="1266"/>
      <c r="I208" s="3089"/>
      <c r="J208" s="3089"/>
      <c r="K208" s="3089"/>
      <c r="L208" s="3089"/>
      <c r="M208" s="3089"/>
      <c r="N208" s="3089"/>
      <c r="O208" s="3089"/>
    </row>
    <row r="209" spans="1:15" s="1267" customFormat="1">
      <c r="A209" s="1266"/>
      <c r="B209" s="1266"/>
      <c r="C209" s="1266"/>
      <c r="D209" s="1266"/>
      <c r="E209" s="1266"/>
      <c r="F209" s="1266"/>
      <c r="G209" s="1266"/>
      <c r="H209" s="1266"/>
      <c r="I209" s="3089"/>
      <c r="J209" s="3089"/>
      <c r="K209" s="3089"/>
      <c r="L209" s="3089"/>
      <c r="M209" s="3089"/>
      <c r="N209" s="3089"/>
      <c r="O209" s="3089"/>
    </row>
    <row r="210" spans="1:15" s="1267" customFormat="1">
      <c r="A210" s="1266"/>
      <c r="B210" s="1266"/>
      <c r="C210" s="1266"/>
      <c r="D210" s="1266"/>
      <c r="E210" s="1266"/>
      <c r="F210" s="1266"/>
      <c r="G210" s="1266"/>
      <c r="H210" s="1266"/>
      <c r="I210" s="3089"/>
      <c r="J210" s="3089"/>
      <c r="K210" s="3089"/>
      <c r="L210" s="3089"/>
      <c r="M210" s="3089"/>
      <c r="N210" s="3089"/>
      <c r="O210" s="3089"/>
    </row>
    <row r="211" spans="1:15" s="1267" customFormat="1">
      <c r="A211" s="1266"/>
      <c r="B211" s="1266"/>
      <c r="C211" s="1266"/>
      <c r="D211" s="1266"/>
      <c r="E211" s="1266"/>
      <c r="F211" s="1266"/>
      <c r="G211" s="1266"/>
      <c r="H211" s="1266"/>
      <c r="I211" s="3089"/>
      <c r="J211" s="3089"/>
      <c r="K211" s="3089"/>
      <c r="L211" s="3089"/>
      <c r="M211" s="3089"/>
      <c r="N211" s="3089"/>
      <c r="O211" s="3089"/>
    </row>
    <row r="212" spans="1:15" s="1267" customFormat="1">
      <c r="A212" s="1266"/>
      <c r="B212" s="1266"/>
      <c r="C212" s="1266"/>
      <c r="D212" s="1266"/>
      <c r="E212" s="1266"/>
      <c r="F212" s="1266"/>
      <c r="G212" s="1266"/>
      <c r="H212" s="1266"/>
      <c r="I212" s="3089"/>
      <c r="J212" s="3089"/>
      <c r="K212" s="3089"/>
      <c r="L212" s="3089"/>
      <c r="M212" s="3089"/>
      <c r="N212" s="3089"/>
      <c r="O212" s="3089"/>
    </row>
    <row r="213" spans="1:15" s="1267" customFormat="1">
      <c r="A213" s="1266"/>
      <c r="B213" s="1266"/>
      <c r="C213" s="1266"/>
      <c r="D213" s="1266"/>
      <c r="E213" s="1266"/>
      <c r="F213" s="1266"/>
      <c r="G213" s="1266"/>
      <c r="H213" s="1266"/>
      <c r="I213" s="3089"/>
      <c r="J213" s="3089"/>
      <c r="K213" s="3089"/>
      <c r="L213" s="3089"/>
      <c r="M213" s="3089"/>
      <c r="N213" s="3089"/>
      <c r="O213" s="3089"/>
    </row>
    <row r="214" spans="1:15" s="1267" customFormat="1">
      <c r="A214" s="1266"/>
      <c r="B214" s="1266"/>
      <c r="C214" s="1266"/>
      <c r="D214" s="1266"/>
      <c r="E214" s="1266"/>
      <c r="F214" s="1266"/>
      <c r="G214" s="1266"/>
      <c r="H214" s="1266"/>
      <c r="I214" s="3089"/>
      <c r="J214" s="3089"/>
      <c r="K214" s="3089"/>
      <c r="L214" s="3089"/>
      <c r="M214" s="3089"/>
      <c r="N214" s="3089"/>
      <c r="O214" s="3089"/>
    </row>
    <row r="215" spans="1:15" s="1267" customFormat="1">
      <c r="A215" s="1266"/>
      <c r="B215" s="1266"/>
      <c r="C215" s="1266"/>
      <c r="D215" s="1266"/>
      <c r="E215" s="1266"/>
      <c r="F215" s="1266"/>
      <c r="G215" s="1266"/>
      <c r="H215" s="1266"/>
      <c r="I215" s="3089"/>
      <c r="J215" s="3089"/>
      <c r="K215" s="3089"/>
      <c r="L215" s="3089"/>
      <c r="M215" s="3089"/>
      <c r="N215" s="3089"/>
      <c r="O215" s="3089"/>
    </row>
    <row r="216" spans="1:15" s="1267" customFormat="1">
      <c r="A216" s="1266"/>
      <c r="B216" s="1266"/>
      <c r="C216" s="1266"/>
      <c r="D216" s="1266"/>
      <c r="E216" s="1266"/>
      <c r="F216" s="1266"/>
      <c r="G216" s="1266"/>
      <c r="H216" s="1266"/>
      <c r="I216" s="3089"/>
      <c r="J216" s="3089"/>
      <c r="K216" s="3089"/>
      <c r="L216" s="3089"/>
      <c r="M216" s="3089"/>
      <c r="N216" s="3089"/>
      <c r="O216" s="3089"/>
    </row>
    <row r="217" spans="1:15" s="1267" customFormat="1">
      <c r="A217" s="1266"/>
      <c r="B217" s="1266"/>
      <c r="C217" s="1266"/>
      <c r="D217" s="1266"/>
      <c r="E217" s="1266"/>
      <c r="F217" s="1266"/>
      <c r="G217" s="1266"/>
      <c r="H217" s="1266"/>
      <c r="I217" s="3089"/>
      <c r="J217" s="3089"/>
      <c r="K217" s="3089"/>
      <c r="L217" s="3089"/>
      <c r="M217" s="3089"/>
      <c r="N217" s="3089"/>
      <c r="O217" s="3089"/>
    </row>
    <row r="218" spans="1:15" s="1267" customFormat="1">
      <c r="A218" s="1266"/>
      <c r="B218" s="1266"/>
      <c r="C218" s="1266"/>
      <c r="D218" s="1266"/>
      <c r="E218" s="1266"/>
      <c r="F218" s="1266"/>
      <c r="G218" s="1266"/>
      <c r="H218" s="1266"/>
      <c r="I218" s="3089"/>
      <c r="J218" s="3089"/>
      <c r="K218" s="3089"/>
      <c r="L218" s="3089"/>
      <c r="M218" s="3089"/>
      <c r="N218" s="3089"/>
      <c r="O218" s="3089"/>
    </row>
    <row r="219" spans="1:15" s="1267" customFormat="1">
      <c r="A219" s="1266"/>
      <c r="B219" s="1266"/>
      <c r="C219" s="1266"/>
      <c r="D219" s="1266"/>
      <c r="E219" s="1266"/>
      <c r="F219" s="1266"/>
      <c r="G219" s="1266"/>
      <c r="H219" s="1266"/>
      <c r="I219" s="3089"/>
      <c r="J219" s="3089"/>
      <c r="K219" s="3089"/>
      <c r="L219" s="3089"/>
      <c r="M219" s="3089"/>
      <c r="N219" s="3089"/>
      <c r="O219" s="3089"/>
    </row>
    <row r="220" spans="1:15" s="1267" customFormat="1">
      <c r="A220" s="1266"/>
      <c r="B220" s="1266"/>
      <c r="C220" s="1266"/>
      <c r="D220" s="1266"/>
      <c r="E220" s="1266"/>
      <c r="F220" s="1266"/>
      <c r="G220" s="1266"/>
      <c r="H220" s="1266"/>
      <c r="I220" s="3089"/>
      <c r="J220" s="3089"/>
      <c r="K220" s="3089"/>
      <c r="L220" s="3089"/>
      <c r="M220" s="3089"/>
      <c r="N220" s="3089"/>
      <c r="O220" s="3089"/>
    </row>
    <row r="221" spans="1:15" s="1267" customFormat="1">
      <c r="A221" s="1266"/>
      <c r="B221" s="1266"/>
      <c r="C221" s="1266"/>
      <c r="D221" s="1266"/>
      <c r="E221" s="1266"/>
      <c r="F221" s="1266"/>
      <c r="G221" s="1266"/>
      <c r="H221" s="1266"/>
      <c r="I221" s="3089"/>
      <c r="J221" s="3089"/>
      <c r="K221" s="3089"/>
      <c r="L221" s="3089"/>
      <c r="M221" s="3089"/>
      <c r="N221" s="3089"/>
      <c r="O221" s="3089"/>
    </row>
    <row r="222" spans="1:15" s="1267" customFormat="1">
      <c r="A222" s="1266"/>
      <c r="B222" s="1266"/>
      <c r="C222" s="1266"/>
      <c r="D222" s="1266"/>
      <c r="E222" s="1266"/>
      <c r="F222" s="1266"/>
      <c r="G222" s="1266"/>
      <c r="H222" s="1266"/>
      <c r="I222" s="3089"/>
      <c r="J222" s="3089"/>
      <c r="K222" s="3089"/>
      <c r="L222" s="3089"/>
      <c r="M222" s="3089"/>
      <c r="N222" s="3089"/>
      <c r="O222" s="3089"/>
    </row>
    <row r="223" spans="1:15" s="1267" customFormat="1">
      <c r="A223" s="1266"/>
      <c r="B223" s="1266"/>
      <c r="C223" s="1266"/>
      <c r="D223" s="1266"/>
      <c r="E223" s="1266"/>
      <c r="F223" s="1266"/>
      <c r="G223" s="1266"/>
      <c r="H223" s="1266"/>
      <c r="I223" s="3089"/>
      <c r="J223" s="3089"/>
      <c r="K223" s="3089"/>
      <c r="L223" s="3089"/>
      <c r="M223" s="3089"/>
      <c r="N223" s="3089"/>
      <c r="O223" s="3089"/>
    </row>
    <row r="224" spans="1:15" s="1267" customFormat="1">
      <c r="A224" s="1266"/>
      <c r="B224" s="1266"/>
      <c r="C224" s="1266"/>
      <c r="D224" s="1266"/>
      <c r="E224" s="1266"/>
      <c r="F224" s="1266"/>
      <c r="G224" s="1266"/>
      <c r="H224" s="1266"/>
      <c r="I224" s="3089"/>
      <c r="J224" s="3089"/>
      <c r="K224" s="3089"/>
      <c r="L224" s="3089"/>
      <c r="M224" s="3089"/>
      <c r="N224" s="3089"/>
      <c r="O224" s="3089"/>
    </row>
    <row r="225" spans="1:15" s="1267" customFormat="1">
      <c r="A225" s="1266"/>
      <c r="B225" s="1266"/>
      <c r="C225" s="1266"/>
      <c r="D225" s="1266"/>
      <c r="E225" s="1266"/>
      <c r="F225" s="1266"/>
      <c r="G225" s="1266"/>
      <c r="H225" s="1266"/>
      <c r="I225" s="3089"/>
      <c r="J225" s="3089"/>
      <c r="K225" s="3089"/>
      <c r="L225" s="3089"/>
      <c r="M225" s="3089"/>
      <c r="N225" s="3089"/>
      <c r="O225" s="3089"/>
    </row>
    <row r="226" spans="1:15" s="1267" customFormat="1">
      <c r="A226" s="1266"/>
      <c r="B226" s="1266"/>
      <c r="C226" s="1266"/>
      <c r="D226" s="1266"/>
      <c r="E226" s="1266"/>
      <c r="F226" s="1266"/>
      <c r="G226" s="1266"/>
      <c r="H226" s="1266"/>
      <c r="I226" s="3089"/>
      <c r="J226" s="3089"/>
      <c r="K226" s="3089"/>
      <c r="L226" s="3089"/>
      <c r="M226" s="3089"/>
      <c r="N226" s="3089"/>
      <c r="O226" s="3089"/>
    </row>
    <row r="227" spans="1:15" s="1267" customFormat="1">
      <c r="A227" s="1266"/>
      <c r="B227" s="1266"/>
      <c r="C227" s="1266"/>
      <c r="D227" s="1266"/>
      <c r="E227" s="1266"/>
      <c r="F227" s="1266"/>
      <c r="G227" s="1266"/>
      <c r="H227" s="1266"/>
      <c r="I227" s="3089"/>
      <c r="J227" s="3089"/>
      <c r="K227" s="3089"/>
      <c r="L227" s="3089"/>
      <c r="M227" s="3089"/>
      <c r="N227" s="3089"/>
      <c r="O227" s="3089"/>
    </row>
    <row r="228" spans="1:15" s="1267" customFormat="1">
      <c r="A228" s="1266"/>
      <c r="B228" s="1266"/>
      <c r="C228" s="1266"/>
      <c r="D228" s="1266"/>
      <c r="E228" s="1266"/>
      <c r="F228" s="1266"/>
      <c r="G228" s="1266"/>
      <c r="H228" s="1266"/>
      <c r="I228" s="3089"/>
      <c r="J228" s="3089"/>
      <c r="K228" s="3089"/>
      <c r="L228" s="3089"/>
      <c r="M228" s="3089"/>
      <c r="N228" s="3089"/>
      <c r="O228" s="3089"/>
    </row>
    <row r="229" spans="1:15" s="1267" customFormat="1">
      <c r="A229" s="1266"/>
      <c r="B229" s="1266"/>
      <c r="C229" s="1266"/>
      <c r="D229" s="1266"/>
      <c r="E229" s="1266"/>
      <c r="F229" s="1266"/>
      <c r="G229" s="1266"/>
      <c r="H229" s="1266"/>
      <c r="I229" s="3089"/>
      <c r="J229" s="3089"/>
      <c r="K229" s="3089"/>
      <c r="L229" s="3089"/>
      <c r="M229" s="3089"/>
      <c r="N229" s="3089"/>
      <c r="O229" s="3089"/>
    </row>
    <row r="230" spans="1:15" s="1267" customFormat="1">
      <c r="A230" s="1266"/>
      <c r="B230" s="1266"/>
      <c r="C230" s="1266"/>
      <c r="D230" s="1266"/>
      <c r="E230" s="1266"/>
      <c r="F230" s="1266"/>
      <c r="G230" s="1266"/>
      <c r="H230" s="1266"/>
      <c r="I230" s="3089"/>
      <c r="J230" s="3089"/>
      <c r="K230" s="3089"/>
      <c r="L230" s="3089"/>
      <c r="M230" s="3089"/>
      <c r="N230" s="3089"/>
      <c r="O230" s="3089"/>
    </row>
    <row r="231" spans="1:15" s="1267" customFormat="1">
      <c r="A231" s="1266"/>
      <c r="B231" s="1266"/>
      <c r="C231" s="1266"/>
      <c r="D231" s="1266"/>
      <c r="E231" s="1266"/>
      <c r="F231" s="1266"/>
      <c r="G231" s="1266"/>
      <c r="H231" s="1266"/>
      <c r="I231" s="3089"/>
      <c r="J231" s="3089"/>
      <c r="K231" s="3089"/>
      <c r="L231" s="3089"/>
      <c r="M231" s="3089"/>
      <c r="N231" s="3089"/>
      <c r="O231" s="3089"/>
    </row>
    <row r="232" spans="1:15" s="1267" customFormat="1">
      <c r="A232" s="1266"/>
      <c r="B232" s="1266"/>
      <c r="C232" s="1266"/>
      <c r="D232" s="1266"/>
      <c r="E232" s="1266"/>
      <c r="F232" s="1266"/>
      <c r="G232" s="1266"/>
      <c r="H232" s="1266"/>
      <c r="I232" s="3089"/>
      <c r="J232" s="3089"/>
      <c r="K232" s="3089"/>
      <c r="L232" s="3089"/>
      <c r="M232" s="3089"/>
      <c r="N232" s="3089"/>
      <c r="O232" s="3089"/>
    </row>
    <row r="233" spans="1:15" s="1267" customFormat="1">
      <c r="A233" s="1266"/>
      <c r="B233" s="1266"/>
      <c r="C233" s="1266"/>
      <c r="D233" s="1266"/>
      <c r="E233" s="1266"/>
      <c r="F233" s="1266"/>
      <c r="G233" s="1266"/>
      <c r="H233" s="1266"/>
      <c r="I233" s="3089"/>
      <c r="J233" s="3089"/>
      <c r="K233" s="3089"/>
      <c r="L233" s="3089"/>
      <c r="M233" s="3089"/>
      <c r="N233" s="3089"/>
      <c r="O233" s="3089"/>
    </row>
    <row r="234" spans="1:15" s="1267" customFormat="1">
      <c r="A234" s="1266"/>
      <c r="B234" s="1266"/>
      <c r="C234" s="1266"/>
      <c r="D234" s="1266"/>
      <c r="E234" s="1266"/>
      <c r="F234" s="1266"/>
      <c r="G234" s="1266"/>
      <c r="H234" s="1266"/>
      <c r="I234" s="3089"/>
      <c r="J234" s="3089"/>
      <c r="K234" s="3089"/>
      <c r="L234" s="3089"/>
      <c r="M234" s="3089"/>
      <c r="N234" s="3089"/>
      <c r="O234" s="3089"/>
    </row>
    <row r="235" spans="1:15" s="1267" customFormat="1">
      <c r="A235" s="1266"/>
      <c r="B235" s="1266"/>
      <c r="C235" s="1266"/>
      <c r="D235" s="1266"/>
      <c r="E235" s="1266"/>
      <c r="F235" s="1266"/>
      <c r="G235" s="1266"/>
      <c r="H235" s="1266"/>
      <c r="I235" s="3089"/>
      <c r="J235" s="3089"/>
      <c r="K235" s="3089"/>
      <c r="L235" s="3089"/>
      <c r="M235" s="3089"/>
      <c r="N235" s="3089"/>
      <c r="O235" s="3089"/>
    </row>
    <row r="236" spans="1:15" s="1267" customFormat="1">
      <c r="A236" s="1266"/>
      <c r="B236" s="1266"/>
      <c r="C236" s="1266"/>
      <c r="D236" s="1266"/>
      <c r="E236" s="1266"/>
      <c r="F236" s="1266"/>
      <c r="G236" s="1266"/>
      <c r="H236" s="1266"/>
      <c r="I236" s="3089"/>
      <c r="J236" s="3089"/>
      <c r="K236" s="3089"/>
      <c r="L236" s="3089"/>
      <c r="M236" s="3089"/>
      <c r="N236" s="3089"/>
      <c r="O236" s="3089"/>
    </row>
    <row r="237" spans="1:15" s="1267" customFormat="1">
      <c r="A237" s="1266"/>
      <c r="B237" s="1266"/>
      <c r="C237" s="1266"/>
      <c r="D237" s="1266"/>
      <c r="E237" s="1266"/>
      <c r="F237" s="1266"/>
      <c r="G237" s="1266"/>
      <c r="H237" s="1266"/>
      <c r="I237" s="3089"/>
      <c r="J237" s="3089"/>
      <c r="K237" s="3089"/>
      <c r="L237" s="3089"/>
      <c r="M237" s="3089"/>
      <c r="N237" s="3089"/>
      <c r="O237" s="3089"/>
    </row>
    <row r="238" spans="1:15" s="1267" customFormat="1">
      <c r="A238" s="1266"/>
      <c r="B238" s="1266"/>
      <c r="C238" s="1266"/>
      <c r="D238" s="1266"/>
      <c r="E238" s="1266"/>
      <c r="F238" s="1266"/>
      <c r="G238" s="1266"/>
      <c r="H238" s="1266"/>
      <c r="I238" s="3089"/>
      <c r="J238" s="3089"/>
      <c r="K238" s="3089"/>
      <c r="L238" s="3089"/>
      <c r="M238" s="3089"/>
      <c r="N238" s="3089"/>
      <c r="O238" s="3089"/>
    </row>
    <row r="239" spans="1:15" s="1267" customFormat="1">
      <c r="A239" s="1266"/>
      <c r="B239" s="1266"/>
      <c r="C239" s="1266"/>
      <c r="D239" s="1266"/>
      <c r="E239" s="1266"/>
      <c r="F239" s="1266"/>
      <c r="G239" s="1266"/>
      <c r="H239" s="1266"/>
      <c r="I239" s="3089"/>
      <c r="J239" s="3089"/>
      <c r="K239" s="3089"/>
      <c r="L239" s="3089"/>
      <c r="M239" s="3089"/>
      <c r="N239" s="3089"/>
      <c r="O239" s="3089"/>
    </row>
    <row r="240" spans="1:15" s="1267" customFormat="1">
      <c r="A240" s="1266"/>
      <c r="B240" s="1266"/>
      <c r="C240" s="1266"/>
      <c r="D240" s="1266"/>
      <c r="E240" s="1266"/>
      <c r="F240" s="1266"/>
      <c r="G240" s="1266"/>
      <c r="H240" s="1266"/>
      <c r="I240" s="3089"/>
      <c r="J240" s="3089"/>
      <c r="K240" s="3089"/>
      <c r="L240" s="3089"/>
      <c r="M240" s="3089"/>
      <c r="N240" s="3089"/>
      <c r="O240" s="3089"/>
    </row>
    <row r="241" spans="1:15" s="1267" customFormat="1">
      <c r="A241" s="1266"/>
      <c r="B241" s="1266"/>
      <c r="C241" s="1266"/>
      <c r="D241" s="1266"/>
      <c r="E241" s="1266"/>
      <c r="F241" s="1266"/>
      <c r="G241" s="1266"/>
      <c r="H241" s="1266"/>
      <c r="I241" s="3089"/>
      <c r="J241" s="3089"/>
      <c r="K241" s="3089"/>
      <c r="L241" s="3089"/>
      <c r="M241" s="3089"/>
      <c r="N241" s="3089"/>
      <c r="O241" s="3089"/>
    </row>
    <row r="242" spans="1:15" s="1267" customFormat="1">
      <c r="A242" s="1266"/>
      <c r="B242" s="1266"/>
      <c r="C242" s="1266"/>
      <c r="D242" s="1266"/>
      <c r="E242" s="1266"/>
      <c r="F242" s="1266"/>
      <c r="G242" s="1266"/>
      <c r="H242" s="1266"/>
      <c r="I242" s="3089"/>
      <c r="J242" s="3089"/>
      <c r="K242" s="3089"/>
      <c r="L242" s="3089"/>
      <c r="M242" s="3089"/>
      <c r="N242" s="3089"/>
      <c r="O242" s="3089"/>
    </row>
    <row r="243" spans="1:15" s="1267" customFormat="1">
      <c r="A243" s="1266"/>
      <c r="B243" s="1266"/>
      <c r="C243" s="1266"/>
      <c r="D243" s="1266"/>
      <c r="E243" s="1266"/>
      <c r="F243" s="1266"/>
      <c r="G243" s="1266"/>
      <c r="H243" s="1266"/>
      <c r="I243" s="3089"/>
      <c r="J243" s="3089"/>
      <c r="K243" s="3089"/>
      <c r="L243" s="3089"/>
      <c r="M243" s="3089"/>
      <c r="N243" s="3089"/>
      <c r="O243" s="3089"/>
    </row>
    <row r="244" spans="1:15" s="1267" customFormat="1">
      <c r="A244" s="1266"/>
      <c r="B244" s="1266"/>
      <c r="C244" s="1266"/>
      <c r="D244" s="1266"/>
      <c r="E244" s="1266"/>
      <c r="F244" s="1266"/>
      <c r="G244" s="1266"/>
      <c r="H244" s="1266"/>
      <c r="I244" s="3089"/>
      <c r="J244" s="3089"/>
      <c r="K244" s="3089"/>
      <c r="L244" s="3089"/>
      <c r="M244" s="3089"/>
      <c r="N244" s="3089"/>
      <c r="O244" s="3089"/>
    </row>
    <row r="250" spans="1:15" s="1267" customFormat="1">
      <c r="A250" s="1266"/>
      <c r="B250" s="1266"/>
      <c r="C250" s="1266"/>
      <c r="D250" s="1266"/>
      <c r="E250" s="1266"/>
      <c r="F250" s="1266"/>
      <c r="G250" s="1266"/>
      <c r="H250" s="1266"/>
      <c r="I250" s="3089"/>
      <c r="J250" s="3089"/>
      <c r="K250" s="3089"/>
      <c r="L250" s="3089"/>
      <c r="M250" s="3089"/>
      <c r="N250" s="3089"/>
      <c r="O250" s="3089"/>
    </row>
    <row r="251" spans="1:15" s="1267" customFormat="1">
      <c r="A251" s="1266"/>
      <c r="B251" s="1266"/>
      <c r="C251" s="1266"/>
      <c r="D251" s="1266"/>
      <c r="E251" s="1266"/>
      <c r="F251" s="1266"/>
      <c r="G251" s="1266"/>
      <c r="H251" s="1266"/>
      <c r="I251" s="3089"/>
      <c r="J251" s="3089"/>
      <c r="K251" s="3089"/>
      <c r="L251" s="3089"/>
      <c r="M251" s="3089"/>
      <c r="N251" s="3089"/>
      <c r="O251" s="3089"/>
    </row>
    <row r="252" spans="1:15" s="1267" customFormat="1">
      <c r="A252" s="1266"/>
      <c r="B252" s="1266"/>
      <c r="C252" s="1266"/>
      <c r="D252" s="1266"/>
      <c r="E252" s="1266"/>
      <c r="F252" s="1266"/>
      <c r="G252" s="1266"/>
      <c r="H252" s="1266"/>
      <c r="I252" s="3089"/>
      <c r="J252" s="3089"/>
      <c r="K252" s="3089"/>
      <c r="L252" s="3089"/>
      <c r="M252" s="3089"/>
      <c r="N252" s="3089"/>
      <c r="O252" s="3089"/>
    </row>
    <row r="253" spans="1:15" s="1267" customFormat="1">
      <c r="A253" s="1266"/>
      <c r="B253" s="1266"/>
      <c r="C253" s="1266"/>
      <c r="D253" s="1266"/>
      <c r="E253" s="1266"/>
      <c r="F253" s="1266"/>
      <c r="G253" s="1266"/>
      <c r="H253" s="1266"/>
      <c r="I253" s="3089"/>
      <c r="J253" s="3089"/>
      <c r="K253" s="3089"/>
      <c r="L253" s="3089"/>
      <c r="M253" s="3089"/>
      <c r="N253" s="3089"/>
      <c r="O253" s="3089"/>
    </row>
    <row r="254" spans="1:15" s="1267" customFormat="1">
      <c r="A254" s="1266"/>
      <c r="B254" s="1266"/>
      <c r="C254" s="1266"/>
      <c r="D254" s="1266"/>
      <c r="E254" s="1266"/>
      <c r="F254" s="1266"/>
      <c r="G254" s="1266"/>
      <c r="H254" s="1266"/>
      <c r="I254" s="3089"/>
      <c r="J254" s="3089"/>
      <c r="K254" s="3089"/>
      <c r="L254" s="3089"/>
      <c r="M254" s="3089"/>
      <c r="N254" s="3089"/>
      <c r="O254" s="3089"/>
    </row>
    <row r="255" spans="1:15" s="1267" customFormat="1">
      <c r="A255" s="1266"/>
      <c r="B255" s="1266"/>
      <c r="C255" s="1266"/>
      <c r="D255" s="1266"/>
      <c r="E255" s="1266"/>
      <c r="F255" s="1266"/>
      <c r="G255" s="1266"/>
      <c r="H255" s="1266"/>
      <c r="I255" s="3089"/>
      <c r="J255" s="3089"/>
      <c r="K255" s="3089"/>
      <c r="L255" s="3089"/>
      <c r="M255" s="3089"/>
      <c r="N255" s="3089"/>
      <c r="O255" s="3089"/>
    </row>
    <row r="256" spans="1:15" s="1267" customFormat="1">
      <c r="A256" s="1266"/>
      <c r="B256" s="1266"/>
      <c r="C256" s="1266"/>
      <c r="D256" s="1266"/>
      <c r="E256" s="1266"/>
      <c r="F256" s="1266"/>
      <c r="G256" s="1266"/>
      <c r="H256" s="1266"/>
      <c r="I256" s="3089"/>
      <c r="J256" s="3089"/>
      <c r="K256" s="3089"/>
      <c r="L256" s="3089"/>
      <c r="M256" s="3089"/>
      <c r="N256" s="3089"/>
      <c r="O256" s="3089"/>
    </row>
    <row r="257" spans="1:15" s="1267" customFormat="1">
      <c r="A257" s="1266"/>
      <c r="B257" s="1266"/>
      <c r="C257" s="1266"/>
      <c r="D257" s="1266"/>
      <c r="E257" s="1266"/>
      <c r="F257" s="1266"/>
      <c r="G257" s="1266"/>
      <c r="H257" s="1266"/>
      <c r="I257" s="3089"/>
      <c r="J257" s="3089"/>
      <c r="K257" s="3089"/>
      <c r="L257" s="3089"/>
      <c r="M257" s="3089"/>
      <c r="N257" s="3089"/>
      <c r="O257" s="3089"/>
    </row>
    <row r="258" spans="1:15" s="1267" customFormat="1">
      <c r="A258" s="1266"/>
      <c r="B258" s="1266"/>
      <c r="C258" s="1266"/>
      <c r="D258" s="1266"/>
      <c r="E258" s="1266"/>
      <c r="F258" s="1266"/>
      <c r="G258" s="1266"/>
      <c r="H258" s="1266"/>
      <c r="I258" s="3089"/>
      <c r="J258" s="3089"/>
      <c r="K258" s="3089"/>
      <c r="L258" s="3089"/>
      <c r="M258" s="3089"/>
      <c r="N258" s="3089"/>
      <c r="O258" s="3089"/>
    </row>
    <row r="259" spans="1:15" s="1267" customFormat="1">
      <c r="A259" s="1266"/>
      <c r="B259" s="1266"/>
      <c r="C259" s="1266"/>
      <c r="D259" s="1266"/>
      <c r="E259" s="1266"/>
      <c r="F259" s="1266"/>
      <c r="G259" s="1266"/>
      <c r="H259" s="1266"/>
      <c r="I259" s="3089"/>
      <c r="J259" s="3089"/>
      <c r="K259" s="3089"/>
      <c r="L259" s="3089"/>
      <c r="M259" s="3089"/>
      <c r="N259" s="3089"/>
      <c r="O259" s="3089"/>
    </row>
    <row r="260" spans="1:15" s="1267" customFormat="1">
      <c r="A260" s="1266"/>
      <c r="B260" s="1266"/>
      <c r="C260" s="1266"/>
      <c r="D260" s="1266"/>
      <c r="E260" s="1266"/>
      <c r="F260" s="1266"/>
      <c r="G260" s="1266"/>
      <c r="H260" s="1266"/>
      <c r="I260" s="3089"/>
      <c r="J260" s="3089"/>
      <c r="K260" s="3089"/>
      <c r="L260" s="3089"/>
      <c r="M260" s="3089"/>
      <c r="N260" s="3089"/>
      <c r="O260" s="3089"/>
    </row>
    <row r="261" spans="1:15" s="1267" customFormat="1">
      <c r="A261" s="1266"/>
      <c r="B261" s="1266"/>
      <c r="C261" s="1266"/>
      <c r="D261" s="1266"/>
      <c r="E261" s="1266"/>
      <c r="F261" s="1266"/>
      <c r="G261" s="1266"/>
      <c r="H261" s="1266"/>
      <c r="I261" s="3089"/>
      <c r="J261" s="3089"/>
      <c r="K261" s="3089"/>
      <c r="L261" s="3089"/>
      <c r="M261" s="3089"/>
      <c r="N261" s="3089"/>
      <c r="O261" s="3089"/>
    </row>
    <row r="262" spans="1:15" s="1267" customFormat="1">
      <c r="A262" s="1266"/>
      <c r="B262" s="1266"/>
      <c r="C262" s="1266"/>
      <c r="D262" s="1266"/>
      <c r="E262" s="1266"/>
      <c r="F262" s="1266"/>
      <c r="G262" s="1266"/>
      <c r="H262" s="1266"/>
      <c r="I262" s="3089"/>
      <c r="J262" s="3089"/>
      <c r="K262" s="3089"/>
      <c r="L262" s="3089"/>
      <c r="M262" s="3089"/>
      <c r="N262" s="3089"/>
      <c r="O262" s="3089"/>
    </row>
    <row r="263" spans="1:15" s="1267" customFormat="1">
      <c r="A263" s="1266"/>
      <c r="B263" s="1266"/>
      <c r="C263" s="1266"/>
      <c r="D263" s="1266"/>
      <c r="E263" s="1266"/>
      <c r="F263" s="1266"/>
      <c r="G263" s="1266"/>
      <c r="H263" s="1266"/>
      <c r="I263" s="3089"/>
      <c r="J263" s="3089"/>
      <c r="K263" s="3089"/>
      <c r="L263" s="3089"/>
      <c r="M263" s="3089"/>
      <c r="N263" s="3089"/>
      <c r="O263" s="3089"/>
    </row>
    <row r="264" spans="1:15" s="1267" customFormat="1">
      <c r="A264" s="1266"/>
      <c r="B264" s="1266"/>
      <c r="C264" s="1266"/>
      <c r="D264" s="1266"/>
      <c r="E264" s="1266"/>
      <c r="F264" s="1266"/>
      <c r="G264" s="1266"/>
      <c r="H264" s="1266"/>
      <c r="I264" s="3089"/>
      <c r="J264" s="3089"/>
      <c r="K264" s="3089"/>
      <c r="L264" s="3089"/>
      <c r="M264" s="3089"/>
      <c r="N264" s="3089"/>
      <c r="O264" s="3089"/>
    </row>
    <row r="265" spans="1:15" s="1267" customFormat="1">
      <c r="A265" s="1266"/>
      <c r="B265" s="1266"/>
      <c r="C265" s="1266"/>
      <c r="D265" s="1266"/>
      <c r="E265" s="1266"/>
      <c r="F265" s="1266"/>
      <c r="G265" s="1266"/>
      <c r="H265" s="1266"/>
      <c r="I265" s="3089"/>
      <c r="J265" s="3089"/>
      <c r="K265" s="3089"/>
      <c r="L265" s="3089"/>
      <c r="M265" s="3089"/>
      <c r="N265" s="3089"/>
      <c r="O265" s="3089"/>
    </row>
    <row r="266" spans="1:15" s="1267" customFormat="1">
      <c r="A266" s="1266"/>
      <c r="B266" s="1266"/>
      <c r="C266" s="1266"/>
      <c r="D266" s="1266"/>
      <c r="E266" s="1266"/>
      <c r="F266" s="1266"/>
      <c r="G266" s="1266"/>
      <c r="H266" s="1266"/>
      <c r="I266" s="3089"/>
      <c r="J266" s="3089"/>
      <c r="K266" s="3089"/>
      <c r="L266" s="3089"/>
      <c r="M266" s="3089"/>
      <c r="N266" s="3089"/>
      <c r="O266" s="3089"/>
    </row>
    <row r="267" spans="1:15" s="1267" customFormat="1">
      <c r="A267" s="1266"/>
      <c r="B267" s="1266"/>
      <c r="C267" s="1266"/>
      <c r="D267" s="1266"/>
      <c r="E267" s="1266"/>
      <c r="F267" s="1266"/>
      <c r="G267" s="1266"/>
      <c r="H267" s="1266"/>
      <c r="I267" s="3089"/>
      <c r="J267" s="3089"/>
      <c r="K267" s="3089"/>
      <c r="L267" s="3089"/>
      <c r="M267" s="3089"/>
      <c r="N267" s="3089"/>
      <c r="O267" s="3089"/>
    </row>
    <row r="268" spans="1:15" s="1267" customFormat="1">
      <c r="A268" s="1266"/>
      <c r="B268" s="1266"/>
      <c r="C268" s="1266"/>
      <c r="D268" s="1266"/>
      <c r="E268" s="1266"/>
      <c r="F268" s="1266"/>
      <c r="G268" s="1266"/>
      <c r="H268" s="1266"/>
      <c r="I268" s="3089"/>
      <c r="J268" s="3089"/>
      <c r="K268" s="3089"/>
      <c r="L268" s="3089"/>
      <c r="M268" s="3089"/>
      <c r="N268" s="3089"/>
      <c r="O268" s="3089"/>
    </row>
    <row r="269" spans="1:15" s="1267" customFormat="1">
      <c r="A269" s="1266"/>
      <c r="B269" s="1266"/>
      <c r="C269" s="1266"/>
      <c r="D269" s="1266"/>
      <c r="E269" s="1266"/>
      <c r="F269" s="1266"/>
      <c r="G269" s="1266"/>
      <c r="H269" s="1266"/>
      <c r="I269" s="3089"/>
      <c r="J269" s="3089"/>
      <c r="K269" s="3089"/>
      <c r="L269" s="3089"/>
      <c r="M269" s="3089"/>
      <c r="N269" s="3089"/>
      <c r="O269" s="3089"/>
    </row>
    <row r="270" spans="1:15" s="1267" customFormat="1">
      <c r="A270" s="1266"/>
      <c r="B270" s="1266"/>
      <c r="C270" s="1266"/>
      <c r="D270" s="1266"/>
      <c r="E270" s="1266"/>
      <c r="F270" s="1266"/>
      <c r="G270" s="1266"/>
      <c r="H270" s="1266"/>
      <c r="I270" s="3089"/>
      <c r="J270" s="3089"/>
      <c r="K270" s="3089"/>
      <c r="L270" s="3089"/>
      <c r="M270" s="3089"/>
      <c r="N270" s="3089"/>
      <c r="O270" s="3089"/>
    </row>
    <row r="271" spans="1:15" s="1267" customFormat="1">
      <c r="A271" s="1266"/>
      <c r="B271" s="1266"/>
      <c r="C271" s="1266"/>
      <c r="D271" s="1266"/>
      <c r="E271" s="1266"/>
      <c r="F271" s="1266"/>
      <c r="G271" s="1266"/>
      <c r="H271" s="1266"/>
      <c r="I271" s="3089"/>
      <c r="J271" s="3089"/>
      <c r="K271" s="3089"/>
      <c r="L271" s="3089"/>
      <c r="M271" s="3089"/>
      <c r="N271" s="3089"/>
      <c r="O271" s="3089"/>
    </row>
    <row r="272" spans="1:15" s="1267" customFormat="1">
      <c r="A272" s="1266"/>
      <c r="B272" s="1266"/>
      <c r="C272" s="1266"/>
      <c r="D272" s="1266"/>
      <c r="E272" s="1266"/>
      <c r="F272" s="1266"/>
      <c r="G272" s="1266"/>
      <c r="H272" s="1266"/>
      <c r="I272" s="3089"/>
      <c r="J272" s="3089"/>
      <c r="K272" s="3089"/>
      <c r="L272" s="3089"/>
      <c r="M272" s="3089"/>
      <c r="N272" s="3089"/>
      <c r="O272" s="3089"/>
    </row>
    <row r="273" spans="1:15" s="1267" customFormat="1">
      <c r="A273" s="1266"/>
      <c r="B273" s="1266"/>
      <c r="C273" s="1266"/>
      <c r="D273" s="1266"/>
      <c r="E273" s="1266"/>
      <c r="F273" s="1266"/>
      <c r="G273" s="1266"/>
      <c r="H273" s="1266"/>
      <c r="I273" s="3089"/>
      <c r="J273" s="3089"/>
      <c r="K273" s="3089"/>
      <c r="L273" s="3089"/>
      <c r="M273" s="3089"/>
      <c r="N273" s="3089"/>
      <c r="O273" s="3089"/>
    </row>
    <row r="274" spans="1:15" s="1267" customFormat="1">
      <c r="A274" s="1266"/>
      <c r="B274" s="1266"/>
      <c r="C274" s="1266"/>
      <c r="D274" s="1266"/>
      <c r="E274" s="1266"/>
      <c r="F274" s="1266"/>
      <c r="G274" s="1266"/>
      <c r="H274" s="1266"/>
      <c r="I274" s="3089"/>
      <c r="J274" s="3089"/>
      <c r="K274" s="3089"/>
      <c r="L274" s="3089"/>
      <c r="M274" s="3089"/>
      <c r="N274" s="3089"/>
      <c r="O274" s="3089"/>
    </row>
    <row r="275" spans="1:15" s="1267" customFormat="1">
      <c r="A275" s="1266"/>
      <c r="B275" s="1266"/>
      <c r="C275" s="1266"/>
      <c r="D275" s="1266"/>
      <c r="E275" s="1266"/>
      <c r="F275" s="1266"/>
      <c r="G275" s="1266"/>
      <c r="H275" s="1266"/>
      <c r="I275" s="3089"/>
      <c r="J275" s="3089"/>
      <c r="K275" s="3089"/>
      <c r="L275" s="3089"/>
      <c r="M275" s="3089"/>
      <c r="N275" s="3089"/>
      <c r="O275" s="3089"/>
    </row>
    <row r="276" spans="1:15" s="1267" customFormat="1">
      <c r="A276" s="1266"/>
      <c r="B276" s="1266"/>
      <c r="C276" s="1266"/>
      <c r="D276" s="1266"/>
      <c r="E276" s="1266"/>
      <c r="F276" s="1266"/>
      <c r="G276" s="1266"/>
      <c r="H276" s="1266"/>
      <c r="I276" s="3089"/>
      <c r="J276" s="3089"/>
      <c r="K276" s="3089"/>
      <c r="L276" s="3089"/>
      <c r="M276" s="3089"/>
      <c r="N276" s="3089"/>
      <c r="O276" s="3089"/>
    </row>
    <row r="277" spans="1:15" s="1267" customFormat="1">
      <c r="A277" s="1266"/>
      <c r="B277" s="1266"/>
      <c r="C277" s="1266"/>
      <c r="D277" s="1266"/>
      <c r="E277" s="1266"/>
      <c r="F277" s="1266"/>
      <c r="G277" s="1266"/>
      <c r="H277" s="1266"/>
      <c r="I277" s="3089"/>
      <c r="J277" s="3089"/>
      <c r="K277" s="3089"/>
      <c r="L277" s="3089"/>
      <c r="M277" s="3089"/>
      <c r="N277" s="3089"/>
      <c r="O277" s="3089"/>
    </row>
    <row r="278" spans="1:15" s="1267" customFormat="1">
      <c r="A278" s="1266"/>
      <c r="B278" s="1266"/>
      <c r="C278" s="1266"/>
      <c r="D278" s="1266"/>
      <c r="E278" s="1266"/>
      <c r="F278" s="1266"/>
      <c r="G278" s="1266"/>
      <c r="H278" s="1266"/>
      <c r="I278" s="3089"/>
      <c r="J278" s="3089"/>
      <c r="K278" s="3089"/>
      <c r="L278" s="3089"/>
      <c r="M278" s="3089"/>
      <c r="N278" s="3089"/>
      <c r="O278" s="3089"/>
    </row>
    <row r="279" spans="1:15" s="1267" customFormat="1">
      <c r="A279" s="1266"/>
      <c r="B279" s="1266"/>
      <c r="C279" s="1266"/>
      <c r="D279" s="1266"/>
      <c r="E279" s="1266"/>
      <c r="F279" s="1266"/>
      <c r="G279" s="1266"/>
      <c r="H279" s="1266"/>
      <c r="I279" s="3089"/>
      <c r="J279" s="3089"/>
      <c r="K279" s="3089"/>
      <c r="L279" s="3089"/>
      <c r="M279" s="3089"/>
      <c r="N279" s="3089"/>
      <c r="O279" s="3089"/>
    </row>
    <row r="280" spans="1:15" s="1267" customFormat="1">
      <c r="A280" s="1266"/>
      <c r="B280" s="1266"/>
      <c r="C280" s="1266"/>
      <c r="D280" s="1266"/>
      <c r="E280" s="1266"/>
      <c r="F280" s="1266"/>
      <c r="G280" s="1266"/>
      <c r="H280" s="1266"/>
      <c r="I280" s="3089"/>
      <c r="J280" s="3089"/>
      <c r="K280" s="3089"/>
      <c r="L280" s="3089"/>
      <c r="M280" s="3089"/>
      <c r="N280" s="3089"/>
      <c r="O280" s="3089"/>
    </row>
    <row r="281" spans="1:15" s="1267" customFormat="1">
      <c r="A281" s="1266"/>
      <c r="B281" s="1266"/>
      <c r="C281" s="1266"/>
      <c r="D281" s="1266"/>
      <c r="E281" s="1266"/>
      <c r="F281" s="1266"/>
      <c r="G281" s="1266"/>
      <c r="H281" s="1266"/>
      <c r="I281" s="3089"/>
      <c r="J281" s="3089"/>
      <c r="K281" s="3089"/>
      <c r="L281" s="3089"/>
      <c r="M281" s="3089"/>
      <c r="N281" s="3089"/>
      <c r="O281" s="3089"/>
    </row>
    <row r="282" spans="1:15" s="1267" customFormat="1">
      <c r="A282" s="1266"/>
      <c r="B282" s="1266"/>
      <c r="C282" s="1266"/>
      <c r="D282" s="1266"/>
      <c r="E282" s="1266"/>
      <c r="F282" s="1266"/>
      <c r="G282" s="1266"/>
      <c r="H282" s="1266"/>
      <c r="I282" s="3089"/>
      <c r="J282" s="3089"/>
      <c r="K282" s="3089"/>
      <c r="L282" s="3089"/>
      <c r="M282" s="3089"/>
      <c r="N282" s="3089"/>
      <c r="O282" s="3089"/>
    </row>
    <row r="283" spans="1:15" s="1267" customFormat="1">
      <c r="A283" s="1266"/>
      <c r="B283" s="1266"/>
      <c r="C283" s="1266"/>
      <c r="D283" s="1266"/>
      <c r="E283" s="1266"/>
      <c r="F283" s="1266"/>
      <c r="G283" s="1266"/>
      <c r="H283" s="1266"/>
      <c r="I283" s="3089"/>
      <c r="J283" s="3089"/>
      <c r="K283" s="3089"/>
      <c r="L283" s="3089"/>
      <c r="M283" s="3089"/>
      <c r="N283" s="3089"/>
      <c r="O283" s="3089"/>
    </row>
    <row r="284" spans="1:15" s="1267" customFormat="1">
      <c r="A284" s="1266"/>
      <c r="B284" s="1266"/>
      <c r="C284" s="1266"/>
      <c r="D284" s="1266"/>
      <c r="E284" s="1266"/>
      <c r="F284" s="1266"/>
      <c r="G284" s="1266"/>
      <c r="H284" s="1266"/>
      <c r="I284" s="3089"/>
      <c r="J284" s="3089"/>
      <c r="K284" s="3089"/>
      <c r="L284" s="3089"/>
      <c r="M284" s="3089"/>
      <c r="N284" s="3089"/>
      <c r="O284" s="3089"/>
    </row>
    <row r="285" spans="1:15" s="1267" customFormat="1">
      <c r="A285" s="1266"/>
      <c r="B285" s="1266"/>
      <c r="C285" s="1266"/>
      <c r="D285" s="1266"/>
      <c r="E285" s="1266"/>
      <c r="F285" s="1266"/>
      <c r="G285" s="1266"/>
      <c r="H285" s="1266"/>
      <c r="I285" s="3089"/>
      <c r="J285" s="3089"/>
      <c r="K285" s="3089"/>
      <c r="L285" s="3089"/>
      <c r="M285" s="3089"/>
      <c r="N285" s="3089"/>
      <c r="O285" s="3089"/>
    </row>
    <row r="286" spans="1:15" s="1267" customFormat="1">
      <c r="A286" s="1266"/>
      <c r="B286" s="1266"/>
      <c r="C286" s="1266"/>
      <c r="D286" s="1266"/>
      <c r="E286" s="1266"/>
      <c r="F286" s="1266"/>
      <c r="G286" s="1266"/>
      <c r="H286" s="1266"/>
      <c r="I286" s="3089"/>
      <c r="J286" s="3089"/>
      <c r="K286" s="3089"/>
      <c r="L286" s="3089"/>
      <c r="M286" s="3089"/>
      <c r="N286" s="3089"/>
      <c r="O286" s="3089"/>
    </row>
    <row r="287" spans="1:15" s="1267" customFormat="1">
      <c r="A287" s="1266"/>
      <c r="B287" s="1266"/>
      <c r="C287" s="1266"/>
      <c r="D287" s="1266"/>
      <c r="E287" s="1266"/>
      <c r="F287" s="1266"/>
      <c r="G287" s="1266"/>
      <c r="H287" s="1266"/>
      <c r="I287" s="3089"/>
      <c r="J287" s="3089"/>
      <c r="K287" s="3089"/>
      <c r="L287" s="3089"/>
      <c r="M287" s="3089"/>
      <c r="N287" s="3089"/>
      <c r="O287" s="3089"/>
    </row>
    <row r="288" spans="1:15" s="1267" customFormat="1">
      <c r="A288" s="1266"/>
      <c r="B288" s="1266"/>
      <c r="C288" s="1266"/>
      <c r="D288" s="1266"/>
      <c r="E288" s="1266"/>
      <c r="F288" s="1266"/>
      <c r="G288" s="1266"/>
      <c r="H288" s="1266"/>
      <c r="I288" s="3089"/>
      <c r="J288" s="3089"/>
      <c r="K288" s="3089"/>
      <c r="L288" s="3089"/>
      <c r="M288" s="3089"/>
      <c r="N288" s="3089"/>
      <c r="O288" s="3089"/>
    </row>
    <row r="293" spans="1:15" s="1267" customFormat="1">
      <c r="A293" s="1266"/>
      <c r="B293" s="1266"/>
      <c r="C293" s="1266"/>
      <c r="D293" s="1266"/>
      <c r="E293" s="1266"/>
      <c r="F293" s="1266"/>
      <c r="G293" s="1266"/>
      <c r="H293" s="1266"/>
      <c r="I293" s="3089"/>
      <c r="J293" s="3089"/>
      <c r="K293" s="3089"/>
      <c r="L293" s="3089"/>
      <c r="M293" s="3089"/>
      <c r="N293" s="3089"/>
      <c r="O293" s="3089"/>
    </row>
    <row r="294" spans="1:15" s="1267" customFormat="1">
      <c r="A294" s="1266"/>
      <c r="B294" s="1266"/>
      <c r="C294" s="1266"/>
      <c r="D294" s="1266"/>
      <c r="E294" s="1266"/>
      <c r="F294" s="1266"/>
      <c r="G294" s="1266"/>
      <c r="H294" s="1266"/>
      <c r="I294" s="3089"/>
      <c r="J294" s="3089"/>
      <c r="K294" s="3089"/>
      <c r="L294" s="3089"/>
      <c r="M294" s="3089"/>
      <c r="N294" s="3089"/>
      <c r="O294" s="3089"/>
    </row>
    <row r="295" spans="1:15" s="1267" customFormat="1">
      <c r="A295" s="1266"/>
      <c r="B295" s="1266"/>
      <c r="C295" s="1266"/>
      <c r="D295" s="1266"/>
      <c r="E295" s="1266"/>
      <c r="F295" s="1266"/>
      <c r="G295" s="1266"/>
      <c r="H295" s="1266"/>
      <c r="I295" s="3089"/>
      <c r="J295" s="3089"/>
      <c r="K295" s="3089"/>
      <c r="L295" s="3089"/>
      <c r="M295" s="3089"/>
      <c r="N295" s="3089"/>
      <c r="O295" s="3089"/>
    </row>
    <row r="296" spans="1:15" s="1267" customFormat="1">
      <c r="A296" s="1266"/>
      <c r="B296" s="1266"/>
      <c r="C296" s="1266"/>
      <c r="D296" s="1266"/>
      <c r="E296" s="1266"/>
      <c r="F296" s="1266"/>
      <c r="G296" s="1266"/>
      <c r="H296" s="1266"/>
      <c r="I296" s="3089"/>
      <c r="J296" s="3089"/>
      <c r="K296" s="3089"/>
      <c r="L296" s="3089"/>
      <c r="M296" s="3089"/>
      <c r="N296" s="3089"/>
      <c r="O296" s="3089"/>
    </row>
    <row r="297" spans="1:15" s="1267" customFormat="1">
      <c r="A297" s="1266"/>
      <c r="B297" s="1266"/>
      <c r="C297" s="1266"/>
      <c r="D297" s="1266"/>
      <c r="E297" s="1266"/>
      <c r="F297" s="1266"/>
      <c r="G297" s="1266"/>
      <c r="H297" s="1266"/>
      <c r="I297" s="3089"/>
      <c r="J297" s="3089"/>
      <c r="K297" s="3089"/>
      <c r="L297" s="3089"/>
      <c r="M297" s="3089"/>
      <c r="N297" s="3089"/>
      <c r="O297" s="3089"/>
    </row>
    <row r="298" spans="1:15" s="1267" customFormat="1">
      <c r="A298" s="1266"/>
      <c r="B298" s="1266"/>
      <c r="C298" s="1266"/>
      <c r="D298" s="1266"/>
      <c r="E298" s="1266"/>
      <c r="F298" s="1266"/>
      <c r="G298" s="1266"/>
      <c r="H298" s="1266"/>
      <c r="I298" s="3089"/>
      <c r="J298" s="3089"/>
      <c r="K298" s="3089"/>
      <c r="L298" s="3089"/>
      <c r="M298" s="3089"/>
      <c r="N298" s="3089"/>
      <c r="O298" s="3089"/>
    </row>
    <row r="299" spans="1:15" s="1267" customFormat="1">
      <c r="A299" s="1266"/>
      <c r="B299" s="1266"/>
      <c r="C299" s="1266"/>
      <c r="D299" s="1266"/>
      <c r="E299" s="1266"/>
      <c r="F299" s="1266"/>
      <c r="G299" s="1266"/>
      <c r="H299" s="1266"/>
      <c r="I299" s="3089"/>
      <c r="J299" s="3089"/>
      <c r="K299" s="3089"/>
      <c r="L299" s="3089"/>
      <c r="M299" s="3089"/>
      <c r="N299" s="3089"/>
      <c r="O299" s="3089"/>
    </row>
    <row r="300" spans="1:15" s="1267" customFormat="1">
      <c r="A300" s="1266"/>
      <c r="B300" s="1266"/>
      <c r="C300" s="1266"/>
      <c r="D300" s="1266"/>
      <c r="E300" s="1266"/>
      <c r="F300" s="1266"/>
      <c r="G300" s="1266"/>
      <c r="H300" s="1266"/>
      <c r="I300" s="3089"/>
      <c r="J300" s="3089"/>
      <c r="K300" s="3089"/>
      <c r="L300" s="3089"/>
      <c r="M300" s="3089"/>
      <c r="N300" s="3089"/>
      <c r="O300" s="3089"/>
    </row>
    <row r="301" spans="1:15" s="1267" customFormat="1">
      <c r="A301" s="1266"/>
      <c r="B301" s="1266"/>
      <c r="C301" s="1266"/>
      <c r="D301" s="1266"/>
      <c r="E301" s="1266"/>
      <c r="F301" s="1266"/>
      <c r="G301" s="1266"/>
      <c r="H301" s="1266"/>
      <c r="I301" s="3089"/>
      <c r="J301" s="3089"/>
      <c r="K301" s="3089"/>
      <c r="L301" s="3089"/>
      <c r="M301" s="3089"/>
      <c r="N301" s="3089"/>
      <c r="O301" s="3089"/>
    </row>
    <row r="302" spans="1:15" s="1267" customFormat="1">
      <c r="A302" s="1266"/>
      <c r="B302" s="1266"/>
      <c r="C302" s="1266"/>
      <c r="D302" s="1266"/>
      <c r="E302" s="1266"/>
      <c r="F302" s="1266"/>
      <c r="G302" s="1266"/>
      <c r="H302" s="1266"/>
      <c r="I302" s="3089"/>
      <c r="J302" s="3089"/>
      <c r="K302" s="3089"/>
      <c r="L302" s="3089"/>
      <c r="M302" s="3089"/>
      <c r="N302" s="3089"/>
      <c r="O302" s="3089"/>
    </row>
    <row r="303" spans="1:15" s="1267" customFormat="1">
      <c r="A303" s="1266"/>
      <c r="B303" s="1266"/>
      <c r="C303" s="1266"/>
      <c r="D303" s="1266"/>
      <c r="E303" s="1266"/>
      <c r="F303" s="1266"/>
      <c r="G303" s="1266"/>
      <c r="H303" s="1266"/>
      <c r="I303" s="3089"/>
      <c r="J303" s="3089"/>
      <c r="K303" s="3089"/>
      <c r="L303" s="3089"/>
      <c r="M303" s="3089"/>
      <c r="N303" s="3089"/>
      <c r="O303" s="3089"/>
    </row>
    <row r="304" spans="1:15" s="1267" customFormat="1">
      <c r="A304" s="1266"/>
      <c r="B304" s="1266"/>
      <c r="C304" s="1266"/>
      <c r="D304" s="1266"/>
      <c r="E304" s="1266"/>
      <c r="F304" s="1266"/>
      <c r="G304" s="1266"/>
      <c r="H304" s="1266"/>
      <c r="I304" s="3089"/>
      <c r="J304" s="3089"/>
      <c r="K304" s="3089"/>
      <c r="L304" s="3089"/>
      <c r="M304" s="3089"/>
      <c r="N304" s="3089"/>
      <c r="O304" s="3089"/>
    </row>
    <row r="305" spans="1:15" s="1267" customFormat="1">
      <c r="A305" s="1266"/>
      <c r="B305" s="1266"/>
      <c r="C305" s="1266"/>
      <c r="D305" s="1266"/>
      <c r="E305" s="1266"/>
      <c r="F305" s="1266"/>
      <c r="G305" s="1266"/>
      <c r="H305" s="1266"/>
      <c r="I305" s="3089"/>
      <c r="J305" s="3089"/>
      <c r="K305" s="3089"/>
      <c r="L305" s="3089"/>
      <c r="M305" s="3089"/>
      <c r="N305" s="3089"/>
      <c r="O305" s="3089"/>
    </row>
    <row r="306" spans="1:15" s="1267" customFormat="1">
      <c r="A306" s="1266"/>
      <c r="B306" s="1266"/>
      <c r="C306" s="1266"/>
      <c r="D306" s="1266"/>
      <c r="E306" s="1266"/>
      <c r="F306" s="1266"/>
      <c r="G306" s="1266"/>
      <c r="H306" s="1266"/>
      <c r="I306" s="3089"/>
      <c r="J306" s="3089"/>
      <c r="K306" s="3089"/>
      <c r="L306" s="3089"/>
      <c r="M306" s="3089"/>
      <c r="N306" s="3089"/>
      <c r="O306" s="3089"/>
    </row>
    <row r="307" spans="1:15" s="1267" customFormat="1">
      <c r="A307" s="1266"/>
      <c r="B307" s="1266"/>
      <c r="C307" s="1266"/>
      <c r="D307" s="1266"/>
      <c r="E307" s="1266"/>
      <c r="F307" s="1266"/>
      <c r="G307" s="1266"/>
      <c r="H307" s="1266"/>
      <c r="I307" s="3089"/>
      <c r="J307" s="3089"/>
      <c r="K307" s="3089"/>
      <c r="L307" s="3089"/>
      <c r="M307" s="3089"/>
      <c r="N307" s="3089"/>
      <c r="O307" s="3089"/>
    </row>
    <row r="308" spans="1:15" s="1267" customFormat="1">
      <c r="A308" s="1266"/>
      <c r="B308" s="1266"/>
      <c r="C308" s="1266"/>
      <c r="D308" s="1266"/>
      <c r="E308" s="1266"/>
      <c r="F308" s="1266"/>
      <c r="G308" s="1266"/>
      <c r="H308" s="1266"/>
      <c r="I308" s="3089"/>
      <c r="J308" s="3089"/>
      <c r="K308" s="3089"/>
      <c r="L308" s="3089"/>
      <c r="M308" s="3089"/>
      <c r="N308" s="3089"/>
      <c r="O308" s="3089"/>
    </row>
    <row r="309" spans="1:15" s="1267" customFormat="1">
      <c r="A309" s="1266"/>
      <c r="B309" s="1266"/>
      <c r="C309" s="1266"/>
      <c r="D309" s="1266"/>
      <c r="E309" s="1266"/>
      <c r="F309" s="1266"/>
      <c r="G309" s="1266"/>
      <c r="H309" s="1266"/>
      <c r="I309" s="3089"/>
      <c r="J309" s="3089"/>
      <c r="K309" s="3089"/>
      <c r="L309" s="3089"/>
      <c r="M309" s="3089"/>
      <c r="N309" s="3089"/>
      <c r="O309" s="3089"/>
    </row>
    <row r="310" spans="1:15" s="1267" customFormat="1">
      <c r="A310" s="1266"/>
      <c r="B310" s="1266"/>
      <c r="C310" s="1266"/>
      <c r="D310" s="1266"/>
      <c r="E310" s="1266"/>
      <c r="F310" s="1266"/>
      <c r="G310" s="1266"/>
      <c r="H310" s="1266"/>
      <c r="I310" s="3089"/>
      <c r="J310" s="3089"/>
      <c r="K310" s="3089"/>
      <c r="L310" s="3089"/>
      <c r="M310" s="3089"/>
      <c r="N310" s="3089"/>
      <c r="O310" s="3089"/>
    </row>
    <row r="311" spans="1:15" s="1267" customFormat="1">
      <c r="A311" s="1266"/>
      <c r="B311" s="1266"/>
      <c r="C311" s="1266"/>
      <c r="D311" s="1266"/>
      <c r="E311" s="1266"/>
      <c r="F311" s="1266"/>
      <c r="G311" s="1266"/>
      <c r="H311" s="1266"/>
      <c r="I311" s="3089"/>
      <c r="J311" s="3089"/>
      <c r="K311" s="3089"/>
      <c r="L311" s="3089"/>
      <c r="M311" s="3089"/>
      <c r="N311" s="3089"/>
      <c r="O311" s="3089"/>
    </row>
    <row r="312" spans="1:15" s="1267" customFormat="1">
      <c r="A312" s="1266"/>
      <c r="B312" s="1266"/>
      <c r="C312" s="1266"/>
      <c r="D312" s="1266"/>
      <c r="E312" s="1266"/>
      <c r="F312" s="1266"/>
      <c r="G312" s="1266"/>
      <c r="H312" s="1266"/>
      <c r="I312" s="3089"/>
      <c r="J312" s="3089"/>
      <c r="K312" s="3089"/>
      <c r="L312" s="3089"/>
      <c r="M312" s="3089"/>
      <c r="N312" s="3089"/>
      <c r="O312" s="3089"/>
    </row>
    <row r="313" spans="1:15" s="1267" customFormat="1">
      <c r="A313" s="1266"/>
      <c r="B313" s="1266"/>
      <c r="C313" s="1266"/>
      <c r="D313" s="1266"/>
      <c r="E313" s="1266"/>
      <c r="F313" s="1266"/>
      <c r="G313" s="1266"/>
      <c r="H313" s="1266"/>
      <c r="I313" s="3089"/>
      <c r="J313" s="3089"/>
      <c r="K313" s="3089"/>
      <c r="L313" s="3089"/>
      <c r="M313" s="3089"/>
      <c r="N313" s="3089"/>
      <c r="O313" s="3089"/>
    </row>
    <row r="314" spans="1:15" s="1267" customFormat="1">
      <c r="A314" s="1266"/>
      <c r="B314" s="1266"/>
      <c r="C314" s="1266"/>
      <c r="D314" s="1266"/>
      <c r="E314" s="1266"/>
      <c r="F314" s="1266"/>
      <c r="G314" s="1266"/>
      <c r="H314" s="1266"/>
      <c r="I314" s="3089"/>
      <c r="J314" s="3089"/>
      <c r="K314" s="3089"/>
      <c r="L314" s="3089"/>
      <c r="M314" s="3089"/>
      <c r="N314" s="3089"/>
      <c r="O314" s="3089"/>
    </row>
    <row r="315" spans="1:15" s="1267" customFormat="1">
      <c r="A315" s="1266"/>
      <c r="B315" s="1266"/>
      <c r="C315" s="1266"/>
      <c r="D315" s="1266"/>
      <c r="E315" s="1266"/>
      <c r="F315" s="1266"/>
      <c r="G315" s="1266"/>
      <c r="H315" s="1266"/>
      <c r="I315" s="3089"/>
      <c r="J315" s="3089"/>
      <c r="K315" s="3089"/>
      <c r="L315" s="3089"/>
      <c r="M315" s="3089"/>
      <c r="N315" s="3089"/>
      <c r="O315" s="3089"/>
    </row>
    <row r="316" spans="1:15" s="1267" customFormat="1">
      <c r="A316" s="1266"/>
      <c r="B316" s="1266"/>
      <c r="C316" s="1266"/>
      <c r="D316" s="1266"/>
      <c r="E316" s="1266"/>
      <c r="F316" s="1266"/>
      <c r="G316" s="1266"/>
      <c r="H316" s="1266"/>
      <c r="I316" s="3089"/>
      <c r="J316" s="3089"/>
      <c r="K316" s="3089"/>
      <c r="L316" s="3089"/>
      <c r="M316" s="3089"/>
      <c r="N316" s="3089"/>
      <c r="O316" s="3089"/>
    </row>
    <row r="317" spans="1:15" s="1267" customFormat="1">
      <c r="A317" s="1266"/>
      <c r="B317" s="1266"/>
      <c r="C317" s="1266"/>
      <c r="D317" s="1266"/>
      <c r="E317" s="1266"/>
      <c r="F317" s="1266"/>
      <c r="G317" s="1266"/>
      <c r="H317" s="1266"/>
      <c r="I317" s="3089"/>
      <c r="J317" s="3089"/>
      <c r="K317" s="3089"/>
      <c r="L317" s="3089"/>
      <c r="M317" s="3089"/>
      <c r="N317" s="3089"/>
      <c r="O317" s="3089"/>
    </row>
    <row r="318" spans="1:15" s="1267" customFormat="1">
      <c r="A318" s="1266"/>
      <c r="B318" s="1266"/>
      <c r="C318" s="1266"/>
      <c r="D318" s="1266"/>
      <c r="E318" s="1266"/>
      <c r="F318" s="1266"/>
      <c r="G318" s="1266"/>
      <c r="H318" s="1266"/>
      <c r="I318" s="3089"/>
      <c r="J318" s="3089"/>
      <c r="K318" s="3089"/>
      <c r="L318" s="3089"/>
      <c r="M318" s="3089"/>
      <c r="N318" s="3089"/>
      <c r="O318" s="3089"/>
    </row>
    <row r="319" spans="1:15" s="1267" customFormat="1">
      <c r="A319" s="1266"/>
      <c r="B319" s="1266"/>
      <c r="C319" s="1266"/>
      <c r="D319" s="1266"/>
      <c r="E319" s="1266"/>
      <c r="F319" s="1266"/>
      <c r="G319" s="1266"/>
      <c r="H319" s="1266"/>
      <c r="I319" s="3089"/>
      <c r="J319" s="3089"/>
      <c r="K319" s="3089"/>
      <c r="L319" s="3089"/>
      <c r="M319" s="3089"/>
      <c r="N319" s="3089"/>
      <c r="O319" s="3089"/>
    </row>
    <row r="320" spans="1:15" s="1267" customFormat="1">
      <c r="A320" s="1266"/>
      <c r="B320" s="1266"/>
      <c r="C320" s="1266"/>
      <c r="D320" s="1266"/>
      <c r="E320" s="1266"/>
      <c r="F320" s="1266"/>
      <c r="G320" s="1266"/>
      <c r="H320" s="1266"/>
      <c r="I320" s="3089"/>
      <c r="J320" s="3089"/>
      <c r="K320" s="3089"/>
      <c r="L320" s="3089"/>
      <c r="M320" s="3089"/>
      <c r="N320" s="3089"/>
      <c r="O320" s="3089"/>
    </row>
    <row r="321" spans="1:15" s="1267" customFormat="1">
      <c r="A321" s="1266"/>
      <c r="B321" s="1266"/>
      <c r="C321" s="1266"/>
      <c r="D321" s="1266"/>
      <c r="E321" s="1266"/>
      <c r="F321" s="1266"/>
      <c r="G321" s="1266"/>
      <c r="H321" s="1266"/>
      <c r="I321" s="3089"/>
      <c r="J321" s="3089"/>
      <c r="K321" s="3089"/>
      <c r="L321" s="3089"/>
      <c r="M321" s="3089"/>
      <c r="N321" s="3089"/>
      <c r="O321" s="3089"/>
    </row>
    <row r="322" spans="1:15" s="1267" customFormat="1">
      <c r="A322" s="1266"/>
      <c r="B322" s="1266"/>
      <c r="C322" s="1266"/>
      <c r="D322" s="1266"/>
      <c r="E322" s="1266"/>
      <c r="F322" s="1266"/>
      <c r="G322" s="1266"/>
      <c r="H322" s="1266"/>
      <c r="I322" s="3089"/>
      <c r="J322" s="3089"/>
      <c r="K322" s="3089"/>
      <c r="L322" s="3089"/>
      <c r="M322" s="3089"/>
      <c r="N322" s="3089"/>
      <c r="O322" s="3089"/>
    </row>
    <row r="323" spans="1:15" s="1267" customFormat="1">
      <c r="A323" s="1266"/>
      <c r="B323" s="1266"/>
      <c r="C323" s="1266"/>
      <c r="D323" s="1266"/>
      <c r="E323" s="1266"/>
      <c r="F323" s="1266"/>
      <c r="G323" s="1266"/>
      <c r="H323" s="1266"/>
      <c r="I323" s="3089"/>
      <c r="J323" s="3089"/>
      <c r="K323" s="3089"/>
      <c r="L323" s="3089"/>
      <c r="M323" s="3089"/>
      <c r="N323" s="3089"/>
      <c r="O323" s="3089"/>
    </row>
    <row r="324" spans="1:15" s="1267" customFormat="1">
      <c r="A324" s="1266"/>
      <c r="B324" s="1266"/>
      <c r="C324" s="1266"/>
      <c r="D324" s="1266"/>
      <c r="E324" s="1266"/>
      <c r="F324" s="1266"/>
      <c r="G324" s="1266"/>
      <c r="H324" s="1266"/>
      <c r="I324" s="3089"/>
      <c r="J324" s="3089"/>
      <c r="K324" s="3089"/>
      <c r="L324" s="3089"/>
      <c r="M324" s="3089"/>
      <c r="N324" s="3089"/>
      <c r="O324" s="3089"/>
    </row>
    <row r="325" spans="1:15" s="1267" customFormat="1">
      <c r="A325" s="1266"/>
      <c r="B325" s="1266"/>
      <c r="C325" s="1266"/>
      <c r="D325" s="1266"/>
      <c r="E325" s="1266"/>
      <c r="F325" s="1266"/>
      <c r="G325" s="1266"/>
      <c r="H325" s="1266"/>
      <c r="I325" s="3089"/>
      <c r="J325" s="3089"/>
      <c r="K325" s="3089"/>
      <c r="L325" s="3089"/>
      <c r="M325" s="3089"/>
      <c r="N325" s="3089"/>
      <c r="O325" s="3089"/>
    </row>
    <row r="326" spans="1:15" s="1267" customFormat="1">
      <c r="A326" s="1266"/>
      <c r="B326" s="1266"/>
      <c r="C326" s="1266"/>
      <c r="D326" s="1266"/>
      <c r="E326" s="1266"/>
      <c r="F326" s="1266"/>
      <c r="G326" s="1266"/>
      <c r="H326" s="1266"/>
      <c r="I326" s="3089"/>
      <c r="J326" s="3089"/>
      <c r="K326" s="3089"/>
      <c r="L326" s="3089"/>
      <c r="M326" s="3089"/>
      <c r="N326" s="3089"/>
      <c r="O326" s="3089"/>
    </row>
    <row r="327" spans="1:15" s="1267" customFormat="1">
      <c r="A327" s="1266"/>
      <c r="B327" s="1266"/>
      <c r="C327" s="1266"/>
      <c r="D327" s="1266"/>
      <c r="E327" s="1266"/>
      <c r="F327" s="1266"/>
      <c r="G327" s="1266"/>
      <c r="H327" s="1266"/>
      <c r="I327" s="3089"/>
      <c r="J327" s="3089"/>
      <c r="K327" s="3089"/>
      <c r="L327" s="3089"/>
      <c r="M327" s="3089"/>
      <c r="N327" s="3089"/>
      <c r="O327" s="3089"/>
    </row>
    <row r="328" spans="1:15" s="1267" customFormat="1">
      <c r="A328" s="1266"/>
      <c r="B328" s="1266"/>
      <c r="C328" s="1266"/>
      <c r="D328" s="1266"/>
      <c r="E328" s="1266"/>
      <c r="F328" s="1266"/>
      <c r="G328" s="1266"/>
      <c r="H328" s="1266"/>
      <c r="I328" s="3089"/>
      <c r="J328" s="3089"/>
      <c r="K328" s="3089"/>
      <c r="L328" s="3089"/>
      <c r="M328" s="3089"/>
      <c r="N328" s="3089"/>
      <c r="O328" s="3089"/>
    </row>
    <row r="329" spans="1:15" s="1267" customFormat="1">
      <c r="A329" s="1266"/>
      <c r="B329" s="1266"/>
      <c r="C329" s="1266"/>
      <c r="D329" s="1266"/>
      <c r="E329" s="1266"/>
      <c r="F329" s="1266"/>
      <c r="G329" s="1266"/>
      <c r="H329" s="1266"/>
      <c r="I329" s="3089"/>
      <c r="J329" s="3089"/>
      <c r="K329" s="3089"/>
      <c r="L329" s="3089"/>
      <c r="M329" s="3089"/>
      <c r="N329" s="3089"/>
      <c r="O329" s="3089"/>
    </row>
    <row r="330" spans="1:15" s="1267" customFormat="1">
      <c r="A330" s="1266"/>
      <c r="B330" s="1266"/>
      <c r="C330" s="1266"/>
      <c r="D330" s="1266"/>
      <c r="E330" s="1266"/>
      <c r="F330" s="1266"/>
      <c r="G330" s="1266"/>
      <c r="H330" s="1266"/>
      <c r="I330" s="3089"/>
      <c r="J330" s="3089"/>
      <c r="K330" s="3089"/>
      <c r="L330" s="3089"/>
      <c r="M330" s="3089"/>
      <c r="N330" s="3089"/>
      <c r="O330" s="3089"/>
    </row>
    <row r="331" spans="1:15" s="1267" customFormat="1">
      <c r="A331" s="1266"/>
      <c r="B331" s="1266"/>
      <c r="C331" s="1266"/>
      <c r="D331" s="1266"/>
      <c r="E331" s="1266"/>
      <c r="F331" s="1266"/>
      <c r="G331" s="1266"/>
      <c r="H331" s="1266"/>
      <c r="I331" s="3089"/>
      <c r="J331" s="3089"/>
      <c r="K331" s="3089"/>
      <c r="L331" s="3089"/>
      <c r="M331" s="3089"/>
      <c r="N331" s="3089"/>
      <c r="O331" s="3089"/>
    </row>
    <row r="332" spans="1:15" s="1267" customFormat="1">
      <c r="A332" s="1266"/>
      <c r="B332" s="1266"/>
      <c r="C332" s="1266"/>
      <c r="D332" s="1266"/>
      <c r="E332" s="1266"/>
      <c r="F332" s="1266"/>
      <c r="G332" s="1266"/>
      <c r="H332" s="1266"/>
      <c r="I332" s="3089"/>
      <c r="J332" s="3089"/>
      <c r="K332" s="3089"/>
      <c r="L332" s="3089"/>
      <c r="M332" s="3089"/>
      <c r="N332" s="3089"/>
      <c r="O332" s="3089"/>
    </row>
    <row r="337" spans="1:15" s="1267" customFormat="1">
      <c r="A337" s="1266"/>
      <c r="B337" s="1266"/>
      <c r="C337" s="1266"/>
      <c r="D337" s="1266"/>
      <c r="E337" s="1266"/>
      <c r="F337" s="1266"/>
      <c r="G337" s="1266"/>
      <c r="H337" s="1266"/>
      <c r="I337" s="3089"/>
      <c r="J337" s="3089"/>
      <c r="K337" s="3089"/>
      <c r="L337" s="3089"/>
      <c r="M337" s="3089"/>
      <c r="N337" s="3089"/>
      <c r="O337" s="3089"/>
    </row>
    <row r="338" spans="1:15" s="1267" customFormat="1">
      <c r="A338" s="1266"/>
      <c r="B338" s="1266"/>
      <c r="C338" s="1266"/>
      <c r="D338" s="1266"/>
      <c r="E338" s="1266"/>
      <c r="F338" s="1266"/>
      <c r="G338" s="1266"/>
      <c r="H338" s="1266"/>
      <c r="I338" s="3089"/>
      <c r="J338" s="3089"/>
      <c r="K338" s="3089"/>
      <c r="L338" s="3089"/>
      <c r="M338" s="3089"/>
      <c r="N338" s="3089"/>
      <c r="O338" s="3089"/>
    </row>
    <row r="339" spans="1:15" s="1267" customFormat="1">
      <c r="A339" s="1266"/>
      <c r="B339" s="1266"/>
      <c r="C339" s="1266"/>
      <c r="D339" s="1266"/>
      <c r="E339" s="1266"/>
      <c r="F339" s="1266"/>
      <c r="G339" s="1266"/>
      <c r="H339" s="1266"/>
      <c r="I339" s="3089"/>
      <c r="J339" s="3089"/>
      <c r="K339" s="3089"/>
      <c r="L339" s="3089"/>
      <c r="M339" s="3089"/>
      <c r="N339" s="3089"/>
      <c r="O339" s="3089"/>
    </row>
    <row r="340" spans="1:15" s="1267" customFormat="1">
      <c r="A340" s="1266"/>
      <c r="B340" s="1266"/>
      <c r="C340" s="1266"/>
      <c r="D340" s="1266"/>
      <c r="E340" s="1266"/>
      <c r="F340" s="1266"/>
      <c r="G340" s="1266"/>
      <c r="H340" s="1266"/>
      <c r="I340" s="3089"/>
      <c r="J340" s="3089"/>
      <c r="K340" s="3089"/>
      <c r="L340" s="3089"/>
      <c r="M340" s="3089"/>
      <c r="N340" s="3089"/>
      <c r="O340" s="3089"/>
    </row>
    <row r="341" spans="1:15" s="1267" customFormat="1">
      <c r="A341" s="1266"/>
      <c r="B341" s="1266"/>
      <c r="C341" s="1266"/>
      <c r="D341" s="1266"/>
      <c r="E341" s="1266"/>
      <c r="F341" s="1266"/>
      <c r="G341" s="1266"/>
      <c r="H341" s="1266"/>
      <c r="I341" s="3089"/>
      <c r="J341" s="3089"/>
      <c r="K341" s="3089"/>
      <c r="L341" s="3089"/>
      <c r="M341" s="3089"/>
      <c r="N341" s="3089"/>
      <c r="O341" s="3089"/>
    </row>
    <row r="342" spans="1:15" s="1267" customFormat="1">
      <c r="A342" s="1266"/>
      <c r="B342" s="1266"/>
      <c r="C342" s="1266"/>
      <c r="D342" s="1266"/>
      <c r="E342" s="1266"/>
      <c r="F342" s="1266"/>
      <c r="G342" s="1266"/>
      <c r="H342" s="1266"/>
      <c r="I342" s="3089"/>
      <c r="J342" s="3089"/>
      <c r="K342" s="3089"/>
      <c r="L342" s="3089"/>
      <c r="M342" s="3089"/>
      <c r="N342" s="3089"/>
      <c r="O342" s="3089"/>
    </row>
    <row r="343" spans="1:15" s="1267" customFormat="1">
      <c r="A343" s="1266"/>
      <c r="B343" s="1266"/>
      <c r="C343" s="1266"/>
      <c r="D343" s="1266"/>
      <c r="E343" s="1266"/>
      <c r="F343" s="1266"/>
      <c r="G343" s="1266"/>
      <c r="H343" s="1266"/>
      <c r="I343" s="3089"/>
      <c r="J343" s="3089"/>
      <c r="K343" s="3089"/>
      <c r="L343" s="3089"/>
      <c r="M343" s="3089"/>
      <c r="N343" s="3089"/>
      <c r="O343" s="3089"/>
    </row>
    <row r="344" spans="1:15" s="1267" customFormat="1">
      <c r="A344" s="1266"/>
      <c r="B344" s="1266"/>
      <c r="C344" s="1266"/>
      <c r="D344" s="1266"/>
      <c r="E344" s="1266"/>
      <c r="F344" s="1266"/>
      <c r="G344" s="1266"/>
      <c r="H344" s="1266"/>
      <c r="I344" s="3089"/>
      <c r="J344" s="3089"/>
      <c r="K344" s="3089"/>
      <c r="L344" s="3089"/>
      <c r="M344" s="3089"/>
      <c r="N344" s="3089"/>
      <c r="O344" s="3089"/>
    </row>
    <row r="345" spans="1:15" s="1267" customFormat="1">
      <c r="A345" s="1266"/>
      <c r="B345" s="1266"/>
      <c r="C345" s="1266"/>
      <c r="D345" s="1266"/>
      <c r="E345" s="1266"/>
      <c r="F345" s="1266"/>
      <c r="G345" s="1266"/>
      <c r="H345" s="1266"/>
      <c r="I345" s="3089"/>
      <c r="J345" s="3089"/>
      <c r="K345" s="3089"/>
      <c r="L345" s="3089"/>
      <c r="M345" s="3089"/>
      <c r="N345" s="3089"/>
      <c r="O345" s="3089"/>
    </row>
    <row r="346" spans="1:15" s="1267" customFormat="1">
      <c r="A346" s="1266"/>
      <c r="B346" s="1266"/>
      <c r="C346" s="1266"/>
      <c r="D346" s="1266"/>
      <c r="E346" s="1266"/>
      <c r="F346" s="1266"/>
      <c r="G346" s="1266"/>
      <c r="H346" s="1266"/>
      <c r="I346" s="3089"/>
      <c r="J346" s="3089"/>
      <c r="K346" s="3089"/>
      <c r="L346" s="3089"/>
      <c r="M346" s="3089"/>
      <c r="N346" s="3089"/>
      <c r="O346" s="3089"/>
    </row>
    <row r="347" spans="1:15" s="1267" customFormat="1">
      <c r="A347" s="1266"/>
      <c r="B347" s="1266"/>
      <c r="C347" s="1266"/>
      <c r="D347" s="1266"/>
      <c r="E347" s="1266"/>
      <c r="F347" s="1266"/>
      <c r="G347" s="1266"/>
      <c r="H347" s="1266"/>
      <c r="I347" s="3089"/>
      <c r="J347" s="3089"/>
      <c r="K347" s="3089"/>
      <c r="L347" s="3089"/>
      <c r="M347" s="3089"/>
      <c r="N347" s="3089"/>
      <c r="O347" s="3089"/>
    </row>
    <row r="348" spans="1:15" s="1267" customFormat="1">
      <c r="A348" s="1266"/>
      <c r="B348" s="1266"/>
      <c r="C348" s="1266"/>
      <c r="D348" s="1266"/>
      <c r="E348" s="1266"/>
      <c r="F348" s="1266"/>
      <c r="G348" s="1266"/>
      <c r="H348" s="1266"/>
      <c r="I348" s="3089"/>
      <c r="J348" s="3089"/>
      <c r="K348" s="3089"/>
      <c r="L348" s="3089"/>
      <c r="M348" s="3089"/>
      <c r="N348" s="3089"/>
      <c r="O348" s="3089"/>
    </row>
    <row r="349" spans="1:15" s="1267" customFormat="1">
      <c r="A349" s="1266"/>
      <c r="B349" s="1266"/>
      <c r="C349" s="1266"/>
      <c r="D349" s="1266"/>
      <c r="E349" s="1266"/>
      <c r="F349" s="1266"/>
      <c r="G349" s="1266"/>
      <c r="H349" s="1266"/>
      <c r="I349" s="3089"/>
      <c r="J349" s="3089"/>
      <c r="K349" s="3089"/>
      <c r="L349" s="3089"/>
      <c r="M349" s="3089"/>
      <c r="N349" s="3089"/>
      <c r="O349" s="3089"/>
    </row>
    <row r="350" spans="1:15" s="1267" customFormat="1">
      <c r="A350" s="1266"/>
      <c r="B350" s="1266"/>
      <c r="C350" s="1266"/>
      <c r="D350" s="1266"/>
      <c r="E350" s="1266"/>
      <c r="F350" s="1266"/>
      <c r="G350" s="1266"/>
      <c r="H350" s="1266"/>
      <c r="I350" s="3089"/>
      <c r="J350" s="3089"/>
      <c r="K350" s="3089"/>
      <c r="L350" s="3089"/>
      <c r="M350" s="3089"/>
      <c r="N350" s="3089"/>
      <c r="O350" s="3089"/>
    </row>
    <row r="351" spans="1:15" s="1267" customFormat="1">
      <c r="A351" s="1266"/>
      <c r="B351" s="1266"/>
      <c r="C351" s="1266"/>
      <c r="D351" s="1266"/>
      <c r="E351" s="1266"/>
      <c r="F351" s="1266"/>
      <c r="G351" s="1266"/>
      <c r="H351" s="1266"/>
      <c r="I351" s="3089"/>
      <c r="J351" s="3089"/>
      <c r="K351" s="3089"/>
      <c r="L351" s="3089"/>
      <c r="M351" s="3089"/>
      <c r="N351" s="3089"/>
      <c r="O351" s="3089"/>
    </row>
    <row r="352" spans="1:15" s="1267" customFormat="1">
      <c r="A352" s="1266"/>
      <c r="B352" s="1266"/>
      <c r="C352" s="1266"/>
      <c r="D352" s="1266"/>
      <c r="E352" s="1266"/>
      <c r="F352" s="1266"/>
      <c r="G352" s="1266"/>
      <c r="H352" s="1266"/>
      <c r="I352" s="3089"/>
      <c r="J352" s="3089"/>
      <c r="K352" s="3089"/>
      <c r="L352" s="3089"/>
      <c r="M352" s="3089"/>
      <c r="N352" s="3089"/>
      <c r="O352" s="3089"/>
    </row>
    <row r="353" spans="1:15" s="1267" customFormat="1">
      <c r="A353" s="1266"/>
      <c r="B353" s="1266"/>
      <c r="C353" s="1266"/>
      <c r="D353" s="1266"/>
      <c r="E353" s="1266"/>
      <c r="F353" s="1266"/>
      <c r="G353" s="1266"/>
      <c r="H353" s="1266"/>
      <c r="I353" s="3089"/>
      <c r="J353" s="3089"/>
      <c r="K353" s="3089"/>
      <c r="L353" s="3089"/>
      <c r="M353" s="3089"/>
      <c r="N353" s="3089"/>
      <c r="O353" s="3089"/>
    </row>
    <row r="354" spans="1:15" s="1267" customFormat="1">
      <c r="A354" s="1266"/>
      <c r="B354" s="1266"/>
      <c r="C354" s="1266"/>
      <c r="D354" s="1266"/>
      <c r="E354" s="1266"/>
      <c r="F354" s="1266"/>
      <c r="G354" s="1266"/>
      <c r="H354" s="1266"/>
      <c r="I354" s="3089"/>
      <c r="J354" s="3089"/>
      <c r="K354" s="3089"/>
      <c r="L354" s="3089"/>
      <c r="M354" s="3089"/>
      <c r="N354" s="3089"/>
      <c r="O354" s="3089"/>
    </row>
    <row r="355" spans="1:15" s="1267" customFormat="1">
      <c r="A355" s="1266"/>
      <c r="B355" s="1266"/>
      <c r="C355" s="1266"/>
      <c r="D355" s="1266"/>
      <c r="E355" s="1266"/>
      <c r="F355" s="1266"/>
      <c r="G355" s="1266"/>
      <c r="H355" s="1266"/>
      <c r="I355" s="3089"/>
      <c r="J355" s="3089"/>
      <c r="K355" s="3089"/>
      <c r="L355" s="3089"/>
      <c r="M355" s="3089"/>
      <c r="N355" s="3089"/>
      <c r="O355" s="3089"/>
    </row>
    <row r="356" spans="1:15" s="1267" customFormat="1">
      <c r="A356" s="1266"/>
      <c r="B356" s="1266"/>
      <c r="C356" s="1266"/>
      <c r="D356" s="1266"/>
      <c r="E356" s="1266"/>
      <c r="F356" s="1266"/>
      <c r="G356" s="1266"/>
      <c r="H356" s="1266"/>
      <c r="I356" s="3089"/>
      <c r="J356" s="3089"/>
      <c r="K356" s="3089"/>
      <c r="L356" s="3089"/>
      <c r="M356" s="3089"/>
      <c r="N356" s="3089"/>
      <c r="O356" s="3089"/>
    </row>
    <row r="357" spans="1:15" s="1267" customFormat="1">
      <c r="A357" s="1266"/>
      <c r="B357" s="1266"/>
      <c r="C357" s="1266"/>
      <c r="D357" s="1266"/>
      <c r="E357" s="1266"/>
      <c r="F357" s="1266"/>
      <c r="G357" s="1266"/>
      <c r="H357" s="1266"/>
      <c r="I357" s="3089"/>
      <c r="J357" s="3089"/>
      <c r="K357" s="3089"/>
      <c r="L357" s="3089"/>
      <c r="M357" s="3089"/>
      <c r="N357" s="3089"/>
      <c r="O357" s="3089"/>
    </row>
    <row r="358" spans="1:15" s="1267" customFormat="1">
      <c r="A358" s="1266"/>
      <c r="B358" s="1266"/>
      <c r="C358" s="1266"/>
      <c r="D358" s="1266"/>
      <c r="E358" s="1266"/>
      <c r="F358" s="1266"/>
      <c r="G358" s="1266"/>
      <c r="H358" s="1266"/>
      <c r="I358" s="3089"/>
      <c r="J358" s="3089"/>
      <c r="K358" s="3089"/>
      <c r="L358" s="3089"/>
      <c r="M358" s="3089"/>
      <c r="N358" s="3089"/>
      <c r="O358" s="3089"/>
    </row>
    <row r="359" spans="1:15" s="1267" customFormat="1">
      <c r="A359" s="1266"/>
      <c r="B359" s="1266"/>
      <c r="C359" s="1266"/>
      <c r="D359" s="1266"/>
      <c r="E359" s="1266"/>
      <c r="F359" s="1266"/>
      <c r="G359" s="1266"/>
      <c r="H359" s="1266"/>
      <c r="I359" s="3089"/>
      <c r="J359" s="3089"/>
      <c r="K359" s="3089"/>
      <c r="L359" s="3089"/>
      <c r="M359" s="3089"/>
      <c r="N359" s="3089"/>
      <c r="O359" s="3089"/>
    </row>
    <row r="360" spans="1:15" s="1267" customFormat="1">
      <c r="A360" s="1266"/>
      <c r="B360" s="1266"/>
      <c r="C360" s="1266"/>
      <c r="D360" s="1266"/>
      <c r="E360" s="1266"/>
      <c r="F360" s="1266"/>
      <c r="G360" s="1266"/>
      <c r="H360" s="1266"/>
      <c r="I360" s="3089"/>
      <c r="J360" s="3089"/>
      <c r="K360" s="3089"/>
      <c r="L360" s="3089"/>
      <c r="M360" s="3089"/>
      <c r="N360" s="3089"/>
      <c r="O360" s="3089"/>
    </row>
    <row r="361" spans="1:15" s="1267" customFormat="1">
      <c r="A361" s="1266"/>
      <c r="B361" s="1266"/>
      <c r="C361" s="1266"/>
      <c r="D361" s="1266"/>
      <c r="E361" s="1266"/>
      <c r="F361" s="1266"/>
      <c r="G361" s="1266"/>
      <c r="H361" s="1266"/>
      <c r="I361" s="3089"/>
      <c r="J361" s="3089"/>
      <c r="K361" s="3089"/>
      <c r="L361" s="3089"/>
      <c r="M361" s="3089"/>
      <c r="N361" s="3089"/>
      <c r="O361" s="3089"/>
    </row>
    <row r="362" spans="1:15" s="1267" customFormat="1">
      <c r="A362" s="1266"/>
      <c r="B362" s="1266"/>
      <c r="C362" s="1266"/>
      <c r="D362" s="1266"/>
      <c r="E362" s="1266"/>
      <c r="F362" s="1266"/>
      <c r="G362" s="1266"/>
      <c r="H362" s="1266"/>
      <c r="I362" s="3089"/>
      <c r="J362" s="3089"/>
      <c r="K362" s="3089"/>
      <c r="L362" s="3089"/>
      <c r="M362" s="3089"/>
      <c r="N362" s="3089"/>
      <c r="O362" s="3089"/>
    </row>
    <row r="363" spans="1:15" s="1267" customFormat="1">
      <c r="A363" s="1266"/>
      <c r="B363" s="1266"/>
      <c r="C363" s="1266"/>
      <c r="D363" s="1266"/>
      <c r="E363" s="1266"/>
      <c r="F363" s="1266"/>
      <c r="G363" s="1266"/>
      <c r="H363" s="1266"/>
      <c r="I363" s="3089"/>
      <c r="J363" s="3089"/>
      <c r="K363" s="3089"/>
      <c r="L363" s="3089"/>
      <c r="M363" s="3089"/>
      <c r="N363" s="3089"/>
      <c r="O363" s="3089"/>
    </row>
    <row r="364" spans="1:15" s="1267" customFormat="1">
      <c r="A364" s="1266"/>
      <c r="B364" s="1266"/>
      <c r="C364" s="1266"/>
      <c r="D364" s="1266"/>
      <c r="E364" s="1266"/>
      <c r="F364" s="1266"/>
      <c r="G364" s="1266"/>
      <c r="H364" s="1266"/>
      <c r="I364" s="3089"/>
      <c r="J364" s="3089"/>
      <c r="K364" s="3089"/>
      <c r="L364" s="3089"/>
      <c r="M364" s="3089"/>
      <c r="N364" s="3089"/>
      <c r="O364" s="3089"/>
    </row>
    <row r="365" spans="1:15" s="1267" customFormat="1">
      <c r="A365" s="1266"/>
      <c r="B365" s="1266"/>
      <c r="C365" s="1266"/>
      <c r="D365" s="1266"/>
      <c r="E365" s="1266"/>
      <c r="F365" s="1266"/>
      <c r="G365" s="1266"/>
      <c r="H365" s="1266"/>
      <c r="I365" s="3089"/>
      <c r="J365" s="3089"/>
      <c r="K365" s="3089"/>
      <c r="L365" s="3089"/>
      <c r="M365" s="3089"/>
      <c r="N365" s="3089"/>
      <c r="O365" s="3089"/>
    </row>
    <row r="366" spans="1:15" s="1267" customFormat="1">
      <c r="A366" s="1266"/>
      <c r="B366" s="1266"/>
      <c r="C366" s="1266"/>
      <c r="D366" s="1266"/>
      <c r="E366" s="1266"/>
      <c r="F366" s="1266"/>
      <c r="G366" s="1266"/>
      <c r="H366" s="1266"/>
      <c r="I366" s="3089"/>
      <c r="J366" s="3089"/>
      <c r="K366" s="3089"/>
      <c r="L366" s="3089"/>
      <c r="M366" s="3089"/>
      <c r="N366" s="3089"/>
      <c r="O366" s="3089"/>
    </row>
    <row r="367" spans="1:15" s="1267" customFormat="1">
      <c r="A367" s="1266"/>
      <c r="B367" s="1266"/>
      <c r="C367" s="1266"/>
      <c r="D367" s="1266"/>
      <c r="E367" s="1266"/>
      <c r="F367" s="1266"/>
      <c r="G367" s="1266"/>
      <c r="H367" s="1266"/>
      <c r="I367" s="3089"/>
      <c r="J367" s="3089"/>
      <c r="K367" s="3089"/>
      <c r="L367" s="3089"/>
      <c r="M367" s="3089"/>
      <c r="N367" s="3089"/>
      <c r="O367" s="3089"/>
    </row>
    <row r="368" spans="1:15" s="1267" customFormat="1">
      <c r="A368" s="1266"/>
      <c r="B368" s="1266"/>
      <c r="C368" s="1266"/>
      <c r="D368" s="1266"/>
      <c r="E368" s="1266"/>
      <c r="F368" s="1266"/>
      <c r="G368" s="1266"/>
      <c r="H368" s="1266"/>
      <c r="I368" s="3089"/>
      <c r="J368" s="3089"/>
      <c r="K368" s="3089"/>
      <c r="L368" s="3089"/>
      <c r="M368" s="3089"/>
      <c r="N368" s="3089"/>
      <c r="O368" s="3089"/>
    </row>
    <row r="369" spans="1:15" s="1267" customFormat="1">
      <c r="A369" s="1266"/>
      <c r="B369" s="1266"/>
      <c r="C369" s="1266"/>
      <c r="D369" s="1266"/>
      <c r="E369" s="1266"/>
      <c r="F369" s="1266"/>
      <c r="G369" s="1266"/>
      <c r="H369" s="1266"/>
      <c r="I369" s="3089"/>
      <c r="J369" s="3089"/>
      <c r="K369" s="3089"/>
      <c r="L369" s="3089"/>
      <c r="M369" s="3089"/>
      <c r="N369" s="3089"/>
      <c r="O369" s="3089"/>
    </row>
    <row r="370" spans="1:15" s="1267" customFormat="1">
      <c r="A370" s="1266"/>
      <c r="B370" s="1266"/>
      <c r="C370" s="1266"/>
      <c r="D370" s="1266"/>
      <c r="E370" s="1266"/>
      <c r="F370" s="1266"/>
      <c r="G370" s="1266"/>
      <c r="H370" s="1266"/>
      <c r="I370" s="3089"/>
      <c r="J370" s="3089"/>
      <c r="K370" s="3089"/>
      <c r="L370" s="3089"/>
      <c r="M370" s="3089"/>
      <c r="N370" s="3089"/>
      <c r="O370" s="3089"/>
    </row>
    <row r="371" spans="1:15" s="1267" customFormat="1">
      <c r="A371" s="1266"/>
      <c r="B371" s="1266"/>
      <c r="C371" s="1266"/>
      <c r="D371" s="1266"/>
      <c r="E371" s="1266"/>
      <c r="F371" s="1266"/>
      <c r="G371" s="1266"/>
      <c r="H371" s="1266"/>
      <c r="I371" s="3089"/>
      <c r="J371" s="3089"/>
      <c r="K371" s="3089"/>
      <c r="L371" s="3089"/>
      <c r="M371" s="3089"/>
      <c r="N371" s="3089"/>
      <c r="O371" s="3089"/>
    </row>
    <row r="372" spans="1:15" s="1267" customFormat="1">
      <c r="A372" s="1266"/>
      <c r="B372" s="1266"/>
      <c r="C372" s="1266"/>
      <c r="D372" s="1266"/>
      <c r="E372" s="1266"/>
      <c r="F372" s="1266"/>
      <c r="G372" s="1266"/>
      <c r="H372" s="1266"/>
      <c r="I372" s="3089"/>
      <c r="J372" s="3089"/>
      <c r="K372" s="3089"/>
      <c r="L372" s="3089"/>
      <c r="M372" s="3089"/>
      <c r="N372" s="3089"/>
      <c r="O372" s="3089"/>
    </row>
    <row r="373" spans="1:15" s="1267" customFormat="1">
      <c r="A373" s="1266"/>
      <c r="B373" s="1266"/>
      <c r="C373" s="1266"/>
      <c r="D373" s="1266"/>
      <c r="E373" s="1266"/>
      <c r="F373" s="1266"/>
      <c r="G373" s="1266"/>
      <c r="H373" s="1266"/>
      <c r="I373" s="3089"/>
      <c r="J373" s="3089"/>
      <c r="K373" s="3089"/>
      <c r="L373" s="3089"/>
      <c r="M373" s="3089"/>
      <c r="N373" s="3089"/>
      <c r="O373" s="3089"/>
    </row>
    <row r="378" spans="1:15" s="1267" customFormat="1">
      <c r="A378" s="1266"/>
      <c r="B378" s="1266"/>
      <c r="C378" s="1266"/>
      <c r="D378" s="1266"/>
      <c r="E378" s="1266"/>
      <c r="F378" s="1266"/>
      <c r="G378" s="1266"/>
      <c r="H378" s="1266"/>
      <c r="I378" s="3089"/>
      <c r="J378" s="3089"/>
      <c r="K378" s="3089"/>
      <c r="L378" s="3089"/>
      <c r="M378" s="3089"/>
      <c r="N378" s="3089"/>
      <c r="O378" s="3089"/>
    </row>
    <row r="379" spans="1:15" s="1267" customFormat="1">
      <c r="A379" s="1266"/>
      <c r="B379" s="1266"/>
      <c r="C379" s="1266"/>
      <c r="D379" s="1266"/>
      <c r="E379" s="1266"/>
      <c r="F379" s="1266"/>
      <c r="G379" s="1266"/>
      <c r="H379" s="1266"/>
      <c r="I379" s="3089"/>
      <c r="J379" s="3089"/>
      <c r="K379" s="3089"/>
      <c r="L379" s="3089"/>
      <c r="M379" s="3089"/>
      <c r="N379" s="3089"/>
      <c r="O379" s="3089"/>
    </row>
    <row r="380" spans="1:15" s="1267" customFormat="1">
      <c r="A380" s="1266"/>
      <c r="B380" s="1266"/>
      <c r="C380" s="1266"/>
      <c r="D380" s="1266"/>
      <c r="E380" s="1266"/>
      <c r="F380" s="1266"/>
      <c r="G380" s="1266"/>
      <c r="H380" s="1266"/>
      <c r="I380" s="3089"/>
      <c r="J380" s="3089"/>
      <c r="K380" s="3089"/>
      <c r="L380" s="3089"/>
      <c r="M380" s="3089"/>
      <c r="N380" s="3089"/>
      <c r="O380" s="3089"/>
    </row>
    <row r="381" spans="1:15" s="1267" customFormat="1">
      <c r="A381" s="1266"/>
      <c r="B381" s="1266"/>
      <c r="C381" s="1266"/>
      <c r="D381" s="1266"/>
      <c r="E381" s="1266"/>
      <c r="F381" s="1266"/>
      <c r="G381" s="1266"/>
      <c r="H381" s="1266"/>
      <c r="I381" s="3089"/>
      <c r="J381" s="3089"/>
      <c r="K381" s="3089"/>
      <c r="L381" s="3089"/>
      <c r="M381" s="3089"/>
      <c r="N381" s="3089"/>
      <c r="O381" s="3089"/>
    </row>
    <row r="382" spans="1:15" s="1267" customFormat="1">
      <c r="A382" s="1266"/>
      <c r="B382" s="1266"/>
      <c r="C382" s="1266"/>
      <c r="D382" s="1266"/>
      <c r="E382" s="1266"/>
      <c r="F382" s="1266"/>
      <c r="G382" s="1266"/>
      <c r="H382" s="1266"/>
      <c r="I382" s="3089"/>
      <c r="J382" s="3089"/>
      <c r="K382" s="3089"/>
      <c r="L382" s="3089"/>
      <c r="M382" s="3089"/>
      <c r="N382" s="3089"/>
      <c r="O382" s="3089"/>
    </row>
    <row r="383" spans="1:15" s="1267" customFormat="1">
      <c r="A383" s="1266"/>
      <c r="B383" s="1266"/>
      <c r="C383" s="1266"/>
      <c r="D383" s="1266"/>
      <c r="E383" s="1266"/>
      <c r="F383" s="1266"/>
      <c r="G383" s="1266"/>
      <c r="H383" s="1266"/>
      <c r="I383" s="3089"/>
      <c r="J383" s="3089"/>
      <c r="K383" s="3089"/>
      <c r="L383" s="3089"/>
      <c r="M383" s="3089"/>
      <c r="N383" s="3089"/>
      <c r="O383" s="3089"/>
    </row>
    <row r="384" spans="1:15" s="1267" customFormat="1">
      <c r="A384" s="1266"/>
      <c r="B384" s="1266"/>
      <c r="C384" s="1266"/>
      <c r="D384" s="1266"/>
      <c r="E384" s="1266"/>
      <c r="F384" s="1266"/>
      <c r="G384" s="1266"/>
      <c r="H384" s="1266"/>
      <c r="I384" s="3089"/>
      <c r="J384" s="3089"/>
      <c r="K384" s="3089"/>
      <c r="L384" s="3089"/>
      <c r="M384" s="3089"/>
      <c r="N384" s="3089"/>
      <c r="O384" s="3089"/>
    </row>
    <row r="385" spans="1:15" s="1267" customFormat="1">
      <c r="A385" s="1266"/>
      <c r="B385" s="1266"/>
      <c r="C385" s="1266"/>
      <c r="D385" s="1266"/>
      <c r="E385" s="1266"/>
      <c r="F385" s="1266"/>
      <c r="G385" s="1266"/>
      <c r="H385" s="1266"/>
      <c r="I385" s="3089"/>
      <c r="J385" s="3089"/>
      <c r="K385" s="3089"/>
      <c r="L385" s="3089"/>
      <c r="M385" s="3089"/>
      <c r="N385" s="3089"/>
      <c r="O385" s="3089"/>
    </row>
    <row r="386" spans="1:15" s="1267" customFormat="1">
      <c r="A386" s="1266"/>
      <c r="B386" s="1266"/>
      <c r="C386" s="1266"/>
      <c r="D386" s="1266"/>
      <c r="E386" s="1266"/>
      <c r="F386" s="1266"/>
      <c r="G386" s="1266"/>
      <c r="H386" s="1266"/>
      <c r="I386" s="3089"/>
      <c r="J386" s="3089"/>
      <c r="K386" s="3089"/>
      <c r="L386" s="3089"/>
      <c r="M386" s="3089"/>
      <c r="N386" s="3089"/>
      <c r="O386" s="3089"/>
    </row>
    <row r="387" spans="1:15" s="1267" customFormat="1">
      <c r="A387" s="1266"/>
      <c r="B387" s="1266"/>
      <c r="C387" s="1266"/>
      <c r="D387" s="1266"/>
      <c r="E387" s="1266"/>
      <c r="F387" s="1266"/>
      <c r="G387" s="1266"/>
      <c r="H387" s="1266"/>
      <c r="I387" s="3089"/>
      <c r="J387" s="3089"/>
      <c r="K387" s="3089"/>
      <c r="L387" s="3089"/>
      <c r="M387" s="3089"/>
      <c r="N387" s="3089"/>
      <c r="O387" s="3089"/>
    </row>
    <row r="388" spans="1:15" s="1267" customFormat="1">
      <c r="A388" s="1266"/>
      <c r="B388" s="1266"/>
      <c r="C388" s="1266"/>
      <c r="D388" s="1266"/>
      <c r="E388" s="1266"/>
      <c r="F388" s="1266"/>
      <c r="G388" s="1266"/>
      <c r="H388" s="1266"/>
      <c r="I388" s="3089"/>
      <c r="J388" s="3089"/>
      <c r="K388" s="3089"/>
      <c r="L388" s="3089"/>
      <c r="M388" s="3089"/>
      <c r="N388" s="3089"/>
      <c r="O388" s="3089"/>
    </row>
    <row r="389" spans="1:15" s="1267" customFormat="1">
      <c r="A389" s="1266"/>
      <c r="B389" s="1266"/>
      <c r="C389" s="1266"/>
      <c r="D389" s="1266"/>
      <c r="E389" s="1266"/>
      <c r="F389" s="1266"/>
      <c r="G389" s="1266"/>
      <c r="H389" s="1266"/>
      <c r="I389" s="3089"/>
      <c r="J389" s="3089"/>
      <c r="K389" s="3089"/>
      <c r="L389" s="3089"/>
      <c r="M389" s="3089"/>
      <c r="N389" s="3089"/>
      <c r="O389" s="3089"/>
    </row>
    <row r="390" spans="1:15" s="1267" customFormat="1">
      <c r="A390" s="1266"/>
      <c r="B390" s="1266"/>
      <c r="C390" s="1266"/>
      <c r="D390" s="1266"/>
      <c r="E390" s="1266"/>
      <c r="F390" s="1266"/>
      <c r="G390" s="1266"/>
      <c r="H390" s="1266"/>
      <c r="I390" s="3089"/>
      <c r="J390" s="3089"/>
      <c r="K390" s="3089"/>
      <c r="L390" s="3089"/>
      <c r="M390" s="3089"/>
      <c r="N390" s="3089"/>
      <c r="O390" s="3089"/>
    </row>
    <row r="391" spans="1:15" s="1267" customFormat="1">
      <c r="A391" s="1266"/>
      <c r="B391" s="1266"/>
      <c r="C391" s="1266"/>
      <c r="D391" s="1266"/>
      <c r="E391" s="1266"/>
      <c r="F391" s="1266"/>
      <c r="G391" s="1266"/>
      <c r="H391" s="1266"/>
      <c r="I391" s="3089"/>
      <c r="J391" s="3089"/>
      <c r="K391" s="3089"/>
      <c r="L391" s="3089"/>
      <c r="M391" s="3089"/>
      <c r="N391" s="3089"/>
      <c r="O391" s="3089"/>
    </row>
    <row r="392" spans="1:15" s="1267" customFormat="1">
      <c r="A392" s="1266"/>
      <c r="B392" s="1266"/>
      <c r="C392" s="1266"/>
      <c r="D392" s="1266"/>
      <c r="E392" s="1266"/>
      <c r="F392" s="1266"/>
      <c r="G392" s="1266"/>
      <c r="H392" s="1266"/>
      <c r="I392" s="3089"/>
      <c r="J392" s="3089"/>
      <c r="K392" s="3089"/>
      <c r="L392" s="3089"/>
      <c r="M392" s="3089"/>
      <c r="N392" s="3089"/>
      <c r="O392" s="3089"/>
    </row>
    <row r="393" spans="1:15" s="1267" customFormat="1">
      <c r="A393" s="1266"/>
      <c r="B393" s="1266"/>
      <c r="C393" s="1266"/>
      <c r="D393" s="1266"/>
      <c r="E393" s="1266"/>
      <c r="F393" s="1266"/>
      <c r="G393" s="1266"/>
      <c r="H393" s="1266"/>
      <c r="I393" s="3089"/>
      <c r="J393" s="3089"/>
      <c r="K393" s="3089"/>
      <c r="L393" s="3089"/>
      <c r="M393" s="3089"/>
      <c r="N393" s="3089"/>
      <c r="O393" s="3089"/>
    </row>
    <row r="394" spans="1:15" s="1267" customFormat="1">
      <c r="A394" s="1266"/>
      <c r="B394" s="1266"/>
      <c r="C394" s="1266"/>
      <c r="D394" s="1266"/>
      <c r="E394" s="1266"/>
      <c r="F394" s="1266"/>
      <c r="G394" s="1266"/>
      <c r="H394" s="1266"/>
      <c r="I394" s="3089"/>
      <c r="J394" s="3089"/>
      <c r="K394" s="3089"/>
      <c r="L394" s="3089"/>
      <c r="M394" s="3089"/>
      <c r="N394" s="3089"/>
      <c r="O394" s="3089"/>
    </row>
    <row r="395" spans="1:15" s="1267" customFormat="1">
      <c r="A395" s="1266"/>
      <c r="B395" s="1266"/>
      <c r="C395" s="1266"/>
      <c r="D395" s="1266"/>
      <c r="E395" s="1266"/>
      <c r="F395" s="1266"/>
      <c r="G395" s="1266"/>
      <c r="H395" s="1266"/>
      <c r="I395" s="3089"/>
      <c r="J395" s="3089"/>
      <c r="K395" s="3089"/>
      <c r="L395" s="3089"/>
      <c r="M395" s="3089"/>
      <c r="N395" s="3089"/>
      <c r="O395" s="3089"/>
    </row>
    <row r="396" spans="1:15" s="1267" customFormat="1">
      <c r="A396" s="1266"/>
      <c r="B396" s="1266"/>
      <c r="C396" s="1266"/>
      <c r="D396" s="1266"/>
      <c r="E396" s="1266"/>
      <c r="F396" s="1266"/>
      <c r="G396" s="1266"/>
      <c r="H396" s="1266"/>
      <c r="I396" s="3089"/>
      <c r="J396" s="3089"/>
      <c r="K396" s="3089"/>
      <c r="L396" s="3089"/>
      <c r="M396" s="3089"/>
      <c r="N396" s="3089"/>
      <c r="O396" s="3089"/>
    </row>
    <row r="397" spans="1:15" s="1267" customFormat="1">
      <c r="A397" s="1266"/>
      <c r="B397" s="1266"/>
      <c r="C397" s="1266"/>
      <c r="D397" s="1266"/>
      <c r="E397" s="1266"/>
      <c r="F397" s="1266"/>
      <c r="G397" s="1266"/>
      <c r="H397" s="1266"/>
      <c r="I397" s="3089"/>
      <c r="J397" s="3089"/>
      <c r="K397" s="3089"/>
      <c r="L397" s="3089"/>
      <c r="M397" s="3089"/>
      <c r="N397" s="3089"/>
      <c r="O397" s="3089"/>
    </row>
    <row r="398" spans="1:15" s="1267" customFormat="1">
      <c r="A398" s="1266"/>
      <c r="B398" s="1266"/>
      <c r="C398" s="1266"/>
      <c r="D398" s="1266"/>
      <c r="E398" s="1266"/>
      <c r="F398" s="1266"/>
      <c r="G398" s="1266"/>
      <c r="H398" s="1266"/>
      <c r="I398" s="3089"/>
      <c r="J398" s="3089"/>
      <c r="K398" s="3089"/>
      <c r="L398" s="3089"/>
      <c r="M398" s="3089"/>
      <c r="N398" s="3089"/>
      <c r="O398" s="3089"/>
    </row>
    <row r="399" spans="1:15" s="1267" customFormat="1">
      <c r="A399" s="1266"/>
      <c r="B399" s="1266"/>
      <c r="C399" s="1266"/>
      <c r="D399" s="1266"/>
      <c r="E399" s="1266"/>
      <c r="F399" s="1266"/>
      <c r="G399" s="1266"/>
      <c r="H399" s="1266"/>
      <c r="I399" s="3089"/>
      <c r="J399" s="3089"/>
      <c r="K399" s="3089"/>
      <c r="L399" s="3089"/>
      <c r="M399" s="3089"/>
      <c r="N399" s="3089"/>
      <c r="O399" s="3089"/>
    </row>
    <row r="400" spans="1:15" s="1267" customFormat="1">
      <c r="A400" s="1266"/>
      <c r="B400" s="1266"/>
      <c r="C400" s="1266"/>
      <c r="D400" s="1266"/>
      <c r="E400" s="1266"/>
      <c r="F400" s="1266"/>
      <c r="G400" s="1266"/>
      <c r="H400" s="1266"/>
      <c r="I400" s="3089"/>
      <c r="J400" s="3089"/>
      <c r="K400" s="3089"/>
      <c r="L400" s="3089"/>
      <c r="M400" s="3089"/>
      <c r="N400" s="3089"/>
      <c r="O400" s="3089"/>
    </row>
    <row r="401" spans="1:15" s="1267" customFormat="1">
      <c r="A401" s="1266"/>
      <c r="B401" s="1266"/>
      <c r="C401" s="1266"/>
      <c r="D401" s="1266"/>
      <c r="E401" s="1266"/>
      <c r="F401" s="1266"/>
      <c r="G401" s="1266"/>
      <c r="H401" s="1266"/>
      <c r="I401" s="3089"/>
      <c r="J401" s="3089"/>
      <c r="K401" s="3089"/>
      <c r="L401" s="3089"/>
      <c r="M401" s="3089"/>
      <c r="N401" s="3089"/>
      <c r="O401" s="3089"/>
    </row>
    <row r="402" spans="1:15" s="1267" customFormat="1">
      <c r="A402" s="1266"/>
      <c r="B402" s="1266"/>
      <c r="C402" s="1266"/>
      <c r="D402" s="1266"/>
      <c r="E402" s="1266"/>
      <c r="F402" s="1266"/>
      <c r="G402" s="1266"/>
      <c r="H402" s="1266"/>
      <c r="I402" s="3089"/>
      <c r="J402" s="3089"/>
      <c r="K402" s="3089"/>
      <c r="L402" s="3089"/>
      <c r="M402" s="3089"/>
      <c r="N402" s="3089"/>
      <c r="O402" s="3089"/>
    </row>
    <row r="403" spans="1:15" s="1267" customFormat="1">
      <c r="A403" s="1266"/>
      <c r="B403" s="1266"/>
      <c r="C403" s="1266"/>
      <c r="D403" s="1266"/>
      <c r="E403" s="1266"/>
      <c r="F403" s="1266"/>
      <c r="G403" s="1266"/>
      <c r="H403" s="1266"/>
      <c r="I403" s="3089"/>
      <c r="J403" s="3089"/>
      <c r="K403" s="3089"/>
      <c r="L403" s="3089"/>
      <c r="M403" s="3089"/>
      <c r="N403" s="3089"/>
      <c r="O403" s="3089"/>
    </row>
    <row r="404" spans="1:15" s="1267" customFormat="1">
      <c r="A404" s="1266"/>
      <c r="B404" s="1266"/>
      <c r="C404" s="1266"/>
      <c r="D404" s="1266"/>
      <c r="E404" s="1266"/>
      <c r="F404" s="1266"/>
      <c r="G404" s="1266"/>
      <c r="H404" s="1266"/>
      <c r="I404" s="3089"/>
      <c r="J404" s="3089"/>
      <c r="K404" s="3089"/>
      <c r="L404" s="3089"/>
      <c r="M404" s="3089"/>
      <c r="N404" s="3089"/>
      <c r="O404" s="3089"/>
    </row>
    <row r="405" spans="1:15" s="1267" customFormat="1">
      <c r="A405" s="1266"/>
      <c r="B405" s="1266"/>
      <c r="C405" s="1266"/>
      <c r="D405" s="1266"/>
      <c r="E405" s="1266"/>
      <c r="F405" s="1266"/>
      <c r="G405" s="1266"/>
      <c r="H405" s="1266"/>
      <c r="I405" s="3089"/>
      <c r="J405" s="3089"/>
      <c r="K405" s="3089"/>
      <c r="L405" s="3089"/>
      <c r="M405" s="3089"/>
      <c r="N405" s="3089"/>
      <c r="O405" s="3089"/>
    </row>
    <row r="406" spans="1:15" s="1267" customFormat="1">
      <c r="A406" s="1266"/>
      <c r="B406" s="1266"/>
      <c r="C406" s="1266"/>
      <c r="D406" s="1266"/>
      <c r="E406" s="1266"/>
      <c r="F406" s="1266"/>
      <c r="G406" s="1266"/>
      <c r="H406" s="1266"/>
      <c r="I406" s="3089"/>
      <c r="J406" s="3089"/>
      <c r="K406" s="3089"/>
      <c r="L406" s="3089"/>
      <c r="M406" s="3089"/>
      <c r="N406" s="3089"/>
      <c r="O406" s="3089"/>
    </row>
    <row r="407" spans="1:15" s="1267" customFormat="1">
      <c r="A407" s="1266"/>
      <c r="B407" s="1266"/>
      <c r="C407" s="1266"/>
      <c r="D407" s="1266"/>
      <c r="E407" s="1266"/>
      <c r="F407" s="1266"/>
      <c r="G407" s="1266"/>
      <c r="H407" s="1266"/>
      <c r="I407" s="3089"/>
      <c r="J407" s="3089"/>
      <c r="K407" s="3089"/>
      <c r="L407" s="3089"/>
      <c r="M407" s="3089"/>
      <c r="N407" s="3089"/>
      <c r="O407" s="3089"/>
    </row>
    <row r="408" spans="1:15" s="1267" customFormat="1">
      <c r="A408" s="1266"/>
      <c r="B408" s="1266"/>
      <c r="C408" s="1266"/>
      <c r="D408" s="1266"/>
      <c r="E408" s="1266"/>
      <c r="F408" s="1266"/>
      <c r="G408" s="1266"/>
      <c r="H408" s="1266"/>
      <c r="I408" s="3089"/>
      <c r="J408" s="3089"/>
      <c r="K408" s="3089"/>
      <c r="L408" s="3089"/>
      <c r="M408" s="3089"/>
      <c r="N408" s="3089"/>
      <c r="O408" s="3089"/>
    </row>
    <row r="409" spans="1:15" s="1267" customFormat="1">
      <c r="A409" s="1266"/>
      <c r="B409" s="1266"/>
      <c r="C409" s="1266"/>
      <c r="D409" s="1266"/>
      <c r="E409" s="1266"/>
      <c r="F409" s="1266"/>
      <c r="G409" s="1266"/>
      <c r="H409" s="1266"/>
      <c r="I409" s="3089"/>
      <c r="J409" s="3089"/>
      <c r="K409" s="3089"/>
      <c r="L409" s="3089"/>
      <c r="M409" s="3089"/>
      <c r="N409" s="3089"/>
      <c r="O409" s="3089"/>
    </row>
    <row r="410" spans="1:15" s="1267" customFormat="1">
      <c r="A410" s="1266"/>
      <c r="B410" s="1266"/>
      <c r="C410" s="1266"/>
      <c r="D410" s="1266"/>
      <c r="E410" s="1266"/>
      <c r="F410" s="1266"/>
      <c r="G410" s="1266"/>
      <c r="H410" s="1266"/>
      <c r="I410" s="3089"/>
      <c r="J410" s="3089"/>
      <c r="K410" s="3089"/>
      <c r="L410" s="3089"/>
      <c r="M410" s="3089"/>
      <c r="N410" s="3089"/>
      <c r="O410" s="3089"/>
    </row>
    <row r="411" spans="1:15" s="1267" customFormat="1">
      <c r="A411" s="1266"/>
      <c r="B411" s="1266"/>
      <c r="C411" s="1266"/>
      <c r="D411" s="1266"/>
      <c r="E411" s="1266"/>
      <c r="F411" s="1266"/>
      <c r="G411" s="1266"/>
      <c r="H411" s="1266"/>
      <c r="I411" s="3089"/>
      <c r="J411" s="3089"/>
      <c r="K411" s="3089"/>
      <c r="L411" s="3089"/>
      <c r="M411" s="3089"/>
      <c r="N411" s="3089"/>
      <c r="O411" s="3089"/>
    </row>
    <row r="412" spans="1:15" s="1267" customFormat="1">
      <c r="A412" s="1266"/>
      <c r="B412" s="1266"/>
      <c r="C412" s="1266"/>
      <c r="D412" s="1266"/>
      <c r="E412" s="1266"/>
      <c r="F412" s="1266"/>
      <c r="G412" s="1266"/>
      <c r="H412" s="1266"/>
      <c r="I412" s="3089"/>
      <c r="J412" s="3089"/>
      <c r="K412" s="3089"/>
      <c r="L412" s="3089"/>
      <c r="M412" s="3089"/>
      <c r="N412" s="3089"/>
      <c r="O412" s="3089"/>
    </row>
    <row r="413" spans="1:15" s="1267" customFormat="1">
      <c r="A413" s="1266"/>
      <c r="B413" s="1266"/>
      <c r="C413" s="1266"/>
      <c r="D413" s="1266"/>
      <c r="E413" s="1266"/>
      <c r="F413" s="1266"/>
      <c r="G413" s="1266"/>
      <c r="H413" s="1266"/>
      <c r="I413" s="3089"/>
      <c r="J413" s="3089"/>
      <c r="K413" s="3089"/>
      <c r="L413" s="3089"/>
      <c r="M413" s="3089"/>
      <c r="N413" s="3089"/>
      <c r="O413" s="3089"/>
    </row>
    <row r="419" spans="1:15" s="1267" customFormat="1">
      <c r="A419" s="1266"/>
      <c r="B419" s="1266"/>
      <c r="C419" s="1266"/>
      <c r="D419" s="1266"/>
      <c r="E419" s="1266"/>
      <c r="F419" s="1266"/>
      <c r="G419" s="1266"/>
      <c r="H419" s="1266"/>
      <c r="I419" s="3089"/>
      <c r="J419" s="3089"/>
      <c r="K419" s="3089"/>
      <c r="L419" s="3089"/>
      <c r="M419" s="3089"/>
      <c r="N419" s="3089"/>
      <c r="O419" s="3089"/>
    </row>
    <row r="420" spans="1:15" s="1267" customFormat="1">
      <c r="A420" s="1266"/>
      <c r="B420" s="1266"/>
      <c r="C420" s="1266"/>
      <c r="D420" s="1266"/>
      <c r="E420" s="1266"/>
      <c r="F420" s="1266"/>
      <c r="G420" s="1266"/>
      <c r="H420" s="1266"/>
      <c r="I420" s="3089"/>
      <c r="J420" s="3089"/>
      <c r="K420" s="3089"/>
      <c r="L420" s="3089"/>
      <c r="M420" s="3089"/>
      <c r="N420" s="3089"/>
      <c r="O420" s="3089"/>
    </row>
    <row r="421" spans="1:15" s="1267" customFormat="1">
      <c r="A421" s="1266"/>
      <c r="B421" s="1266"/>
      <c r="C421" s="1266"/>
      <c r="D421" s="1266"/>
      <c r="E421" s="1266"/>
      <c r="F421" s="1266"/>
      <c r="G421" s="1266"/>
      <c r="H421" s="1266"/>
      <c r="I421" s="3089"/>
      <c r="J421" s="3089"/>
      <c r="K421" s="3089"/>
      <c r="L421" s="3089"/>
      <c r="M421" s="3089"/>
      <c r="N421" s="3089"/>
      <c r="O421" s="3089"/>
    </row>
    <row r="422" spans="1:15" s="1267" customFormat="1">
      <c r="A422" s="1266"/>
      <c r="B422" s="1266"/>
      <c r="C422" s="1266"/>
      <c r="D422" s="1266"/>
      <c r="E422" s="1266"/>
      <c r="F422" s="1266"/>
      <c r="G422" s="1266"/>
      <c r="H422" s="1266"/>
      <c r="I422" s="3089"/>
      <c r="J422" s="3089"/>
      <c r="K422" s="3089"/>
      <c r="L422" s="3089"/>
      <c r="M422" s="3089"/>
      <c r="N422" s="3089"/>
      <c r="O422" s="3089"/>
    </row>
    <row r="423" spans="1:15" s="1267" customFormat="1">
      <c r="A423" s="1266"/>
      <c r="B423" s="1266"/>
      <c r="C423" s="1266"/>
      <c r="D423" s="1266"/>
      <c r="E423" s="1266"/>
      <c r="F423" s="1266"/>
      <c r="G423" s="1266"/>
      <c r="H423" s="1266"/>
      <c r="I423" s="3089"/>
      <c r="J423" s="3089"/>
      <c r="K423" s="3089"/>
      <c r="L423" s="3089"/>
      <c r="M423" s="3089"/>
      <c r="N423" s="3089"/>
      <c r="O423" s="3089"/>
    </row>
    <row r="424" spans="1:15" s="1267" customFormat="1">
      <c r="A424" s="1266"/>
      <c r="B424" s="1266"/>
      <c r="C424" s="1266"/>
      <c r="D424" s="1266"/>
      <c r="E424" s="1266"/>
      <c r="F424" s="1266"/>
      <c r="G424" s="1266"/>
      <c r="H424" s="1266"/>
      <c r="I424" s="3089"/>
      <c r="J424" s="3089"/>
      <c r="K424" s="3089"/>
      <c r="L424" s="3089"/>
      <c r="M424" s="3089"/>
      <c r="N424" s="3089"/>
      <c r="O424" s="3089"/>
    </row>
    <row r="425" spans="1:15" s="1267" customFormat="1">
      <c r="A425" s="1266"/>
      <c r="B425" s="1266"/>
      <c r="C425" s="1266"/>
      <c r="D425" s="1266"/>
      <c r="E425" s="1266"/>
      <c r="F425" s="1266"/>
      <c r="G425" s="1266"/>
      <c r="H425" s="1266"/>
      <c r="I425" s="3089"/>
      <c r="J425" s="3089"/>
      <c r="K425" s="3089"/>
      <c r="L425" s="3089"/>
      <c r="M425" s="3089"/>
      <c r="N425" s="3089"/>
      <c r="O425" s="3089"/>
    </row>
    <row r="426" spans="1:15" s="1267" customFormat="1">
      <c r="A426" s="1266"/>
      <c r="B426" s="1266"/>
      <c r="C426" s="1266"/>
      <c r="D426" s="1266"/>
      <c r="E426" s="1266"/>
      <c r="F426" s="1266"/>
      <c r="G426" s="1266"/>
      <c r="H426" s="1266"/>
      <c r="I426" s="3089"/>
      <c r="J426" s="3089"/>
      <c r="K426" s="3089"/>
      <c r="L426" s="3089"/>
      <c r="M426" s="3089"/>
      <c r="N426" s="3089"/>
      <c r="O426" s="3089"/>
    </row>
    <row r="427" spans="1:15" s="1267" customFormat="1">
      <c r="A427" s="1266"/>
      <c r="B427" s="1266"/>
      <c r="C427" s="1266"/>
      <c r="D427" s="1266"/>
      <c r="E427" s="1266"/>
      <c r="F427" s="1266"/>
      <c r="G427" s="1266"/>
      <c r="H427" s="1266"/>
      <c r="I427" s="3089"/>
      <c r="J427" s="3089"/>
      <c r="K427" s="3089"/>
      <c r="L427" s="3089"/>
      <c r="M427" s="3089"/>
      <c r="N427" s="3089"/>
      <c r="O427" s="3089"/>
    </row>
    <row r="428" spans="1:15" s="1267" customFormat="1">
      <c r="A428" s="1266"/>
      <c r="B428" s="1266"/>
      <c r="C428" s="1266"/>
      <c r="D428" s="1266"/>
      <c r="E428" s="1266"/>
      <c r="F428" s="1266"/>
      <c r="G428" s="1266"/>
      <c r="H428" s="1266"/>
      <c r="I428" s="3089"/>
      <c r="J428" s="3089"/>
      <c r="K428" s="3089"/>
      <c r="L428" s="3089"/>
      <c r="M428" s="3089"/>
      <c r="N428" s="3089"/>
      <c r="O428" s="3089"/>
    </row>
    <row r="429" spans="1:15" s="1267" customFormat="1">
      <c r="A429" s="1266"/>
      <c r="B429" s="1266"/>
      <c r="C429" s="1266"/>
      <c r="D429" s="1266"/>
      <c r="E429" s="1266"/>
      <c r="F429" s="1266"/>
      <c r="G429" s="1266"/>
      <c r="H429" s="1266"/>
      <c r="I429" s="3089"/>
      <c r="J429" s="3089"/>
      <c r="K429" s="3089"/>
      <c r="L429" s="3089"/>
      <c r="M429" s="3089"/>
      <c r="N429" s="3089"/>
      <c r="O429" s="3089"/>
    </row>
    <row r="430" spans="1:15" s="1267" customFormat="1">
      <c r="A430" s="1266"/>
      <c r="B430" s="1266"/>
      <c r="C430" s="1266"/>
      <c r="D430" s="1266"/>
      <c r="E430" s="1266"/>
      <c r="F430" s="1266"/>
      <c r="G430" s="1266"/>
      <c r="H430" s="1266"/>
      <c r="I430" s="3089"/>
      <c r="J430" s="3089"/>
      <c r="K430" s="3089"/>
      <c r="L430" s="3089"/>
      <c r="M430" s="3089"/>
      <c r="N430" s="3089"/>
      <c r="O430" s="3089"/>
    </row>
    <row r="431" spans="1:15" s="1267" customFormat="1">
      <c r="A431" s="1266"/>
      <c r="B431" s="1266"/>
      <c r="C431" s="1266"/>
      <c r="D431" s="1266"/>
      <c r="E431" s="1266"/>
      <c r="F431" s="1266"/>
      <c r="G431" s="1266"/>
      <c r="H431" s="1266"/>
      <c r="I431" s="3089"/>
      <c r="J431" s="3089"/>
      <c r="K431" s="3089"/>
      <c r="L431" s="3089"/>
      <c r="M431" s="3089"/>
      <c r="N431" s="3089"/>
      <c r="O431" s="3089"/>
    </row>
    <row r="432" spans="1:15" s="1267" customFormat="1">
      <c r="A432" s="1266"/>
      <c r="B432" s="1266"/>
      <c r="C432" s="1266"/>
      <c r="D432" s="1266"/>
      <c r="E432" s="1266"/>
      <c r="F432" s="1266"/>
      <c r="G432" s="1266"/>
      <c r="H432" s="1266"/>
      <c r="I432" s="3089"/>
      <c r="J432" s="3089"/>
      <c r="K432" s="3089"/>
      <c r="L432" s="3089"/>
      <c r="M432" s="3089"/>
      <c r="N432" s="3089"/>
      <c r="O432" s="3089"/>
    </row>
    <row r="433" spans="1:15" s="1267" customFormat="1">
      <c r="A433" s="1266"/>
      <c r="B433" s="1266"/>
      <c r="C433" s="1266"/>
      <c r="D433" s="1266"/>
      <c r="E433" s="1266"/>
      <c r="F433" s="1266"/>
      <c r="G433" s="1266"/>
      <c r="H433" s="1266"/>
      <c r="I433" s="3089"/>
      <c r="J433" s="3089"/>
      <c r="K433" s="3089"/>
      <c r="L433" s="3089"/>
      <c r="M433" s="3089"/>
      <c r="N433" s="3089"/>
      <c r="O433" s="3089"/>
    </row>
    <row r="434" spans="1:15" s="1267" customFormat="1">
      <c r="A434" s="1266"/>
      <c r="B434" s="1266"/>
      <c r="C434" s="1266"/>
      <c r="D434" s="1266"/>
      <c r="E434" s="1266"/>
      <c r="F434" s="1266"/>
      <c r="G434" s="1266"/>
      <c r="H434" s="1266"/>
      <c r="I434" s="3089"/>
      <c r="J434" s="3089"/>
      <c r="K434" s="3089"/>
      <c r="L434" s="3089"/>
      <c r="M434" s="3089"/>
      <c r="N434" s="3089"/>
      <c r="O434" s="3089"/>
    </row>
    <row r="435" spans="1:15" s="1267" customFormat="1">
      <c r="A435" s="1266"/>
      <c r="B435" s="1266"/>
      <c r="C435" s="1266"/>
      <c r="D435" s="1266"/>
      <c r="E435" s="1266"/>
      <c r="F435" s="1266"/>
      <c r="G435" s="1266"/>
      <c r="H435" s="1266"/>
      <c r="I435" s="3089"/>
      <c r="J435" s="3089"/>
      <c r="K435" s="3089"/>
      <c r="L435" s="3089"/>
      <c r="M435" s="3089"/>
      <c r="N435" s="3089"/>
      <c r="O435" s="3089"/>
    </row>
    <row r="436" spans="1:15" s="1267" customFormat="1">
      <c r="A436" s="1266"/>
      <c r="B436" s="1266"/>
      <c r="C436" s="1266"/>
      <c r="D436" s="1266"/>
      <c r="E436" s="1266"/>
      <c r="F436" s="1266"/>
      <c r="G436" s="1266"/>
      <c r="H436" s="1266"/>
      <c r="I436" s="3089"/>
      <c r="J436" s="3089"/>
      <c r="K436" s="3089"/>
      <c r="L436" s="3089"/>
      <c r="M436" s="3089"/>
      <c r="N436" s="3089"/>
      <c r="O436" s="3089"/>
    </row>
    <row r="437" spans="1:15" s="1267" customFormat="1">
      <c r="A437" s="1266"/>
      <c r="B437" s="1266"/>
      <c r="C437" s="1266"/>
      <c r="D437" s="1266"/>
      <c r="E437" s="1266"/>
      <c r="F437" s="1266"/>
      <c r="G437" s="1266"/>
      <c r="H437" s="1266"/>
      <c r="I437" s="3089"/>
      <c r="J437" s="3089"/>
      <c r="K437" s="3089"/>
      <c r="L437" s="3089"/>
      <c r="M437" s="3089"/>
      <c r="N437" s="3089"/>
      <c r="O437" s="3089"/>
    </row>
    <row r="438" spans="1:15" s="1267" customFormat="1">
      <c r="A438" s="1266"/>
      <c r="B438" s="1266"/>
      <c r="C438" s="1266"/>
      <c r="D438" s="1266"/>
      <c r="E438" s="1266"/>
      <c r="F438" s="1266"/>
      <c r="G438" s="1266"/>
      <c r="H438" s="1266"/>
      <c r="I438" s="3089"/>
      <c r="J438" s="3089"/>
      <c r="K438" s="3089"/>
      <c r="L438" s="3089"/>
      <c r="M438" s="3089"/>
      <c r="N438" s="3089"/>
      <c r="O438" s="3089"/>
    </row>
    <row r="439" spans="1:15" s="1267" customFormat="1">
      <c r="A439" s="1266"/>
      <c r="B439" s="1266"/>
      <c r="C439" s="1266"/>
      <c r="D439" s="1266"/>
      <c r="E439" s="1266"/>
      <c r="F439" s="1266"/>
      <c r="G439" s="1266"/>
      <c r="H439" s="1266"/>
      <c r="I439" s="3089"/>
      <c r="J439" s="3089"/>
      <c r="K439" s="3089"/>
      <c r="L439" s="3089"/>
      <c r="M439" s="3089"/>
      <c r="N439" s="3089"/>
      <c r="O439" s="3089"/>
    </row>
    <row r="440" spans="1:15" s="1267" customFormat="1">
      <c r="A440" s="1266"/>
      <c r="B440" s="1266"/>
      <c r="C440" s="1266"/>
      <c r="D440" s="1266"/>
      <c r="E440" s="1266"/>
      <c r="F440" s="1266"/>
      <c r="G440" s="1266"/>
      <c r="H440" s="1266"/>
      <c r="I440" s="3089"/>
      <c r="J440" s="3089"/>
      <c r="K440" s="3089"/>
      <c r="L440" s="3089"/>
      <c r="M440" s="3089"/>
      <c r="N440" s="3089"/>
      <c r="O440" s="3089"/>
    </row>
    <row r="441" spans="1:15" s="1267" customFormat="1">
      <c r="A441" s="1266"/>
      <c r="B441" s="1266"/>
      <c r="C441" s="1266"/>
      <c r="D441" s="1266"/>
      <c r="E441" s="1266"/>
      <c r="F441" s="1266"/>
      <c r="G441" s="1266"/>
      <c r="H441" s="1266"/>
      <c r="I441" s="3089"/>
      <c r="J441" s="3089"/>
      <c r="K441" s="3089"/>
      <c r="L441" s="3089"/>
      <c r="M441" s="3089"/>
      <c r="N441" s="3089"/>
      <c r="O441" s="3089"/>
    </row>
    <row r="442" spans="1:15" s="1267" customFormat="1">
      <c r="A442" s="1266"/>
      <c r="B442" s="1266"/>
      <c r="C442" s="1266"/>
      <c r="D442" s="1266"/>
      <c r="E442" s="1266"/>
      <c r="F442" s="1266"/>
      <c r="G442" s="1266"/>
      <c r="H442" s="1266"/>
      <c r="I442" s="3089"/>
      <c r="J442" s="3089"/>
      <c r="K442" s="3089"/>
      <c r="L442" s="3089"/>
      <c r="M442" s="3089"/>
      <c r="N442" s="3089"/>
      <c r="O442" s="3089"/>
    </row>
    <row r="443" spans="1:15" s="1267" customFormat="1">
      <c r="A443" s="1266"/>
      <c r="B443" s="1266"/>
      <c r="C443" s="1266"/>
      <c r="D443" s="1266"/>
      <c r="E443" s="1266"/>
      <c r="F443" s="1266"/>
      <c r="G443" s="1266"/>
      <c r="H443" s="1266"/>
      <c r="I443" s="3089"/>
      <c r="J443" s="3089"/>
      <c r="K443" s="3089"/>
      <c r="L443" s="3089"/>
      <c r="M443" s="3089"/>
      <c r="N443" s="3089"/>
      <c r="O443" s="3089"/>
    </row>
    <row r="444" spans="1:15" s="1267" customFormat="1">
      <c r="A444" s="1266"/>
      <c r="B444" s="1266"/>
      <c r="C444" s="1266"/>
      <c r="D444" s="1266"/>
      <c r="E444" s="1266"/>
      <c r="F444" s="1266"/>
      <c r="G444" s="1266"/>
      <c r="H444" s="1266"/>
      <c r="I444" s="3089"/>
      <c r="J444" s="3089"/>
      <c r="K444" s="3089"/>
      <c r="L444" s="3089"/>
      <c r="M444" s="3089"/>
      <c r="N444" s="3089"/>
      <c r="O444" s="3089"/>
    </row>
    <row r="445" spans="1:15" s="1267" customFormat="1">
      <c r="A445" s="1266"/>
      <c r="B445" s="1266"/>
      <c r="C445" s="1266"/>
      <c r="D445" s="1266"/>
      <c r="E445" s="1266"/>
      <c r="F445" s="1266"/>
      <c r="G445" s="1266"/>
      <c r="H445" s="1266"/>
      <c r="I445" s="3089"/>
      <c r="J445" s="3089"/>
      <c r="K445" s="3089"/>
      <c r="L445" s="3089"/>
      <c r="M445" s="3089"/>
      <c r="N445" s="3089"/>
      <c r="O445" s="3089"/>
    </row>
    <row r="446" spans="1:15" s="1267" customFormat="1">
      <c r="A446" s="1266"/>
      <c r="B446" s="1266"/>
      <c r="C446" s="1266"/>
      <c r="D446" s="1266"/>
      <c r="E446" s="1266"/>
      <c r="F446" s="1266"/>
      <c r="G446" s="1266"/>
      <c r="H446" s="1266"/>
      <c r="I446" s="3089"/>
      <c r="J446" s="3089"/>
      <c r="K446" s="3089"/>
      <c r="L446" s="3089"/>
      <c r="M446" s="3089"/>
      <c r="N446" s="3089"/>
      <c r="O446" s="3089"/>
    </row>
    <row r="447" spans="1:15" s="1267" customFormat="1">
      <c r="A447" s="1266"/>
      <c r="B447" s="1266"/>
      <c r="C447" s="1266"/>
      <c r="D447" s="1266"/>
      <c r="E447" s="1266"/>
      <c r="F447" s="1266"/>
      <c r="G447" s="1266"/>
      <c r="H447" s="1266"/>
      <c r="I447" s="3089"/>
      <c r="J447" s="3089"/>
      <c r="K447" s="3089"/>
      <c r="L447" s="3089"/>
      <c r="M447" s="3089"/>
      <c r="N447" s="3089"/>
      <c r="O447" s="3089"/>
    </row>
    <row r="448" spans="1:15" s="1267" customFormat="1">
      <c r="A448" s="1266"/>
      <c r="B448" s="1266"/>
      <c r="C448" s="1266"/>
      <c r="D448" s="1266"/>
      <c r="E448" s="1266"/>
      <c r="F448" s="1266"/>
      <c r="G448" s="1266"/>
      <c r="H448" s="1266"/>
      <c r="I448" s="3089"/>
      <c r="J448" s="3089"/>
      <c r="K448" s="3089"/>
      <c r="L448" s="3089"/>
      <c r="M448" s="3089"/>
      <c r="N448" s="3089"/>
      <c r="O448" s="3089"/>
    </row>
    <row r="449" spans="1:15" s="1267" customFormat="1">
      <c r="A449" s="1266"/>
      <c r="B449" s="1266"/>
      <c r="C449" s="1266"/>
      <c r="D449" s="1266"/>
      <c r="E449" s="1266"/>
      <c r="F449" s="1266"/>
      <c r="G449" s="1266"/>
      <c r="H449" s="1266"/>
      <c r="I449" s="3089"/>
      <c r="J449" s="3089"/>
      <c r="K449" s="3089"/>
      <c r="L449" s="3089"/>
      <c r="M449" s="3089"/>
      <c r="N449" s="3089"/>
      <c r="O449" s="3089"/>
    </row>
    <row r="450" spans="1:15" s="1267" customFormat="1">
      <c r="A450" s="1266"/>
      <c r="B450" s="1266"/>
      <c r="C450" s="1266"/>
      <c r="D450" s="1266"/>
      <c r="E450" s="1266"/>
      <c r="F450" s="1266"/>
      <c r="G450" s="1266"/>
      <c r="H450" s="1266"/>
      <c r="I450" s="3089"/>
      <c r="J450" s="3089"/>
      <c r="K450" s="3089"/>
      <c r="L450" s="3089"/>
      <c r="M450" s="3089"/>
      <c r="N450" s="3089"/>
      <c r="O450" s="3089"/>
    </row>
    <row r="451" spans="1:15" s="1267" customFormat="1">
      <c r="A451" s="1266"/>
      <c r="B451" s="1266"/>
      <c r="C451" s="1266"/>
      <c r="D451" s="1266"/>
      <c r="E451" s="1266"/>
      <c r="F451" s="1266"/>
      <c r="G451" s="1266"/>
      <c r="H451" s="1266"/>
      <c r="I451" s="3089"/>
      <c r="J451" s="3089"/>
      <c r="K451" s="3089"/>
      <c r="L451" s="3089"/>
      <c r="M451" s="3089"/>
      <c r="N451" s="3089"/>
      <c r="O451" s="3089"/>
    </row>
    <row r="452" spans="1:15" s="1267" customFormat="1">
      <c r="A452" s="1266"/>
      <c r="B452" s="1266"/>
      <c r="C452" s="1266"/>
      <c r="D452" s="1266"/>
      <c r="E452" s="1266"/>
      <c r="F452" s="1266"/>
      <c r="G452" s="1266"/>
      <c r="H452" s="1266"/>
      <c r="I452" s="3089"/>
      <c r="J452" s="3089"/>
      <c r="K452" s="3089"/>
      <c r="L452" s="3089"/>
      <c r="M452" s="3089"/>
      <c r="N452" s="3089"/>
      <c r="O452" s="3089"/>
    </row>
    <row r="453" spans="1:15" s="1267" customFormat="1">
      <c r="A453" s="1266"/>
      <c r="B453" s="1266"/>
      <c r="C453" s="1266"/>
      <c r="D453" s="1266"/>
      <c r="E453" s="1266"/>
      <c r="F453" s="1266"/>
      <c r="G453" s="1266"/>
      <c r="H453" s="1266"/>
      <c r="I453" s="3089"/>
      <c r="J453" s="3089"/>
      <c r="K453" s="3089"/>
      <c r="L453" s="3089"/>
      <c r="M453" s="3089"/>
      <c r="N453" s="3089"/>
      <c r="O453" s="3089"/>
    </row>
    <row r="454" spans="1:15" s="1267" customFormat="1">
      <c r="A454" s="1266"/>
      <c r="B454" s="1266"/>
      <c r="C454" s="1266"/>
      <c r="D454" s="1266"/>
      <c r="E454" s="1266"/>
      <c r="F454" s="1266"/>
      <c r="G454" s="1266"/>
      <c r="H454" s="1266"/>
      <c r="I454" s="3089"/>
      <c r="J454" s="3089"/>
      <c r="K454" s="3089"/>
      <c r="L454" s="3089"/>
      <c r="M454" s="3089"/>
      <c r="N454" s="3089"/>
      <c r="O454" s="3089"/>
    </row>
    <row r="455" spans="1:15" s="1267" customFormat="1">
      <c r="A455" s="1266"/>
      <c r="B455" s="1266"/>
      <c r="C455" s="1266"/>
      <c r="D455" s="1266"/>
      <c r="E455" s="1266"/>
      <c r="F455" s="1266"/>
      <c r="G455" s="1266"/>
      <c r="H455" s="1266"/>
      <c r="I455" s="3089"/>
      <c r="J455" s="3089"/>
      <c r="K455" s="3089"/>
      <c r="L455" s="3089"/>
      <c r="M455" s="3089"/>
      <c r="N455" s="3089"/>
      <c r="O455" s="3089"/>
    </row>
    <row r="456" spans="1:15" s="1267" customFormat="1">
      <c r="A456" s="1266"/>
      <c r="B456" s="1266"/>
      <c r="C456" s="1266"/>
      <c r="D456" s="1266"/>
      <c r="E456" s="1266"/>
      <c r="F456" s="1266"/>
      <c r="G456" s="1266"/>
      <c r="H456" s="1266"/>
      <c r="I456" s="3089"/>
      <c r="J456" s="3089"/>
      <c r="K456" s="3089"/>
      <c r="L456" s="3089"/>
      <c r="M456" s="3089"/>
      <c r="N456" s="3089"/>
      <c r="O456" s="3089"/>
    </row>
    <row r="461" spans="1:15" s="1267" customFormat="1">
      <c r="A461" s="1266"/>
      <c r="B461" s="1266"/>
      <c r="C461" s="1266"/>
      <c r="D461" s="1266"/>
      <c r="E461" s="1266"/>
      <c r="F461" s="1266"/>
      <c r="G461" s="1266"/>
      <c r="H461" s="1266"/>
      <c r="I461" s="3089"/>
      <c r="J461" s="3089"/>
      <c r="K461" s="3089"/>
      <c r="L461" s="3089"/>
      <c r="M461" s="3089"/>
      <c r="N461" s="3089"/>
      <c r="O461" s="3089"/>
    </row>
    <row r="462" spans="1:15" s="1267" customFormat="1">
      <c r="A462" s="1266"/>
      <c r="B462" s="1266"/>
      <c r="C462" s="1266"/>
      <c r="D462" s="1266"/>
      <c r="E462" s="1266"/>
      <c r="F462" s="1266"/>
      <c r="G462" s="1266"/>
      <c r="H462" s="1266"/>
      <c r="I462" s="3089"/>
      <c r="J462" s="3089"/>
      <c r="K462" s="3089"/>
      <c r="L462" s="3089"/>
      <c r="M462" s="3089"/>
      <c r="N462" s="3089"/>
      <c r="O462" s="3089"/>
    </row>
    <row r="463" spans="1:15" s="1267" customFormat="1">
      <c r="A463" s="1266"/>
      <c r="B463" s="1266"/>
      <c r="C463" s="1266"/>
      <c r="D463" s="1266"/>
      <c r="E463" s="1266"/>
      <c r="F463" s="1266"/>
      <c r="G463" s="1266"/>
      <c r="H463" s="1266"/>
      <c r="I463" s="3089"/>
      <c r="J463" s="3089"/>
      <c r="K463" s="3089"/>
      <c r="L463" s="3089"/>
      <c r="M463" s="3089"/>
      <c r="N463" s="3089"/>
      <c r="O463" s="3089"/>
    </row>
    <row r="464" spans="1:15" s="1267" customFormat="1">
      <c r="A464" s="1266"/>
      <c r="B464" s="1266"/>
      <c r="C464" s="1266"/>
      <c r="D464" s="1266"/>
      <c r="E464" s="1266"/>
      <c r="F464" s="1266"/>
      <c r="G464" s="1266"/>
      <c r="H464" s="1266"/>
      <c r="I464" s="3089"/>
      <c r="J464" s="3089"/>
      <c r="K464" s="3089"/>
      <c r="L464" s="3089"/>
      <c r="M464" s="3089"/>
      <c r="N464" s="3089"/>
      <c r="O464" s="3089"/>
    </row>
    <row r="465" spans="1:15" s="1267" customFormat="1">
      <c r="A465" s="1266"/>
      <c r="B465" s="1266"/>
      <c r="C465" s="1266"/>
      <c r="D465" s="1266"/>
      <c r="E465" s="1266"/>
      <c r="F465" s="1266"/>
      <c r="G465" s="1266"/>
      <c r="H465" s="1266"/>
      <c r="I465" s="3089"/>
      <c r="J465" s="3089"/>
      <c r="K465" s="3089"/>
      <c r="L465" s="3089"/>
      <c r="M465" s="3089"/>
      <c r="N465" s="3089"/>
      <c r="O465" s="3089"/>
    </row>
    <row r="466" spans="1:15" s="1267" customFormat="1">
      <c r="A466" s="1266"/>
      <c r="B466" s="1266"/>
      <c r="C466" s="1266"/>
      <c r="D466" s="1266"/>
      <c r="E466" s="1266"/>
      <c r="F466" s="1266"/>
      <c r="G466" s="1266"/>
      <c r="H466" s="1266"/>
      <c r="I466" s="3089"/>
      <c r="J466" s="3089"/>
      <c r="K466" s="3089"/>
      <c r="L466" s="3089"/>
      <c r="M466" s="3089"/>
      <c r="N466" s="3089"/>
      <c r="O466" s="3089"/>
    </row>
    <row r="467" spans="1:15" s="1267" customFormat="1">
      <c r="A467" s="1266"/>
      <c r="B467" s="1266"/>
      <c r="C467" s="1266"/>
      <c r="D467" s="1266"/>
      <c r="E467" s="1266"/>
      <c r="F467" s="1266"/>
      <c r="G467" s="1266"/>
      <c r="H467" s="1266"/>
      <c r="I467" s="3089"/>
      <c r="J467" s="3089"/>
      <c r="K467" s="3089"/>
      <c r="L467" s="3089"/>
      <c r="M467" s="3089"/>
      <c r="N467" s="3089"/>
      <c r="O467" s="3089"/>
    </row>
    <row r="468" spans="1:15" s="1267" customFormat="1">
      <c r="A468" s="1266"/>
      <c r="B468" s="1266"/>
      <c r="C468" s="1266"/>
      <c r="D468" s="1266"/>
      <c r="E468" s="1266"/>
      <c r="F468" s="1266"/>
      <c r="G468" s="1266"/>
      <c r="H468" s="1266"/>
      <c r="I468" s="3089"/>
      <c r="J468" s="3089"/>
      <c r="K468" s="3089"/>
      <c r="L468" s="3089"/>
      <c r="M468" s="3089"/>
      <c r="N468" s="3089"/>
      <c r="O468" s="3089"/>
    </row>
    <row r="469" spans="1:15" s="1267" customFormat="1">
      <c r="A469" s="1266"/>
      <c r="B469" s="1266"/>
      <c r="C469" s="1266"/>
      <c r="D469" s="1266"/>
      <c r="E469" s="1266"/>
      <c r="F469" s="1266"/>
      <c r="G469" s="1266"/>
      <c r="H469" s="1266"/>
      <c r="I469" s="3089"/>
      <c r="J469" s="3089"/>
      <c r="K469" s="3089"/>
      <c r="L469" s="3089"/>
      <c r="M469" s="3089"/>
      <c r="N469" s="3089"/>
      <c r="O469" s="3089"/>
    </row>
    <row r="470" spans="1:15" s="1267" customFormat="1">
      <c r="A470" s="1266"/>
      <c r="B470" s="1266"/>
      <c r="C470" s="1266"/>
      <c r="D470" s="1266"/>
      <c r="E470" s="1266"/>
      <c r="F470" s="1266"/>
      <c r="G470" s="1266"/>
      <c r="H470" s="1266"/>
      <c r="I470" s="3089"/>
      <c r="J470" s="3089"/>
      <c r="K470" s="3089"/>
      <c r="L470" s="3089"/>
      <c r="M470" s="3089"/>
      <c r="N470" s="3089"/>
      <c r="O470" s="3089"/>
    </row>
    <row r="471" spans="1:15" s="1267" customFormat="1">
      <c r="A471" s="1266"/>
      <c r="B471" s="1266"/>
      <c r="C471" s="1266"/>
      <c r="D471" s="1266"/>
      <c r="E471" s="1266"/>
      <c r="F471" s="1266"/>
      <c r="G471" s="1266"/>
      <c r="H471" s="1266"/>
      <c r="I471" s="3089"/>
      <c r="J471" s="3089"/>
      <c r="K471" s="3089"/>
      <c r="L471" s="3089"/>
      <c r="M471" s="3089"/>
      <c r="N471" s="3089"/>
      <c r="O471" s="3089"/>
    </row>
    <row r="472" spans="1:15" s="1267" customFormat="1">
      <c r="A472" s="1266"/>
      <c r="B472" s="1266"/>
      <c r="C472" s="1266"/>
      <c r="D472" s="1266"/>
      <c r="E472" s="1266"/>
      <c r="F472" s="1266"/>
      <c r="G472" s="1266"/>
      <c r="H472" s="1266"/>
      <c r="I472" s="3089"/>
      <c r="J472" s="3089"/>
      <c r="K472" s="3089"/>
      <c r="L472" s="3089"/>
      <c r="M472" s="3089"/>
      <c r="N472" s="3089"/>
      <c r="O472" s="3089"/>
    </row>
    <row r="473" spans="1:15" s="1267" customFormat="1">
      <c r="A473" s="1266"/>
      <c r="B473" s="1266"/>
      <c r="C473" s="1266"/>
      <c r="D473" s="1266"/>
      <c r="E473" s="1266"/>
      <c r="F473" s="1266"/>
      <c r="G473" s="1266"/>
      <c r="H473" s="1266"/>
      <c r="I473" s="3089"/>
      <c r="J473" s="3089"/>
      <c r="K473" s="3089"/>
      <c r="L473" s="3089"/>
      <c r="M473" s="3089"/>
      <c r="N473" s="3089"/>
      <c r="O473" s="3089"/>
    </row>
    <row r="474" spans="1:15" s="1267" customFormat="1">
      <c r="A474" s="1266"/>
      <c r="B474" s="1266"/>
      <c r="C474" s="1266"/>
      <c r="D474" s="1266"/>
      <c r="E474" s="1266"/>
      <c r="F474" s="1266"/>
      <c r="G474" s="1266"/>
      <c r="H474" s="1266"/>
      <c r="I474" s="3089"/>
      <c r="J474" s="3089"/>
      <c r="K474" s="3089"/>
      <c r="L474" s="3089"/>
      <c r="M474" s="3089"/>
      <c r="N474" s="3089"/>
      <c r="O474" s="3089"/>
    </row>
    <row r="475" spans="1:15" s="1267" customFormat="1">
      <c r="A475" s="1266"/>
      <c r="B475" s="1266"/>
      <c r="C475" s="1266"/>
      <c r="D475" s="1266"/>
      <c r="E475" s="1266"/>
      <c r="F475" s="1266"/>
      <c r="G475" s="1266"/>
      <c r="H475" s="1266"/>
      <c r="I475" s="3089"/>
      <c r="J475" s="3089"/>
      <c r="K475" s="3089"/>
      <c r="L475" s="3089"/>
      <c r="M475" s="3089"/>
      <c r="N475" s="3089"/>
      <c r="O475" s="3089"/>
    </row>
    <row r="476" spans="1:15" s="1267" customFormat="1">
      <c r="A476" s="1266"/>
      <c r="B476" s="1266"/>
      <c r="C476" s="1266"/>
      <c r="D476" s="1266"/>
      <c r="E476" s="1266"/>
      <c r="F476" s="1266"/>
      <c r="G476" s="1266"/>
      <c r="H476" s="1266"/>
      <c r="I476" s="3089"/>
      <c r="J476" s="3089"/>
      <c r="K476" s="3089"/>
      <c r="L476" s="3089"/>
      <c r="M476" s="3089"/>
      <c r="N476" s="3089"/>
      <c r="O476" s="3089"/>
    </row>
    <row r="477" spans="1:15" s="1267" customFormat="1">
      <c r="A477" s="1266"/>
      <c r="B477" s="1266"/>
      <c r="C477" s="1266"/>
      <c r="D477" s="1266"/>
      <c r="E477" s="1266"/>
      <c r="F477" s="1266"/>
      <c r="G477" s="1266"/>
      <c r="H477" s="1266"/>
      <c r="I477" s="3089"/>
      <c r="J477" s="3089"/>
      <c r="K477" s="3089"/>
      <c r="L477" s="3089"/>
      <c r="M477" s="3089"/>
      <c r="N477" s="3089"/>
      <c r="O477" s="3089"/>
    </row>
    <row r="478" spans="1:15" s="1267" customFormat="1">
      <c r="A478" s="1266"/>
      <c r="B478" s="1266"/>
      <c r="C478" s="1266"/>
      <c r="D478" s="1266"/>
      <c r="E478" s="1266"/>
      <c r="F478" s="1266"/>
      <c r="G478" s="1266"/>
      <c r="H478" s="1266"/>
      <c r="I478" s="3089"/>
      <c r="J478" s="3089"/>
      <c r="K478" s="3089"/>
      <c r="L478" s="3089"/>
      <c r="M478" s="3089"/>
      <c r="N478" s="3089"/>
      <c r="O478" s="3089"/>
    </row>
    <row r="479" spans="1:15" s="1267" customFormat="1">
      <c r="A479" s="1266"/>
      <c r="B479" s="1266"/>
      <c r="C479" s="1266"/>
      <c r="D479" s="1266"/>
      <c r="E479" s="1266"/>
      <c r="F479" s="1266"/>
      <c r="G479" s="1266"/>
      <c r="H479" s="1266"/>
      <c r="I479" s="3089"/>
      <c r="J479" s="3089"/>
      <c r="K479" s="3089"/>
      <c r="L479" s="3089"/>
      <c r="M479" s="3089"/>
      <c r="N479" s="3089"/>
      <c r="O479" s="3089"/>
    </row>
    <row r="480" spans="1:15" s="1267" customFormat="1">
      <c r="A480" s="1266"/>
      <c r="B480" s="1266"/>
      <c r="C480" s="1266"/>
      <c r="D480" s="1266"/>
      <c r="E480" s="1266"/>
      <c r="F480" s="1266"/>
      <c r="G480" s="1266"/>
      <c r="H480" s="1266"/>
      <c r="I480" s="3089"/>
      <c r="J480" s="3089"/>
      <c r="K480" s="3089"/>
      <c r="L480" s="3089"/>
      <c r="M480" s="3089"/>
      <c r="N480" s="3089"/>
      <c r="O480" s="3089"/>
    </row>
    <row r="481" spans="1:15" s="1267" customFormat="1">
      <c r="A481" s="1266"/>
      <c r="B481" s="1266"/>
      <c r="C481" s="1266"/>
      <c r="D481" s="1266"/>
      <c r="E481" s="1266"/>
      <c r="F481" s="1266"/>
      <c r="G481" s="1266"/>
      <c r="H481" s="1266"/>
      <c r="I481" s="3089"/>
      <c r="J481" s="3089"/>
      <c r="K481" s="3089"/>
      <c r="L481" s="3089"/>
      <c r="M481" s="3089"/>
      <c r="N481" s="3089"/>
      <c r="O481" s="3089"/>
    </row>
    <row r="482" spans="1:15" s="1267" customFormat="1">
      <c r="A482" s="1266"/>
      <c r="B482" s="1266"/>
      <c r="C482" s="1266"/>
      <c r="D482" s="1266"/>
      <c r="E482" s="1266"/>
      <c r="F482" s="1266"/>
      <c r="G482" s="1266"/>
      <c r="H482" s="1266"/>
      <c r="I482" s="3089"/>
      <c r="J482" s="3089"/>
      <c r="K482" s="3089"/>
      <c r="L482" s="3089"/>
      <c r="M482" s="3089"/>
      <c r="N482" s="3089"/>
      <c r="O482" s="3089"/>
    </row>
    <row r="483" spans="1:15" s="1267" customFormat="1">
      <c r="A483" s="1266"/>
      <c r="B483" s="1266"/>
      <c r="C483" s="1266"/>
      <c r="D483" s="1266"/>
      <c r="E483" s="1266"/>
      <c r="F483" s="1266"/>
      <c r="G483" s="1266"/>
      <c r="H483" s="1266"/>
      <c r="I483" s="3089"/>
      <c r="J483" s="3089"/>
      <c r="K483" s="3089"/>
      <c r="L483" s="3089"/>
      <c r="M483" s="3089"/>
      <c r="N483" s="3089"/>
      <c r="O483" s="3089"/>
    </row>
    <row r="484" spans="1:15" s="1267" customFormat="1">
      <c r="A484" s="1266"/>
      <c r="B484" s="1266"/>
      <c r="C484" s="1266"/>
      <c r="D484" s="1266"/>
      <c r="E484" s="1266"/>
      <c r="F484" s="1266"/>
      <c r="G484" s="1266"/>
      <c r="H484" s="1266"/>
      <c r="I484" s="3089"/>
      <c r="J484" s="3089"/>
      <c r="K484" s="3089"/>
      <c r="L484" s="3089"/>
      <c r="M484" s="3089"/>
      <c r="N484" s="3089"/>
      <c r="O484" s="3089"/>
    </row>
    <row r="485" spans="1:15" s="1267" customFormat="1">
      <c r="A485" s="1266"/>
      <c r="B485" s="1266"/>
      <c r="C485" s="1266"/>
      <c r="D485" s="1266"/>
      <c r="E485" s="1266"/>
      <c r="F485" s="1266"/>
      <c r="G485" s="1266"/>
      <c r="H485" s="1266"/>
      <c r="I485" s="3089"/>
      <c r="J485" s="3089"/>
      <c r="K485" s="3089"/>
      <c r="L485" s="3089"/>
      <c r="M485" s="3089"/>
      <c r="N485" s="3089"/>
      <c r="O485" s="3089"/>
    </row>
    <row r="486" spans="1:15" s="1267" customFormat="1">
      <c r="A486" s="1266"/>
      <c r="B486" s="1266"/>
      <c r="C486" s="1266"/>
      <c r="D486" s="1266"/>
      <c r="E486" s="1266"/>
      <c r="F486" s="1266"/>
      <c r="G486" s="1266"/>
      <c r="H486" s="1266"/>
      <c r="I486" s="3089"/>
      <c r="J486" s="3089"/>
      <c r="K486" s="3089"/>
      <c r="L486" s="3089"/>
      <c r="M486" s="3089"/>
      <c r="N486" s="3089"/>
      <c r="O486" s="3089"/>
    </row>
    <row r="487" spans="1:15" s="1267" customFormat="1">
      <c r="A487" s="1266"/>
      <c r="B487" s="1266"/>
      <c r="C487" s="1266"/>
      <c r="D487" s="1266"/>
      <c r="E487" s="1266"/>
      <c r="F487" s="1266"/>
      <c r="G487" s="1266"/>
      <c r="H487" s="1266"/>
      <c r="I487" s="3089"/>
      <c r="J487" s="3089"/>
      <c r="K487" s="3089"/>
      <c r="L487" s="3089"/>
      <c r="M487" s="3089"/>
      <c r="N487" s="3089"/>
      <c r="O487" s="3089"/>
    </row>
    <row r="488" spans="1:15" s="1267" customFormat="1">
      <c r="A488" s="1266"/>
      <c r="B488" s="1266"/>
      <c r="C488" s="1266"/>
      <c r="D488" s="1266"/>
      <c r="E488" s="1266"/>
      <c r="F488" s="1266"/>
      <c r="G488" s="1266"/>
      <c r="H488" s="1266"/>
      <c r="I488" s="3089"/>
      <c r="J488" s="3089"/>
      <c r="K488" s="3089"/>
      <c r="L488" s="3089"/>
      <c r="M488" s="3089"/>
      <c r="N488" s="3089"/>
      <c r="O488" s="3089"/>
    </row>
    <row r="489" spans="1:15" s="1267" customFormat="1">
      <c r="A489" s="1266"/>
      <c r="B489" s="1266"/>
      <c r="C489" s="1266"/>
      <c r="D489" s="1266"/>
      <c r="E489" s="1266"/>
      <c r="F489" s="1266"/>
      <c r="G489" s="1266"/>
      <c r="H489" s="1266"/>
      <c r="I489" s="3089"/>
      <c r="J489" s="3089"/>
      <c r="K489" s="3089"/>
      <c r="L489" s="3089"/>
      <c r="M489" s="3089"/>
      <c r="N489" s="3089"/>
      <c r="O489" s="3089"/>
    </row>
    <row r="490" spans="1:15" s="1267" customFormat="1">
      <c r="A490" s="1266"/>
      <c r="B490" s="1266"/>
      <c r="C490" s="1266"/>
      <c r="D490" s="1266"/>
      <c r="E490" s="1266"/>
      <c r="F490" s="1266"/>
      <c r="G490" s="1266"/>
      <c r="H490" s="1266"/>
      <c r="I490" s="3089"/>
      <c r="J490" s="3089"/>
      <c r="K490" s="3089"/>
      <c r="L490" s="3089"/>
      <c r="M490" s="3089"/>
      <c r="N490" s="3089"/>
      <c r="O490" s="3089"/>
    </row>
    <row r="491" spans="1:15" s="1267" customFormat="1">
      <c r="A491" s="1266"/>
      <c r="B491" s="1266"/>
      <c r="C491" s="1266"/>
      <c r="D491" s="1266"/>
      <c r="E491" s="1266"/>
      <c r="F491" s="1266"/>
      <c r="G491" s="1266"/>
      <c r="H491" s="1266"/>
      <c r="I491" s="3089"/>
      <c r="J491" s="3089"/>
      <c r="K491" s="3089"/>
      <c r="L491" s="3089"/>
      <c r="M491" s="3089"/>
      <c r="N491" s="3089"/>
      <c r="O491" s="3089"/>
    </row>
    <row r="492" spans="1:15" s="1267" customFormat="1">
      <c r="A492" s="1266"/>
      <c r="B492" s="1266"/>
      <c r="C492" s="1266"/>
      <c r="D492" s="1266"/>
      <c r="E492" s="1266"/>
      <c r="F492" s="1266"/>
      <c r="G492" s="1266"/>
      <c r="H492" s="1266"/>
      <c r="I492" s="3089"/>
      <c r="J492" s="3089"/>
      <c r="K492" s="3089"/>
      <c r="L492" s="3089"/>
      <c r="M492" s="3089"/>
      <c r="N492" s="3089"/>
      <c r="O492" s="3089"/>
    </row>
    <row r="493" spans="1:15" s="1267" customFormat="1">
      <c r="A493" s="1266"/>
      <c r="B493" s="1266"/>
      <c r="C493" s="1266"/>
      <c r="D493" s="1266"/>
      <c r="E493" s="1266"/>
      <c r="F493" s="1266"/>
      <c r="G493" s="1266"/>
      <c r="H493" s="1266"/>
      <c r="I493" s="3089"/>
      <c r="J493" s="3089"/>
      <c r="K493" s="3089"/>
      <c r="L493" s="3089"/>
      <c r="M493" s="3089"/>
      <c r="N493" s="3089"/>
      <c r="O493" s="3089"/>
    </row>
    <row r="494" spans="1:15" s="1267" customFormat="1">
      <c r="A494" s="1266"/>
      <c r="B494" s="1266"/>
      <c r="C494" s="1266"/>
      <c r="D494" s="1266"/>
      <c r="E494" s="1266"/>
      <c r="F494" s="1266"/>
      <c r="G494" s="1266"/>
      <c r="H494" s="1266"/>
      <c r="I494" s="3089"/>
      <c r="J494" s="3089"/>
      <c r="K494" s="3089"/>
      <c r="L494" s="3089"/>
      <c r="M494" s="3089"/>
      <c r="N494" s="3089"/>
      <c r="O494" s="3089"/>
    </row>
    <row r="495" spans="1:15" s="1267" customFormat="1">
      <c r="A495" s="1266"/>
      <c r="B495" s="1266"/>
      <c r="C495" s="1266"/>
      <c r="D495" s="1266"/>
      <c r="E495" s="1266"/>
      <c r="F495" s="1266"/>
      <c r="G495" s="1266"/>
      <c r="H495" s="1266"/>
      <c r="I495" s="3089"/>
      <c r="J495" s="3089"/>
      <c r="K495" s="3089"/>
      <c r="L495" s="3089"/>
      <c r="M495" s="3089"/>
      <c r="N495" s="3089"/>
      <c r="O495" s="3089"/>
    </row>
    <row r="496" spans="1:15" s="1267" customFormat="1">
      <c r="A496" s="1266"/>
      <c r="B496" s="1266"/>
      <c r="C496" s="1266"/>
      <c r="D496" s="1266"/>
      <c r="E496" s="1266"/>
      <c r="F496" s="1266"/>
      <c r="G496" s="1266"/>
      <c r="H496" s="1266"/>
      <c r="I496" s="3089"/>
      <c r="J496" s="3089"/>
      <c r="K496" s="3089"/>
      <c r="L496" s="3089"/>
      <c r="M496" s="3089"/>
      <c r="N496" s="3089"/>
      <c r="O496" s="3089"/>
    </row>
    <row r="497" spans="1:15" s="1267" customFormat="1">
      <c r="A497" s="1266"/>
      <c r="B497" s="1266"/>
      <c r="C497" s="1266"/>
      <c r="D497" s="1266"/>
      <c r="E497" s="1266"/>
      <c r="F497" s="1266"/>
      <c r="G497" s="1266"/>
      <c r="H497" s="1266"/>
      <c r="I497" s="3089"/>
      <c r="J497" s="3089"/>
      <c r="K497" s="3089"/>
      <c r="L497" s="3089"/>
      <c r="M497" s="3089"/>
      <c r="N497" s="3089"/>
      <c r="O497" s="3089"/>
    </row>
    <row r="503" spans="1:15" s="1267" customFormat="1">
      <c r="A503" s="1266"/>
      <c r="B503" s="1266"/>
      <c r="C503" s="1266"/>
      <c r="D503" s="1266"/>
      <c r="E503" s="1266"/>
      <c r="F503" s="1266"/>
      <c r="G503" s="1266"/>
      <c r="H503" s="1266"/>
      <c r="I503" s="3089"/>
      <c r="J503" s="3089"/>
      <c r="K503" s="3089"/>
      <c r="L503" s="3089"/>
      <c r="M503" s="3089"/>
      <c r="N503" s="3089"/>
      <c r="O503" s="3089"/>
    </row>
    <row r="504" spans="1:15" s="1267" customFormat="1">
      <c r="A504" s="1266"/>
      <c r="B504" s="1266"/>
      <c r="C504" s="1266"/>
      <c r="D504" s="1266"/>
      <c r="E504" s="1266"/>
      <c r="F504" s="1266"/>
      <c r="G504" s="1266"/>
      <c r="H504" s="1266"/>
      <c r="I504" s="3089"/>
      <c r="J504" s="3089"/>
      <c r="K504" s="3089"/>
      <c r="L504" s="3089"/>
      <c r="M504" s="3089"/>
      <c r="N504" s="3089"/>
      <c r="O504" s="3089"/>
    </row>
    <row r="505" spans="1:15" s="1267" customFormat="1">
      <c r="A505" s="1266"/>
      <c r="B505" s="1266"/>
      <c r="C505" s="1266"/>
      <c r="D505" s="1266"/>
      <c r="E505" s="1266"/>
      <c r="F505" s="1266"/>
      <c r="G505" s="1266"/>
      <c r="H505" s="1266"/>
      <c r="I505" s="3089"/>
      <c r="J505" s="3089"/>
      <c r="K505" s="3089"/>
      <c r="L505" s="3089"/>
      <c r="M505" s="3089"/>
      <c r="N505" s="3089"/>
      <c r="O505" s="3089"/>
    </row>
    <row r="506" spans="1:15" s="1267" customFormat="1">
      <c r="A506" s="1266"/>
      <c r="B506" s="1266"/>
      <c r="C506" s="1266"/>
      <c r="D506" s="1266"/>
      <c r="E506" s="1266"/>
      <c r="F506" s="1266"/>
      <c r="G506" s="1266"/>
      <c r="H506" s="1266"/>
      <c r="I506" s="3089"/>
      <c r="J506" s="3089"/>
      <c r="K506" s="3089"/>
      <c r="L506" s="3089"/>
      <c r="M506" s="3089"/>
      <c r="N506" s="3089"/>
      <c r="O506" s="3089"/>
    </row>
    <row r="507" spans="1:15" s="1267" customFormat="1">
      <c r="A507" s="1266"/>
      <c r="B507" s="1266"/>
      <c r="C507" s="1266"/>
      <c r="D507" s="1266"/>
      <c r="E507" s="1266"/>
      <c r="F507" s="1266"/>
      <c r="G507" s="1266"/>
      <c r="H507" s="1266"/>
      <c r="I507" s="3089"/>
      <c r="J507" s="3089"/>
      <c r="K507" s="3089"/>
      <c r="L507" s="3089"/>
      <c r="M507" s="3089"/>
      <c r="N507" s="3089"/>
      <c r="O507" s="3089"/>
    </row>
    <row r="508" spans="1:15" s="1267" customFormat="1">
      <c r="A508" s="1266"/>
      <c r="B508" s="1266"/>
      <c r="C508" s="1266"/>
      <c r="D508" s="1266"/>
      <c r="E508" s="1266"/>
      <c r="F508" s="1266"/>
      <c r="G508" s="1266"/>
      <c r="H508" s="1266"/>
      <c r="I508" s="3089"/>
      <c r="J508" s="3089"/>
      <c r="K508" s="3089"/>
      <c r="L508" s="3089"/>
      <c r="M508" s="3089"/>
      <c r="N508" s="3089"/>
      <c r="O508" s="3089"/>
    </row>
    <row r="509" spans="1:15" s="1267" customFormat="1">
      <c r="A509" s="1266"/>
      <c r="B509" s="1266"/>
      <c r="C509" s="1266"/>
      <c r="D509" s="1266"/>
      <c r="E509" s="1266"/>
      <c r="F509" s="1266"/>
      <c r="G509" s="1266"/>
      <c r="H509" s="1266"/>
      <c r="I509" s="3089"/>
      <c r="J509" s="3089"/>
      <c r="K509" s="3089"/>
      <c r="L509" s="3089"/>
      <c r="M509" s="3089"/>
      <c r="N509" s="3089"/>
      <c r="O509" s="3089"/>
    </row>
    <row r="510" spans="1:15" s="1267" customFormat="1">
      <c r="A510" s="1266"/>
      <c r="B510" s="1266"/>
      <c r="C510" s="1266"/>
      <c r="D510" s="1266"/>
      <c r="E510" s="1266"/>
      <c r="F510" s="1266"/>
      <c r="G510" s="1266"/>
      <c r="H510" s="1266"/>
      <c r="I510" s="3089"/>
      <c r="J510" s="3089"/>
      <c r="K510" s="3089"/>
      <c r="L510" s="3089"/>
      <c r="M510" s="3089"/>
      <c r="N510" s="3089"/>
      <c r="O510" s="3089"/>
    </row>
    <row r="511" spans="1:15" s="1267" customFormat="1">
      <c r="A511" s="1266"/>
      <c r="B511" s="1266"/>
      <c r="C511" s="1266"/>
      <c r="D511" s="1266"/>
      <c r="E511" s="1266"/>
      <c r="F511" s="1266"/>
      <c r="G511" s="1266"/>
      <c r="H511" s="1266"/>
      <c r="I511" s="3089"/>
      <c r="J511" s="3089"/>
      <c r="K511" s="3089"/>
      <c r="L511" s="3089"/>
      <c r="M511" s="3089"/>
      <c r="N511" s="3089"/>
      <c r="O511" s="3089"/>
    </row>
    <row r="512" spans="1:15" s="1267" customFormat="1">
      <c r="A512" s="1266"/>
      <c r="B512" s="1266"/>
      <c r="C512" s="1266"/>
      <c r="D512" s="1266"/>
      <c r="E512" s="1266"/>
      <c r="F512" s="1266"/>
      <c r="G512" s="1266"/>
      <c r="H512" s="1266"/>
      <c r="I512" s="3089"/>
      <c r="J512" s="3089"/>
      <c r="K512" s="3089"/>
      <c r="L512" s="3089"/>
      <c r="M512" s="3089"/>
      <c r="N512" s="3089"/>
      <c r="O512" s="3089"/>
    </row>
    <row r="513" spans="1:15" s="1267" customFormat="1">
      <c r="A513" s="1266"/>
      <c r="B513" s="1266"/>
      <c r="C513" s="1266"/>
      <c r="D513" s="1266"/>
      <c r="E513" s="1266"/>
      <c r="F513" s="1266"/>
      <c r="G513" s="1266"/>
      <c r="H513" s="1266"/>
      <c r="I513" s="3089"/>
      <c r="J513" s="3089"/>
      <c r="K513" s="3089"/>
      <c r="L513" s="3089"/>
      <c r="M513" s="3089"/>
      <c r="N513" s="3089"/>
      <c r="O513" s="3089"/>
    </row>
    <row r="514" spans="1:15" s="1267" customFormat="1">
      <c r="A514" s="1266"/>
      <c r="B514" s="1266"/>
      <c r="C514" s="1266"/>
      <c r="D514" s="1266"/>
      <c r="E514" s="1266"/>
      <c r="F514" s="1266"/>
      <c r="G514" s="1266"/>
      <c r="H514" s="1266"/>
      <c r="I514" s="3089"/>
      <c r="J514" s="3089"/>
      <c r="K514" s="3089"/>
      <c r="L514" s="3089"/>
      <c r="M514" s="3089"/>
      <c r="N514" s="3089"/>
      <c r="O514" s="3089"/>
    </row>
    <row r="515" spans="1:15" s="1267" customFormat="1">
      <c r="A515" s="1266"/>
      <c r="B515" s="1266"/>
      <c r="C515" s="1266"/>
      <c r="D515" s="1266"/>
      <c r="E515" s="1266"/>
      <c r="F515" s="1266"/>
      <c r="G515" s="1266"/>
      <c r="H515" s="1266"/>
      <c r="I515" s="3089"/>
      <c r="J515" s="3089"/>
      <c r="K515" s="3089"/>
      <c r="L515" s="3089"/>
      <c r="M515" s="3089"/>
      <c r="N515" s="3089"/>
      <c r="O515" s="3089"/>
    </row>
    <row r="516" spans="1:15" s="1267" customFormat="1">
      <c r="A516" s="1266"/>
      <c r="B516" s="1266"/>
      <c r="C516" s="1266"/>
      <c r="D516" s="1266"/>
      <c r="E516" s="1266"/>
      <c r="F516" s="1266"/>
      <c r="G516" s="1266"/>
      <c r="H516" s="1266"/>
      <c r="I516" s="3089"/>
      <c r="J516" s="3089"/>
      <c r="K516" s="3089"/>
      <c r="L516" s="3089"/>
      <c r="M516" s="3089"/>
      <c r="N516" s="3089"/>
      <c r="O516" s="3089"/>
    </row>
    <row r="517" spans="1:15" s="1267" customFormat="1">
      <c r="A517" s="1266"/>
      <c r="B517" s="1266"/>
      <c r="C517" s="1266"/>
      <c r="D517" s="1266"/>
      <c r="E517" s="1266"/>
      <c r="F517" s="1266"/>
      <c r="G517" s="1266"/>
      <c r="H517" s="1266"/>
      <c r="I517" s="3089"/>
      <c r="J517" s="3089"/>
      <c r="K517" s="3089"/>
      <c r="L517" s="3089"/>
      <c r="M517" s="3089"/>
      <c r="N517" s="3089"/>
      <c r="O517" s="3089"/>
    </row>
    <row r="518" spans="1:15" s="1267" customFormat="1">
      <c r="A518" s="1266"/>
      <c r="B518" s="1266"/>
      <c r="C518" s="1266"/>
      <c r="D518" s="1266"/>
      <c r="E518" s="1266"/>
      <c r="F518" s="1266"/>
      <c r="G518" s="1266"/>
      <c r="H518" s="1266"/>
      <c r="I518" s="3089"/>
      <c r="J518" s="3089"/>
      <c r="K518" s="3089"/>
      <c r="L518" s="3089"/>
      <c r="M518" s="3089"/>
      <c r="N518" s="3089"/>
      <c r="O518" s="3089"/>
    </row>
    <row r="519" spans="1:15" s="1267" customFormat="1">
      <c r="A519" s="1266"/>
      <c r="B519" s="1266"/>
      <c r="C519" s="1266"/>
      <c r="D519" s="1266"/>
      <c r="E519" s="1266"/>
      <c r="F519" s="1266"/>
      <c r="G519" s="1266"/>
      <c r="H519" s="1266"/>
      <c r="I519" s="3089"/>
      <c r="J519" s="3089"/>
      <c r="K519" s="3089"/>
      <c r="L519" s="3089"/>
      <c r="M519" s="3089"/>
      <c r="N519" s="3089"/>
      <c r="O519" s="3089"/>
    </row>
    <row r="520" spans="1:15" s="1267" customFormat="1">
      <c r="A520" s="1266"/>
      <c r="B520" s="1266"/>
      <c r="C520" s="1266"/>
      <c r="D520" s="1266"/>
      <c r="E520" s="1266"/>
      <c r="F520" s="1266"/>
      <c r="G520" s="1266"/>
      <c r="H520" s="1266"/>
      <c r="I520" s="3089"/>
      <c r="J520" s="3089"/>
      <c r="K520" s="3089"/>
      <c r="L520" s="3089"/>
      <c r="M520" s="3089"/>
      <c r="N520" s="3089"/>
      <c r="O520" s="3089"/>
    </row>
    <row r="521" spans="1:15" s="1267" customFormat="1">
      <c r="A521" s="1266"/>
      <c r="B521" s="1266"/>
      <c r="C521" s="1266"/>
      <c r="D521" s="1266"/>
      <c r="E521" s="1266"/>
      <c r="F521" s="1266"/>
      <c r="G521" s="1266"/>
      <c r="H521" s="1266"/>
      <c r="I521" s="3089"/>
      <c r="J521" s="3089"/>
      <c r="K521" s="3089"/>
      <c r="L521" s="3089"/>
      <c r="M521" s="3089"/>
      <c r="N521" s="3089"/>
      <c r="O521" s="3089"/>
    </row>
    <row r="522" spans="1:15" s="1267" customFormat="1">
      <c r="A522" s="1266"/>
      <c r="B522" s="1266"/>
      <c r="C522" s="1266"/>
      <c r="D522" s="1266"/>
      <c r="E522" s="1266"/>
      <c r="F522" s="1266"/>
      <c r="G522" s="1266"/>
      <c r="H522" s="1266"/>
      <c r="I522" s="3089"/>
      <c r="J522" s="3089"/>
      <c r="K522" s="3089"/>
      <c r="L522" s="3089"/>
      <c r="M522" s="3089"/>
      <c r="N522" s="3089"/>
      <c r="O522" s="3089"/>
    </row>
    <row r="523" spans="1:15" s="1267" customFormat="1">
      <c r="A523" s="1266"/>
      <c r="B523" s="1266"/>
      <c r="C523" s="1266"/>
      <c r="D523" s="1266"/>
      <c r="E523" s="1266"/>
      <c r="F523" s="1266"/>
      <c r="G523" s="1266"/>
      <c r="H523" s="1266"/>
      <c r="I523" s="3089"/>
      <c r="J523" s="3089"/>
      <c r="K523" s="3089"/>
      <c r="L523" s="3089"/>
      <c r="M523" s="3089"/>
      <c r="N523" s="3089"/>
      <c r="O523" s="3089"/>
    </row>
    <row r="524" spans="1:15" s="1267" customFormat="1">
      <c r="A524" s="1266"/>
      <c r="B524" s="1266"/>
      <c r="C524" s="1266"/>
      <c r="D524" s="1266"/>
      <c r="E524" s="1266"/>
      <c r="F524" s="1266"/>
      <c r="G524" s="1266"/>
      <c r="H524" s="1266"/>
      <c r="I524" s="3089"/>
      <c r="J524" s="3089"/>
      <c r="K524" s="3089"/>
      <c r="L524" s="3089"/>
      <c r="M524" s="3089"/>
      <c r="N524" s="3089"/>
      <c r="O524" s="3089"/>
    </row>
    <row r="525" spans="1:15" s="1267" customFormat="1">
      <c r="A525" s="1266"/>
      <c r="B525" s="1266"/>
      <c r="C525" s="1266"/>
      <c r="D525" s="1266"/>
      <c r="E525" s="1266"/>
      <c r="F525" s="1266"/>
      <c r="G525" s="1266"/>
      <c r="H525" s="1266"/>
      <c r="I525" s="3089"/>
      <c r="J525" s="3089"/>
      <c r="K525" s="3089"/>
      <c r="L525" s="3089"/>
      <c r="M525" s="3089"/>
      <c r="N525" s="3089"/>
      <c r="O525" s="3089"/>
    </row>
    <row r="526" spans="1:15" s="1267" customFormat="1">
      <c r="A526" s="1266"/>
      <c r="B526" s="1266"/>
      <c r="C526" s="1266"/>
      <c r="D526" s="1266"/>
      <c r="E526" s="1266"/>
      <c r="F526" s="1266"/>
      <c r="G526" s="1266"/>
      <c r="H526" s="1266"/>
      <c r="I526" s="3089"/>
      <c r="J526" s="3089"/>
      <c r="K526" s="3089"/>
      <c r="L526" s="3089"/>
      <c r="M526" s="3089"/>
      <c r="N526" s="3089"/>
      <c r="O526" s="3089"/>
    </row>
    <row r="527" spans="1:15" s="1267" customFormat="1">
      <c r="A527" s="1266"/>
      <c r="B527" s="1266"/>
      <c r="C527" s="1266"/>
      <c r="D527" s="1266"/>
      <c r="E527" s="1266"/>
      <c r="F527" s="1266"/>
      <c r="G527" s="1266"/>
      <c r="H527" s="1266"/>
      <c r="I527" s="3089"/>
      <c r="J527" s="3089"/>
      <c r="K527" s="3089"/>
      <c r="L527" s="3089"/>
      <c r="M527" s="3089"/>
      <c r="N527" s="3089"/>
      <c r="O527" s="3089"/>
    </row>
    <row r="528" spans="1:15" s="1267" customFormat="1">
      <c r="A528" s="1266"/>
      <c r="B528" s="1266"/>
      <c r="C528" s="1266"/>
      <c r="D528" s="1266"/>
      <c r="E528" s="1266"/>
      <c r="F528" s="1266"/>
      <c r="G528" s="1266"/>
      <c r="H528" s="1266"/>
      <c r="I528" s="3089"/>
      <c r="J528" s="3089"/>
      <c r="K528" s="3089"/>
      <c r="L528" s="3089"/>
      <c r="M528" s="3089"/>
      <c r="N528" s="3089"/>
      <c r="O528" s="3089"/>
    </row>
    <row r="529" spans="1:15" s="1267" customFormat="1">
      <c r="A529" s="1266"/>
      <c r="B529" s="1266"/>
      <c r="C529" s="1266"/>
      <c r="D529" s="1266"/>
      <c r="E529" s="1266"/>
      <c r="F529" s="1266"/>
      <c r="G529" s="1266"/>
      <c r="H529" s="1266"/>
      <c r="I529" s="3089"/>
      <c r="J529" s="3089"/>
      <c r="K529" s="3089"/>
      <c r="L529" s="3089"/>
      <c r="M529" s="3089"/>
      <c r="N529" s="3089"/>
      <c r="O529" s="3089"/>
    </row>
    <row r="530" spans="1:15" s="1267" customFormat="1">
      <c r="A530" s="1266"/>
      <c r="B530" s="1266"/>
      <c r="C530" s="1266"/>
      <c r="D530" s="1266"/>
      <c r="E530" s="1266"/>
      <c r="F530" s="1266"/>
      <c r="G530" s="1266"/>
      <c r="H530" s="1266"/>
      <c r="I530" s="3089"/>
      <c r="J530" s="3089"/>
      <c r="K530" s="3089"/>
      <c r="L530" s="3089"/>
      <c r="M530" s="3089"/>
      <c r="N530" s="3089"/>
      <c r="O530" s="3089"/>
    </row>
    <row r="531" spans="1:15" s="1267" customFormat="1">
      <c r="A531" s="1266"/>
      <c r="B531" s="1266"/>
      <c r="C531" s="1266"/>
      <c r="D531" s="1266"/>
      <c r="E531" s="1266"/>
      <c r="F531" s="1266"/>
      <c r="G531" s="1266"/>
      <c r="H531" s="1266"/>
      <c r="I531" s="3089"/>
      <c r="J531" s="3089"/>
      <c r="K531" s="3089"/>
      <c r="L531" s="3089"/>
      <c r="M531" s="3089"/>
      <c r="N531" s="3089"/>
      <c r="O531" s="3089"/>
    </row>
    <row r="532" spans="1:15" s="1267" customFormat="1">
      <c r="A532" s="1266"/>
      <c r="B532" s="1266"/>
      <c r="C532" s="1266"/>
      <c r="D532" s="1266"/>
      <c r="E532" s="1266"/>
      <c r="F532" s="1266"/>
      <c r="G532" s="1266"/>
      <c r="H532" s="1266"/>
      <c r="I532" s="3089"/>
      <c r="J532" s="3089"/>
      <c r="K532" s="3089"/>
      <c r="L532" s="3089"/>
      <c r="M532" s="3089"/>
      <c r="N532" s="3089"/>
      <c r="O532" s="3089"/>
    </row>
    <row r="533" spans="1:15" s="1267" customFormat="1">
      <c r="A533" s="1266"/>
      <c r="B533" s="1266"/>
      <c r="C533" s="1266"/>
      <c r="D533" s="1266"/>
      <c r="E533" s="1266"/>
      <c r="F533" s="1266"/>
      <c r="G533" s="1266"/>
      <c r="H533" s="1266"/>
      <c r="I533" s="3089"/>
      <c r="J533" s="3089"/>
      <c r="K533" s="3089"/>
      <c r="L533" s="3089"/>
      <c r="M533" s="3089"/>
      <c r="N533" s="3089"/>
      <c r="O533" s="3089"/>
    </row>
    <row r="534" spans="1:15" s="1267" customFormat="1">
      <c r="A534" s="1266"/>
      <c r="B534" s="1266"/>
      <c r="C534" s="1266"/>
      <c r="D534" s="1266"/>
      <c r="E534" s="1266"/>
      <c r="F534" s="1266"/>
      <c r="G534" s="1266"/>
      <c r="H534" s="1266"/>
      <c r="I534" s="3089"/>
      <c r="J534" s="3089"/>
      <c r="K534" s="3089"/>
      <c r="L534" s="3089"/>
      <c r="M534" s="3089"/>
      <c r="N534" s="3089"/>
      <c r="O534" s="3089"/>
    </row>
    <row r="535" spans="1:15" s="1267" customFormat="1">
      <c r="A535" s="1266"/>
      <c r="B535" s="1266"/>
      <c r="C535" s="1266"/>
      <c r="D535" s="1266"/>
      <c r="E535" s="1266"/>
      <c r="F535" s="1266"/>
      <c r="G535" s="1266"/>
      <c r="H535" s="1266"/>
      <c r="I535" s="3089"/>
      <c r="J535" s="3089"/>
      <c r="K535" s="3089"/>
      <c r="L535" s="3089"/>
      <c r="M535" s="3089"/>
      <c r="N535" s="3089"/>
      <c r="O535" s="3089"/>
    </row>
    <row r="536" spans="1:15" s="1267" customFormat="1">
      <c r="A536" s="1266"/>
      <c r="B536" s="1266"/>
      <c r="C536" s="1266"/>
      <c r="D536" s="1266"/>
      <c r="E536" s="1266"/>
      <c r="F536" s="1266"/>
      <c r="G536" s="1266"/>
      <c r="H536" s="1266"/>
      <c r="I536" s="3089"/>
      <c r="J536" s="3089"/>
      <c r="K536" s="3089"/>
      <c r="L536" s="3089"/>
      <c r="M536" s="3089"/>
      <c r="N536" s="3089"/>
      <c r="O536" s="3089"/>
    </row>
    <row r="537" spans="1:15" s="1267" customFormat="1">
      <c r="A537" s="1266"/>
      <c r="B537" s="1266"/>
      <c r="C537" s="1266"/>
      <c r="D537" s="1266"/>
      <c r="E537" s="1266"/>
      <c r="F537" s="1266"/>
      <c r="G537" s="1266"/>
      <c r="H537" s="1266"/>
      <c r="I537" s="3089"/>
      <c r="J537" s="3089"/>
      <c r="K537" s="3089"/>
      <c r="L537" s="3089"/>
      <c r="M537" s="3089"/>
      <c r="N537" s="3089"/>
      <c r="O537" s="3089"/>
    </row>
    <row r="538" spans="1:15" s="1267" customFormat="1">
      <c r="A538" s="1266"/>
      <c r="B538" s="1266"/>
      <c r="C538" s="1266"/>
      <c r="D538" s="1266"/>
      <c r="E538" s="1266"/>
      <c r="F538" s="1266"/>
      <c r="G538" s="1266"/>
      <c r="H538" s="1266"/>
      <c r="I538" s="3089"/>
      <c r="J538" s="3089"/>
      <c r="K538" s="3089"/>
      <c r="L538" s="3089"/>
      <c r="M538" s="3089"/>
      <c r="N538" s="3089"/>
      <c r="O538" s="3089"/>
    </row>
    <row r="539" spans="1:15" s="1267" customFormat="1">
      <c r="A539" s="1266"/>
      <c r="B539" s="1266"/>
      <c r="C539" s="1266"/>
      <c r="D539" s="1266"/>
      <c r="E539" s="1266"/>
      <c r="F539" s="1266"/>
      <c r="G539" s="1266"/>
      <c r="H539" s="1266"/>
      <c r="I539" s="3089"/>
      <c r="J539" s="3089"/>
      <c r="K539" s="3089"/>
      <c r="L539" s="3089"/>
      <c r="M539" s="3089"/>
      <c r="N539" s="3089"/>
      <c r="O539" s="3089"/>
    </row>
    <row r="540" spans="1:15" s="1267" customFormat="1">
      <c r="A540" s="1266"/>
      <c r="B540" s="1266"/>
      <c r="C540" s="1266"/>
      <c r="D540" s="1266"/>
      <c r="E540" s="1266"/>
      <c r="F540" s="1266"/>
      <c r="G540" s="1266"/>
      <c r="H540" s="1266"/>
      <c r="I540" s="3089"/>
      <c r="J540" s="3089"/>
      <c r="K540" s="3089"/>
      <c r="L540" s="3089"/>
      <c r="M540" s="3089"/>
      <c r="N540" s="3089"/>
      <c r="O540" s="3089"/>
    </row>
    <row r="541" spans="1:15" s="1267" customFormat="1">
      <c r="A541" s="1266"/>
      <c r="B541" s="1266"/>
      <c r="C541" s="1266"/>
      <c r="D541" s="1266"/>
      <c r="E541" s="1266"/>
      <c r="F541" s="1266"/>
      <c r="G541" s="1266"/>
      <c r="H541" s="1266"/>
      <c r="I541" s="3089"/>
      <c r="J541" s="3089"/>
      <c r="K541" s="3089"/>
      <c r="L541" s="3089"/>
      <c r="M541" s="3089"/>
      <c r="N541" s="3089"/>
      <c r="O541" s="3089"/>
    </row>
    <row r="548" spans="1:15" s="1267" customFormat="1">
      <c r="A548" s="1266"/>
      <c r="B548" s="1266"/>
      <c r="C548" s="1266"/>
      <c r="D548" s="1266"/>
      <c r="E548" s="1266"/>
      <c r="F548" s="1266"/>
      <c r="G548" s="1266"/>
      <c r="H548" s="1266"/>
      <c r="I548" s="3089"/>
      <c r="J548" s="3089"/>
      <c r="K548" s="3089"/>
      <c r="L548" s="3089"/>
      <c r="M548" s="3089"/>
      <c r="N548" s="3089"/>
      <c r="O548" s="3089"/>
    </row>
    <row r="549" spans="1:15" s="1267" customFormat="1">
      <c r="A549" s="1266"/>
      <c r="B549" s="1266"/>
      <c r="C549" s="1266"/>
      <c r="D549" s="1266"/>
      <c r="E549" s="1266"/>
      <c r="F549" s="1266"/>
      <c r="G549" s="1266"/>
      <c r="H549" s="1266"/>
      <c r="I549" s="3089"/>
      <c r="J549" s="3089"/>
      <c r="K549" s="3089"/>
      <c r="L549" s="3089"/>
      <c r="M549" s="3089"/>
      <c r="N549" s="3089"/>
      <c r="O549" s="3089"/>
    </row>
    <row r="550" spans="1:15" s="1267" customFormat="1">
      <c r="A550" s="1266"/>
      <c r="B550" s="1266"/>
      <c r="C550" s="1266"/>
      <c r="D550" s="1266"/>
      <c r="E550" s="1266"/>
      <c r="F550" s="1266"/>
      <c r="G550" s="1266"/>
      <c r="H550" s="1266"/>
      <c r="I550" s="3089"/>
      <c r="J550" s="3089"/>
      <c r="K550" s="3089"/>
      <c r="L550" s="3089"/>
      <c r="M550" s="3089"/>
      <c r="N550" s="3089"/>
      <c r="O550" s="3089"/>
    </row>
    <row r="551" spans="1:15" s="1267" customFormat="1">
      <c r="A551" s="1266"/>
      <c r="B551" s="1266"/>
      <c r="C551" s="1266"/>
      <c r="D551" s="1266"/>
      <c r="E551" s="1266"/>
      <c r="F551" s="1266"/>
      <c r="G551" s="1266"/>
      <c r="H551" s="1266"/>
      <c r="I551" s="3089"/>
      <c r="J551" s="3089"/>
      <c r="K551" s="3089"/>
      <c r="L551" s="3089"/>
      <c r="M551" s="3089"/>
      <c r="N551" s="3089"/>
      <c r="O551" s="3089"/>
    </row>
    <row r="552" spans="1:15" s="1267" customFormat="1">
      <c r="A552" s="1266"/>
      <c r="B552" s="1266"/>
      <c r="C552" s="1266"/>
      <c r="D552" s="1266"/>
      <c r="E552" s="1266"/>
      <c r="F552" s="1266"/>
      <c r="G552" s="1266"/>
      <c r="H552" s="1266"/>
      <c r="I552" s="3089"/>
      <c r="J552" s="3089"/>
      <c r="K552" s="3089"/>
      <c r="L552" s="3089"/>
      <c r="M552" s="3089"/>
      <c r="N552" s="3089"/>
      <c r="O552" s="3089"/>
    </row>
    <row r="553" spans="1:15" s="1267" customFormat="1">
      <c r="A553" s="1266"/>
      <c r="B553" s="1266"/>
      <c r="C553" s="1266"/>
      <c r="D553" s="1266"/>
      <c r="E553" s="1266"/>
      <c r="F553" s="1266"/>
      <c r="G553" s="1266"/>
      <c r="H553" s="1266"/>
      <c r="I553" s="3089"/>
      <c r="J553" s="3089"/>
      <c r="K553" s="3089"/>
      <c r="L553" s="3089"/>
      <c r="M553" s="3089"/>
      <c r="N553" s="3089"/>
      <c r="O553" s="3089"/>
    </row>
    <row r="554" spans="1:15" s="1267" customFormat="1">
      <c r="A554" s="1266"/>
      <c r="B554" s="1266"/>
      <c r="C554" s="1266"/>
      <c r="D554" s="1266"/>
      <c r="E554" s="1266"/>
      <c r="F554" s="1266"/>
      <c r="G554" s="1266"/>
      <c r="H554" s="1266"/>
      <c r="I554" s="3089"/>
      <c r="J554" s="3089"/>
      <c r="K554" s="3089"/>
      <c r="L554" s="3089"/>
      <c r="M554" s="3089"/>
      <c r="N554" s="3089"/>
      <c r="O554" s="3089"/>
    </row>
    <row r="555" spans="1:15" s="1267" customFormat="1">
      <c r="A555" s="1266"/>
      <c r="B555" s="1266"/>
      <c r="C555" s="1266"/>
      <c r="D555" s="1266"/>
      <c r="E555" s="1266"/>
      <c r="F555" s="1266"/>
      <c r="G555" s="1266"/>
      <c r="H555" s="1266"/>
      <c r="I555" s="3089"/>
      <c r="J555" s="3089"/>
      <c r="K555" s="3089"/>
      <c r="L555" s="3089"/>
      <c r="M555" s="3089"/>
      <c r="N555" s="3089"/>
      <c r="O555" s="3089"/>
    </row>
    <row r="556" spans="1:15" s="1267" customFormat="1">
      <c r="A556" s="1266"/>
      <c r="B556" s="1266"/>
      <c r="C556" s="1266"/>
      <c r="D556" s="1266"/>
      <c r="E556" s="1266"/>
      <c r="F556" s="1266"/>
      <c r="G556" s="1266"/>
      <c r="H556" s="1266"/>
      <c r="I556" s="3089"/>
      <c r="J556" s="3089"/>
      <c r="K556" s="3089"/>
      <c r="L556" s="3089"/>
      <c r="M556" s="3089"/>
      <c r="N556" s="3089"/>
      <c r="O556" s="3089"/>
    </row>
    <row r="557" spans="1:15" s="1267" customFormat="1">
      <c r="A557" s="1266"/>
      <c r="B557" s="1266"/>
      <c r="C557" s="1266"/>
      <c r="D557" s="1266"/>
      <c r="E557" s="1266"/>
      <c r="F557" s="1266"/>
      <c r="G557" s="1266"/>
      <c r="H557" s="1266"/>
      <c r="I557" s="3089"/>
      <c r="J557" s="3089"/>
      <c r="K557" s="3089"/>
      <c r="L557" s="3089"/>
      <c r="M557" s="3089"/>
      <c r="N557" s="3089"/>
      <c r="O557" s="3089"/>
    </row>
    <row r="558" spans="1:15" s="1267" customFormat="1">
      <c r="A558" s="1266"/>
      <c r="B558" s="1266"/>
      <c r="C558" s="1266"/>
      <c r="D558" s="1266"/>
      <c r="E558" s="1266"/>
      <c r="F558" s="1266"/>
      <c r="G558" s="1266"/>
      <c r="H558" s="1266"/>
      <c r="I558" s="3089"/>
      <c r="J558" s="3089"/>
      <c r="K558" s="3089"/>
      <c r="L558" s="3089"/>
      <c r="M558" s="3089"/>
      <c r="N558" s="3089"/>
      <c r="O558" s="3089"/>
    </row>
    <row r="559" spans="1:15" s="1267" customFormat="1">
      <c r="A559" s="1266"/>
      <c r="B559" s="1266"/>
      <c r="C559" s="1266"/>
      <c r="D559" s="1266"/>
      <c r="E559" s="1266"/>
      <c r="F559" s="1266"/>
      <c r="G559" s="1266"/>
      <c r="H559" s="1266"/>
      <c r="I559" s="3089"/>
      <c r="J559" s="3089"/>
      <c r="K559" s="3089"/>
      <c r="L559" s="3089"/>
      <c r="M559" s="3089"/>
      <c r="N559" s="3089"/>
      <c r="O559" s="3089"/>
    </row>
    <row r="560" spans="1:15" s="1267" customFormat="1">
      <c r="A560" s="1266"/>
      <c r="B560" s="1266"/>
      <c r="C560" s="1266"/>
      <c r="D560" s="1266"/>
      <c r="E560" s="1266"/>
      <c r="F560" s="1266"/>
      <c r="G560" s="1266"/>
      <c r="H560" s="1266"/>
      <c r="I560" s="3089"/>
      <c r="J560" s="3089"/>
      <c r="K560" s="3089"/>
      <c r="L560" s="3089"/>
      <c r="M560" s="3089"/>
      <c r="N560" s="3089"/>
      <c r="O560" s="3089"/>
    </row>
    <row r="561" spans="1:15" s="1267" customFormat="1">
      <c r="A561" s="1266"/>
      <c r="B561" s="1266"/>
      <c r="C561" s="1266"/>
      <c r="D561" s="1266"/>
      <c r="E561" s="1266"/>
      <c r="F561" s="1266"/>
      <c r="G561" s="1266"/>
      <c r="H561" s="1266"/>
      <c r="I561" s="3089"/>
      <c r="J561" s="3089"/>
      <c r="K561" s="3089"/>
      <c r="L561" s="3089"/>
      <c r="M561" s="3089"/>
      <c r="N561" s="3089"/>
      <c r="O561" s="3089"/>
    </row>
    <row r="562" spans="1:15" s="1267" customFormat="1">
      <c r="A562" s="1266"/>
      <c r="B562" s="1266"/>
      <c r="C562" s="1266"/>
      <c r="D562" s="1266"/>
      <c r="E562" s="1266"/>
      <c r="F562" s="1266"/>
      <c r="G562" s="1266"/>
      <c r="H562" s="1266"/>
      <c r="I562" s="3089"/>
      <c r="J562" s="3089"/>
      <c r="K562" s="3089"/>
      <c r="L562" s="3089"/>
      <c r="M562" s="3089"/>
      <c r="N562" s="3089"/>
      <c r="O562" s="3089"/>
    </row>
    <row r="563" spans="1:15" s="1267" customFormat="1">
      <c r="A563" s="1266"/>
      <c r="B563" s="1266"/>
      <c r="C563" s="1266"/>
      <c r="D563" s="1266"/>
      <c r="E563" s="1266"/>
      <c r="F563" s="1266"/>
      <c r="G563" s="1266"/>
      <c r="H563" s="1266"/>
      <c r="I563" s="3089"/>
      <c r="J563" s="3089"/>
      <c r="K563" s="3089"/>
      <c r="L563" s="3089"/>
      <c r="M563" s="3089"/>
      <c r="N563" s="3089"/>
      <c r="O563" s="3089"/>
    </row>
    <row r="564" spans="1:15" s="1267" customFormat="1">
      <c r="A564" s="1266"/>
      <c r="B564" s="1266"/>
      <c r="C564" s="1266"/>
      <c r="D564" s="1266"/>
      <c r="E564" s="1266"/>
      <c r="F564" s="1266"/>
      <c r="G564" s="1266"/>
      <c r="H564" s="1266"/>
      <c r="I564" s="3089"/>
      <c r="J564" s="3089"/>
      <c r="K564" s="3089"/>
      <c r="L564" s="3089"/>
      <c r="M564" s="3089"/>
      <c r="N564" s="3089"/>
      <c r="O564" s="3089"/>
    </row>
    <row r="565" spans="1:15" s="1267" customFormat="1" ht="7.5" customHeight="1">
      <c r="A565" s="1266"/>
      <c r="B565" s="1266"/>
      <c r="C565" s="1266"/>
      <c r="D565" s="1266"/>
      <c r="E565" s="1266"/>
      <c r="F565" s="1266"/>
      <c r="G565" s="1266"/>
      <c r="H565" s="1266"/>
      <c r="I565" s="3089"/>
      <c r="J565" s="3089"/>
      <c r="K565" s="3089"/>
      <c r="L565" s="3089"/>
      <c r="M565" s="3089"/>
      <c r="N565" s="3089"/>
      <c r="O565" s="3089"/>
    </row>
    <row r="566" spans="1:15" s="1267" customFormat="1" ht="7.5" customHeight="1">
      <c r="A566" s="1266"/>
      <c r="B566" s="1266"/>
      <c r="C566" s="1266"/>
      <c r="D566" s="1266"/>
      <c r="E566" s="1266"/>
      <c r="F566" s="1266"/>
      <c r="G566" s="1266"/>
      <c r="H566" s="1266"/>
      <c r="I566" s="3089"/>
      <c r="J566" s="3089"/>
      <c r="K566" s="3089"/>
      <c r="L566" s="3089"/>
      <c r="M566" s="3089"/>
      <c r="N566" s="3089"/>
      <c r="O566" s="3089"/>
    </row>
    <row r="567" spans="1:15" s="1267" customFormat="1" ht="7.5" customHeight="1">
      <c r="A567" s="1266"/>
      <c r="B567" s="1266"/>
      <c r="C567" s="1266"/>
      <c r="D567" s="1266"/>
      <c r="E567" s="1266"/>
      <c r="F567" s="1266"/>
      <c r="G567" s="1266"/>
      <c r="H567" s="1266"/>
      <c r="I567" s="3089"/>
      <c r="J567" s="3089"/>
      <c r="K567" s="3089"/>
      <c r="L567" s="3089"/>
      <c r="M567" s="3089"/>
      <c r="N567" s="3089"/>
      <c r="O567" s="3089"/>
    </row>
    <row r="568" spans="1:15" s="1267" customFormat="1" ht="7.5" customHeight="1">
      <c r="A568" s="1266"/>
      <c r="B568" s="1266"/>
      <c r="C568" s="1266"/>
      <c r="D568" s="1266"/>
      <c r="E568" s="1266"/>
      <c r="F568" s="1266"/>
      <c r="G568" s="1266"/>
      <c r="H568" s="1266"/>
      <c r="I568" s="3089"/>
      <c r="J568" s="3089"/>
      <c r="K568" s="3089"/>
      <c r="L568" s="3089"/>
      <c r="M568" s="3089"/>
      <c r="N568" s="3089"/>
      <c r="O568" s="3089"/>
    </row>
    <row r="569" spans="1:15" s="1267" customFormat="1" ht="7.5" customHeight="1">
      <c r="A569" s="1266"/>
      <c r="B569" s="1266"/>
      <c r="C569" s="1266"/>
      <c r="D569" s="1266"/>
      <c r="E569" s="1266"/>
      <c r="F569" s="1266"/>
      <c r="G569" s="1266"/>
      <c r="H569" s="1266"/>
      <c r="I569" s="3089"/>
      <c r="J569" s="3089"/>
      <c r="K569" s="3089"/>
      <c r="L569" s="3089"/>
      <c r="M569" s="3089"/>
      <c r="N569" s="3089"/>
      <c r="O569" s="3089"/>
    </row>
    <row r="570" spans="1:15" s="1267" customFormat="1" ht="7.5" customHeight="1">
      <c r="A570" s="1266"/>
      <c r="B570" s="1266"/>
      <c r="C570" s="1266"/>
      <c r="D570" s="1266"/>
      <c r="E570" s="1266"/>
      <c r="F570" s="1266"/>
      <c r="G570" s="1266"/>
      <c r="H570" s="1266"/>
      <c r="I570" s="3089"/>
      <c r="J570" s="3089"/>
      <c r="K570" s="3089"/>
      <c r="L570" s="3089"/>
      <c r="M570" s="3089"/>
      <c r="N570" s="3089"/>
      <c r="O570" s="3089"/>
    </row>
    <row r="571" spans="1:15" s="1267" customFormat="1" ht="7.5" customHeight="1">
      <c r="A571" s="1266"/>
      <c r="B571" s="1266"/>
      <c r="C571" s="1266"/>
      <c r="D571" s="1266"/>
      <c r="E571" s="1266"/>
      <c r="F571" s="1266"/>
      <c r="G571" s="1266"/>
      <c r="H571" s="1266"/>
      <c r="I571" s="3089"/>
      <c r="J571" s="3089"/>
      <c r="K571" s="3089"/>
      <c r="L571" s="3089"/>
      <c r="M571" s="3089"/>
      <c r="N571" s="3089"/>
      <c r="O571" s="3089"/>
    </row>
    <row r="572" spans="1:15" s="1267" customFormat="1" ht="7.5" customHeight="1">
      <c r="A572" s="1266"/>
      <c r="B572" s="1266"/>
      <c r="C572" s="1266"/>
      <c r="D572" s="1266"/>
      <c r="E572" s="1266"/>
      <c r="F572" s="1266"/>
      <c r="G572" s="1266"/>
      <c r="H572" s="1266"/>
      <c r="I572" s="3089"/>
      <c r="J572" s="3089"/>
      <c r="K572" s="3089"/>
      <c r="L572" s="3089"/>
      <c r="M572" s="3089"/>
      <c r="N572" s="3089"/>
      <c r="O572" s="3089"/>
    </row>
    <row r="573" spans="1:15" s="1267" customFormat="1" ht="7.5" customHeight="1">
      <c r="A573" s="1266"/>
      <c r="B573" s="1266"/>
      <c r="C573" s="1266"/>
      <c r="D573" s="1266"/>
      <c r="E573" s="1266"/>
      <c r="F573" s="1266"/>
      <c r="G573" s="1266"/>
      <c r="H573" s="1266"/>
      <c r="I573" s="3089"/>
      <c r="J573" s="3089"/>
      <c r="K573" s="3089"/>
      <c r="L573" s="3089"/>
      <c r="M573" s="3089"/>
      <c r="N573" s="3089"/>
      <c r="O573" s="3089"/>
    </row>
    <row r="574" spans="1:15" s="1267" customFormat="1" ht="7.5" customHeight="1">
      <c r="A574" s="1266"/>
      <c r="B574" s="1266"/>
      <c r="C574" s="1266"/>
      <c r="D574" s="1266"/>
      <c r="E574" s="1266"/>
      <c r="F574" s="1266"/>
      <c r="G574" s="1266"/>
      <c r="H574" s="1266"/>
      <c r="I574" s="3089"/>
      <c r="J574" s="3089"/>
      <c r="K574" s="3089"/>
      <c r="L574" s="3089"/>
      <c r="M574" s="3089"/>
      <c r="N574" s="3089"/>
      <c r="O574" s="3089"/>
    </row>
    <row r="575" spans="1:15" s="1267" customFormat="1" ht="7.5" customHeight="1">
      <c r="A575" s="1266"/>
      <c r="B575" s="1266"/>
      <c r="C575" s="1266"/>
      <c r="D575" s="1266"/>
      <c r="E575" s="1266"/>
      <c r="F575" s="1266"/>
      <c r="G575" s="1266"/>
      <c r="H575" s="1266"/>
      <c r="I575" s="3089"/>
      <c r="J575" s="3089"/>
      <c r="K575" s="3089"/>
      <c r="L575" s="3089"/>
      <c r="M575" s="3089"/>
      <c r="N575" s="3089"/>
      <c r="O575" s="3089"/>
    </row>
    <row r="576" spans="1:15" s="1267" customFormat="1" ht="7.5" customHeight="1">
      <c r="A576" s="1266"/>
      <c r="B576" s="1266"/>
      <c r="C576" s="1266"/>
      <c r="D576" s="1266"/>
      <c r="E576" s="1266"/>
      <c r="F576" s="1266"/>
      <c r="G576" s="1266"/>
      <c r="H576" s="1266"/>
      <c r="I576" s="3089"/>
      <c r="J576" s="3089"/>
      <c r="K576" s="3089"/>
      <c r="L576" s="3089"/>
      <c r="M576" s="3089"/>
      <c r="N576" s="3089"/>
      <c r="O576" s="3089"/>
    </row>
    <row r="577" spans="1:15" s="1267" customFormat="1" ht="7.5" customHeight="1">
      <c r="A577" s="1266"/>
      <c r="B577" s="1266"/>
      <c r="C577" s="1266"/>
      <c r="D577" s="1266"/>
      <c r="E577" s="1266"/>
      <c r="F577" s="1266"/>
      <c r="G577" s="1266"/>
      <c r="H577" s="1266"/>
      <c r="I577" s="3089"/>
      <c r="J577" s="3089"/>
      <c r="K577" s="3089"/>
      <c r="L577" s="3089"/>
      <c r="M577" s="3089"/>
      <c r="N577" s="3089"/>
      <c r="O577" s="3089"/>
    </row>
    <row r="578" spans="1:15" s="1267" customFormat="1" ht="7.5" customHeight="1">
      <c r="A578" s="1266"/>
      <c r="B578" s="1266"/>
      <c r="C578" s="1266"/>
      <c r="D578" s="1266"/>
      <c r="E578" s="1266"/>
      <c r="F578" s="1266"/>
      <c r="G578" s="1266"/>
      <c r="H578" s="1266"/>
      <c r="I578" s="3089"/>
      <c r="J578" s="3089"/>
      <c r="K578" s="3089"/>
      <c r="L578" s="3089"/>
      <c r="M578" s="3089"/>
      <c r="N578" s="3089"/>
      <c r="O578" s="3089"/>
    </row>
    <row r="579" spans="1:15" s="1267" customFormat="1" ht="7.5" customHeight="1">
      <c r="A579" s="1266"/>
      <c r="B579" s="1266"/>
      <c r="C579" s="1266"/>
      <c r="D579" s="1266"/>
      <c r="E579" s="1266"/>
      <c r="F579" s="1266"/>
      <c r="G579" s="1266"/>
      <c r="H579" s="1266"/>
      <c r="I579" s="3089"/>
      <c r="J579" s="3089"/>
      <c r="K579" s="3089"/>
      <c r="L579" s="3089"/>
      <c r="M579" s="3089"/>
      <c r="N579" s="3089"/>
      <c r="O579" s="3089"/>
    </row>
    <row r="580" spans="1:15" s="1267" customFormat="1" ht="7.5" customHeight="1">
      <c r="A580" s="1266"/>
      <c r="B580" s="1266"/>
      <c r="C580" s="1266"/>
      <c r="D580" s="1266"/>
      <c r="E580" s="1266"/>
      <c r="F580" s="1266"/>
      <c r="G580" s="1266"/>
      <c r="H580" s="1266"/>
      <c r="I580" s="3089"/>
      <c r="J580" s="3089"/>
      <c r="K580" s="3089"/>
      <c r="L580" s="3089"/>
      <c r="M580" s="3089"/>
      <c r="N580" s="3089"/>
      <c r="O580" s="3089"/>
    </row>
    <row r="581" spans="1:15" s="1267" customFormat="1" ht="7.5" customHeight="1">
      <c r="A581" s="1266"/>
      <c r="B581" s="1266"/>
      <c r="C581" s="1266"/>
      <c r="D581" s="1266"/>
      <c r="E581" s="1266"/>
      <c r="F581" s="1266"/>
      <c r="G581" s="1266"/>
      <c r="H581" s="1266"/>
      <c r="I581" s="3089"/>
      <c r="J581" s="3089"/>
      <c r="K581" s="3089"/>
      <c r="L581" s="3089"/>
      <c r="M581" s="3089"/>
      <c r="N581" s="3089"/>
      <c r="O581" s="3089"/>
    </row>
    <row r="582" spans="1:15" s="1267" customFormat="1" ht="7.5" customHeight="1">
      <c r="A582" s="1266"/>
      <c r="B582" s="1266"/>
      <c r="C582" s="1266"/>
      <c r="D582" s="1266"/>
      <c r="E582" s="1266"/>
      <c r="F582" s="1266"/>
      <c r="G582" s="1266"/>
      <c r="H582" s="1266"/>
      <c r="I582" s="3089"/>
      <c r="J582" s="3089"/>
      <c r="K582" s="3089"/>
      <c r="L582" s="3089"/>
      <c r="M582" s="3089"/>
      <c r="N582" s="3089"/>
      <c r="O582" s="3089"/>
    </row>
    <row r="583" spans="1:15" s="1267" customFormat="1" ht="7.5" customHeight="1">
      <c r="A583" s="1266"/>
      <c r="B583" s="1266"/>
      <c r="C583" s="1266"/>
      <c r="D583" s="1266"/>
      <c r="E583" s="1266"/>
      <c r="F583" s="1266"/>
      <c r="G583" s="1266"/>
      <c r="H583" s="1266"/>
      <c r="I583" s="3089"/>
      <c r="J583" s="3089"/>
      <c r="K583" s="3089"/>
      <c r="L583" s="3089"/>
      <c r="M583" s="3089"/>
      <c r="N583" s="3089"/>
      <c r="O583" s="3089"/>
    </row>
    <row r="584" spans="1:15" s="1267" customFormat="1" ht="7.5" customHeight="1">
      <c r="A584" s="1266"/>
      <c r="B584" s="1266"/>
      <c r="C584" s="1266"/>
      <c r="D584" s="1266"/>
      <c r="E584" s="1266"/>
      <c r="F584" s="1266"/>
      <c r="G584" s="1266"/>
      <c r="H584" s="1266"/>
      <c r="I584" s="3089"/>
      <c r="J584" s="3089"/>
      <c r="K584" s="3089"/>
      <c r="L584" s="3089"/>
      <c r="M584" s="3089"/>
      <c r="N584" s="3089"/>
      <c r="O584" s="3089"/>
    </row>
    <row r="585" spans="1:15" s="1267" customFormat="1" ht="7.5" customHeight="1">
      <c r="A585" s="1266"/>
      <c r="B585" s="1266"/>
      <c r="C585" s="1266"/>
      <c r="D585" s="1266"/>
      <c r="E585" s="1266"/>
      <c r="F585" s="1266"/>
      <c r="G585" s="1266"/>
      <c r="H585" s="1266"/>
      <c r="I585" s="3089"/>
      <c r="J585" s="3089"/>
      <c r="K585" s="3089"/>
      <c r="L585" s="3089"/>
      <c r="M585" s="3089"/>
      <c r="N585" s="3089"/>
      <c r="O585" s="3089"/>
    </row>
    <row r="586" spans="1:15" s="1267" customFormat="1" ht="7.5" customHeight="1">
      <c r="A586" s="1266"/>
      <c r="B586" s="1266"/>
      <c r="C586" s="1266"/>
      <c r="D586" s="1266"/>
      <c r="E586" s="1266"/>
      <c r="F586" s="1266"/>
      <c r="G586" s="1266"/>
      <c r="H586" s="1266"/>
      <c r="I586" s="3089"/>
      <c r="J586" s="3089"/>
      <c r="K586" s="3089"/>
      <c r="L586" s="3089"/>
      <c r="M586" s="3089"/>
      <c r="N586" s="3089"/>
      <c r="O586" s="3089"/>
    </row>
    <row r="587" spans="1:15" s="1267" customFormat="1" ht="7.5" customHeight="1">
      <c r="A587" s="1266"/>
      <c r="B587" s="1266"/>
      <c r="C587" s="1266"/>
      <c r="D587" s="1266"/>
      <c r="E587" s="1266"/>
      <c r="F587" s="1266"/>
      <c r="G587" s="1266"/>
      <c r="H587" s="1266"/>
      <c r="I587" s="3089"/>
      <c r="J587" s="3089"/>
      <c r="K587" s="3089"/>
      <c r="L587" s="3089"/>
      <c r="M587" s="3089"/>
      <c r="N587" s="3089"/>
      <c r="O587" s="3089"/>
    </row>
    <row r="588" spans="1:15" s="1267" customFormat="1" ht="7.5" customHeight="1">
      <c r="A588" s="1266"/>
      <c r="B588" s="1266"/>
      <c r="C588" s="1266"/>
      <c r="D588" s="1266"/>
      <c r="E588" s="1266"/>
      <c r="F588" s="1266"/>
      <c r="G588" s="1266"/>
      <c r="H588" s="1266"/>
      <c r="I588" s="3089"/>
      <c r="J588" s="3089"/>
      <c r="K588" s="3089"/>
      <c r="L588" s="3089"/>
      <c r="M588" s="3089"/>
      <c r="N588" s="3089"/>
      <c r="O588" s="3089"/>
    </row>
    <row r="589" spans="1:15" s="1267" customFormat="1" ht="7.5" customHeight="1">
      <c r="A589" s="1266"/>
      <c r="B589" s="1266"/>
      <c r="C589" s="1266"/>
      <c r="D589" s="1266"/>
      <c r="E589" s="1266"/>
      <c r="F589" s="1266"/>
      <c r="G589" s="1266"/>
      <c r="H589" s="1266"/>
      <c r="I589" s="3089"/>
      <c r="J589" s="3089"/>
      <c r="K589" s="3089"/>
      <c r="L589" s="3089"/>
      <c r="M589" s="3089"/>
      <c r="N589" s="3089"/>
      <c r="O589" s="3089"/>
    </row>
    <row r="590" spans="1:15" s="1267" customFormat="1" ht="7.5" customHeight="1">
      <c r="A590" s="1266"/>
      <c r="B590" s="1266"/>
      <c r="C590" s="1266"/>
      <c r="D590" s="1266"/>
      <c r="E590" s="1266"/>
      <c r="F590" s="1266"/>
      <c r="G590" s="1266"/>
      <c r="H590" s="1266"/>
      <c r="I590" s="3089"/>
      <c r="J590" s="3089"/>
      <c r="K590" s="3089"/>
      <c r="L590" s="3089"/>
      <c r="M590" s="3089"/>
      <c r="N590" s="3089"/>
      <c r="O590" s="3089"/>
    </row>
    <row r="591" spans="1:15" s="1267" customFormat="1" ht="7.5" customHeight="1">
      <c r="A591" s="1266"/>
      <c r="B591" s="1266"/>
      <c r="C591" s="1266"/>
      <c r="D591" s="1266"/>
      <c r="E591" s="1266"/>
      <c r="F591" s="1266"/>
      <c r="G591" s="1266"/>
      <c r="H591" s="1266"/>
      <c r="I591" s="3089"/>
      <c r="J591" s="3089"/>
      <c r="K591" s="3089"/>
      <c r="L591" s="3089"/>
      <c r="M591" s="3089"/>
      <c r="N591" s="3089"/>
      <c r="O591" s="3089"/>
    </row>
    <row r="592" spans="1:15" s="1267" customFormat="1" ht="7.5" customHeight="1">
      <c r="A592" s="1266"/>
      <c r="B592" s="1266"/>
      <c r="C592" s="1266"/>
      <c r="D592" s="1266"/>
      <c r="E592" s="1266"/>
      <c r="F592" s="1266"/>
      <c r="G592" s="1266"/>
      <c r="H592" s="1266"/>
      <c r="I592" s="3089"/>
      <c r="J592" s="3089"/>
      <c r="K592" s="3089"/>
      <c r="L592" s="3089"/>
      <c r="M592" s="3089"/>
      <c r="N592" s="3089"/>
      <c r="O592" s="3089"/>
    </row>
    <row r="593" spans="1:15" s="1267" customFormat="1" ht="7.5" customHeight="1">
      <c r="A593" s="1266"/>
      <c r="B593" s="1266"/>
      <c r="C593" s="1266"/>
      <c r="D593" s="1266"/>
      <c r="E593" s="1266"/>
      <c r="F593" s="1266"/>
      <c r="G593" s="1266"/>
      <c r="H593" s="1266"/>
      <c r="I593" s="3089"/>
      <c r="J593" s="3089"/>
      <c r="K593" s="3089"/>
      <c r="L593" s="3089"/>
      <c r="M593" s="3089"/>
      <c r="N593" s="3089"/>
      <c r="O593" s="3089"/>
    </row>
    <row r="594" spans="1:15" s="1267" customFormat="1" ht="7.5" customHeight="1">
      <c r="A594" s="1266"/>
      <c r="B594" s="1266"/>
      <c r="C594" s="1266"/>
      <c r="D594" s="1266"/>
      <c r="E594" s="1266"/>
      <c r="F594" s="1266"/>
      <c r="G594" s="1266"/>
      <c r="H594" s="1266"/>
      <c r="I594" s="3089"/>
      <c r="J594" s="3089"/>
      <c r="K594" s="3089"/>
      <c r="L594" s="3089"/>
      <c r="M594" s="3089"/>
      <c r="N594" s="3089"/>
      <c r="O594" s="3089"/>
    </row>
    <row r="595" spans="1:15" s="1267" customFormat="1" ht="7.5" customHeight="1">
      <c r="A595" s="1266"/>
      <c r="B595" s="1266"/>
      <c r="C595" s="1266"/>
      <c r="D595" s="1266"/>
      <c r="E595" s="1266"/>
      <c r="F595" s="1266"/>
      <c r="G595" s="1266"/>
      <c r="H595" s="1266"/>
      <c r="I595" s="3089"/>
      <c r="J595" s="3089"/>
      <c r="K595" s="3089"/>
      <c r="L595" s="3089"/>
      <c r="M595" s="3089"/>
      <c r="N595" s="3089"/>
      <c r="O595" s="3089"/>
    </row>
    <row r="596" spans="1:15" s="1267" customFormat="1" ht="7.5" customHeight="1">
      <c r="A596" s="1266"/>
      <c r="B596" s="1266"/>
      <c r="C596" s="1266"/>
      <c r="D596" s="1266"/>
      <c r="E596" s="1266"/>
      <c r="F596" s="1266"/>
      <c r="G596" s="1266"/>
      <c r="H596" s="1266"/>
      <c r="I596" s="3089"/>
      <c r="J596" s="3089"/>
      <c r="K596" s="3089"/>
      <c r="L596" s="3089"/>
      <c r="M596" s="3089"/>
      <c r="N596" s="3089"/>
      <c r="O596" s="3089"/>
    </row>
    <row r="597" spans="1:15" s="1267" customFormat="1" ht="7.5" customHeight="1">
      <c r="A597" s="1266"/>
      <c r="B597" s="1266"/>
      <c r="C597" s="1266"/>
      <c r="D597" s="1266"/>
      <c r="E597" s="1266"/>
      <c r="F597" s="1266"/>
      <c r="G597" s="1266"/>
      <c r="H597" s="1266"/>
      <c r="I597" s="3089"/>
      <c r="J597" s="3089"/>
      <c r="K597" s="3089"/>
      <c r="L597" s="3089"/>
      <c r="M597" s="3089"/>
      <c r="N597" s="3089"/>
      <c r="O597" s="3089"/>
    </row>
    <row r="598" spans="1:15" s="1267" customFormat="1" ht="7.5" customHeight="1">
      <c r="A598" s="1266"/>
      <c r="B598" s="1266"/>
      <c r="C598" s="1266"/>
      <c r="D598" s="1266"/>
      <c r="E598" s="1266"/>
      <c r="F598" s="1266"/>
      <c r="G598" s="1266"/>
      <c r="H598" s="1266"/>
      <c r="I598" s="3089"/>
      <c r="J598" s="3089"/>
      <c r="K598" s="3089"/>
      <c r="L598" s="3089"/>
      <c r="M598" s="3089"/>
      <c r="N598" s="3089"/>
      <c r="O598" s="3089"/>
    </row>
    <row r="599" spans="1:15" s="1267" customFormat="1" ht="7.5" customHeight="1">
      <c r="A599" s="1266"/>
      <c r="B599" s="1266"/>
      <c r="C599" s="1266"/>
      <c r="D599" s="1266"/>
      <c r="E599" s="1266"/>
      <c r="F599" s="1266"/>
      <c r="G599" s="1266"/>
      <c r="H599" s="1266"/>
      <c r="I599" s="3089"/>
      <c r="J599" s="3089"/>
      <c r="K599" s="3089"/>
      <c r="L599" s="3089"/>
      <c r="M599" s="3089"/>
      <c r="N599" s="3089"/>
      <c r="O599" s="3089"/>
    </row>
    <row r="600" spans="1:15" s="1267" customFormat="1" ht="7.5" customHeight="1">
      <c r="A600" s="1266"/>
      <c r="B600" s="1266"/>
      <c r="C600" s="1266"/>
      <c r="D600" s="1266"/>
      <c r="E600" s="1266"/>
      <c r="F600" s="1266"/>
      <c r="G600" s="1266"/>
      <c r="H600" s="1266"/>
      <c r="I600" s="3089"/>
      <c r="J600" s="3089"/>
      <c r="K600" s="3089"/>
      <c r="L600" s="3089"/>
      <c r="M600" s="3089"/>
      <c r="N600" s="3089"/>
      <c r="O600" s="3089"/>
    </row>
    <row r="604" spans="1:15" s="1267" customFormat="1">
      <c r="A604" s="1266"/>
      <c r="B604" s="1266"/>
      <c r="C604" s="1266"/>
      <c r="D604" s="1266"/>
      <c r="E604" s="1266"/>
      <c r="F604" s="1266"/>
      <c r="G604" s="1266"/>
      <c r="H604" s="1266"/>
      <c r="I604" s="3089"/>
      <c r="J604" s="3089"/>
      <c r="K604" s="3089"/>
      <c r="L604" s="3089"/>
      <c r="M604" s="3089"/>
      <c r="N604" s="3089"/>
      <c r="O604" s="3089"/>
    </row>
    <row r="605" spans="1:15" s="1267" customFormat="1">
      <c r="A605" s="1266"/>
      <c r="B605" s="1266"/>
      <c r="C605" s="1266"/>
      <c r="D605" s="1266"/>
      <c r="E605" s="1266"/>
      <c r="F605" s="1266"/>
      <c r="G605" s="1266"/>
      <c r="H605" s="1266"/>
      <c r="I605" s="3089"/>
      <c r="J605" s="3089"/>
      <c r="K605" s="3089"/>
      <c r="L605" s="3089"/>
      <c r="M605" s="3089"/>
      <c r="N605" s="3089"/>
      <c r="O605" s="3089"/>
    </row>
    <row r="606" spans="1:15" s="1267" customFormat="1">
      <c r="A606" s="1266"/>
      <c r="B606" s="1266"/>
      <c r="C606" s="1266"/>
      <c r="D606" s="1266"/>
      <c r="E606" s="1266"/>
      <c r="F606" s="1266"/>
      <c r="G606" s="1266"/>
      <c r="H606" s="1266"/>
      <c r="I606" s="3089"/>
      <c r="J606" s="3089"/>
      <c r="K606" s="3089"/>
      <c r="L606" s="3089"/>
      <c r="M606" s="3089"/>
      <c r="N606" s="3089"/>
      <c r="O606" s="3089"/>
    </row>
    <row r="607" spans="1:15" s="1267" customFormat="1">
      <c r="A607" s="1266"/>
      <c r="B607" s="1266"/>
      <c r="C607" s="1266"/>
      <c r="D607" s="1266"/>
      <c r="E607" s="1266"/>
      <c r="F607" s="1266"/>
      <c r="G607" s="1266"/>
      <c r="H607" s="1266"/>
      <c r="I607" s="3089"/>
      <c r="J607" s="3089"/>
      <c r="K607" s="3089"/>
      <c r="L607" s="3089"/>
      <c r="M607" s="3089"/>
      <c r="N607" s="3089"/>
      <c r="O607" s="3089"/>
    </row>
    <row r="608" spans="1:15" s="1267" customFormat="1">
      <c r="A608" s="1266"/>
      <c r="B608" s="1266"/>
      <c r="C608" s="1266"/>
      <c r="D608" s="1266"/>
      <c r="E608" s="1266"/>
      <c r="F608" s="1266"/>
      <c r="G608" s="1266"/>
      <c r="H608" s="1266"/>
      <c r="I608" s="3089"/>
      <c r="J608" s="3089"/>
      <c r="K608" s="3089"/>
      <c r="L608" s="3089"/>
      <c r="M608" s="3089"/>
      <c r="N608" s="3089"/>
      <c r="O608" s="3089"/>
    </row>
    <row r="609" spans="1:15" s="1267" customFormat="1">
      <c r="A609" s="1266"/>
      <c r="B609" s="1266"/>
      <c r="C609" s="1266"/>
      <c r="D609" s="1266"/>
      <c r="E609" s="1266"/>
      <c r="F609" s="1266"/>
      <c r="G609" s="1266"/>
      <c r="H609" s="1266"/>
      <c r="I609" s="3089"/>
      <c r="J609" s="3089"/>
      <c r="K609" s="3089"/>
      <c r="L609" s="3089"/>
      <c r="M609" s="3089"/>
      <c r="N609" s="3089"/>
      <c r="O609" s="3089"/>
    </row>
    <row r="610" spans="1:15" s="1267" customFormat="1">
      <c r="A610" s="1266"/>
      <c r="B610" s="1266"/>
      <c r="C610" s="1266"/>
      <c r="D610" s="1266"/>
      <c r="E610" s="1266"/>
      <c r="F610" s="1266"/>
      <c r="G610" s="1266"/>
      <c r="H610" s="1266"/>
      <c r="I610" s="3089"/>
      <c r="J610" s="3089"/>
      <c r="K610" s="3089"/>
      <c r="L610" s="3089"/>
      <c r="M610" s="3089"/>
      <c r="N610" s="3089"/>
      <c r="O610" s="3089"/>
    </row>
    <row r="611" spans="1:15" s="1267" customFormat="1">
      <c r="A611" s="1266"/>
      <c r="B611" s="1266"/>
      <c r="C611" s="1266"/>
      <c r="D611" s="1266"/>
      <c r="E611" s="1266"/>
      <c r="F611" s="1266"/>
      <c r="G611" s="1266"/>
      <c r="H611" s="1266"/>
      <c r="I611" s="3089"/>
      <c r="J611" s="3089"/>
      <c r="K611" s="3089"/>
      <c r="L611" s="3089"/>
      <c r="M611" s="3089"/>
      <c r="N611" s="3089"/>
      <c r="O611" s="3089"/>
    </row>
    <row r="612" spans="1:15" s="1267" customFormat="1">
      <c r="A612" s="1266"/>
      <c r="B612" s="1266"/>
      <c r="C612" s="1266"/>
      <c r="D612" s="1266"/>
      <c r="E612" s="1266"/>
      <c r="F612" s="1266"/>
      <c r="G612" s="1266"/>
      <c r="H612" s="1266"/>
      <c r="I612" s="3089"/>
      <c r="J612" s="3089"/>
      <c r="K612" s="3089"/>
      <c r="L612" s="3089"/>
      <c r="M612" s="3089"/>
      <c r="N612" s="3089"/>
      <c r="O612" s="3089"/>
    </row>
    <row r="613" spans="1:15" s="1267" customFormat="1">
      <c r="A613" s="1266"/>
      <c r="B613" s="1266"/>
      <c r="C613" s="1266"/>
      <c r="D613" s="1266"/>
      <c r="E613" s="1266"/>
      <c r="F613" s="1266"/>
      <c r="G613" s="1266"/>
      <c r="H613" s="1266"/>
      <c r="I613" s="3089"/>
      <c r="J613" s="3089"/>
      <c r="K613" s="3089"/>
      <c r="L613" s="3089"/>
      <c r="M613" s="3089"/>
      <c r="N613" s="3089"/>
      <c r="O613" s="3089"/>
    </row>
    <row r="614" spans="1:15" s="1267" customFormat="1">
      <c r="A614" s="1266"/>
      <c r="B614" s="1266"/>
      <c r="C614" s="1266"/>
      <c r="D614" s="1266"/>
      <c r="E614" s="1266"/>
      <c r="F614" s="1266"/>
      <c r="G614" s="1266"/>
      <c r="H614" s="1266"/>
      <c r="I614" s="3089"/>
      <c r="J614" s="3089"/>
      <c r="K614" s="3089"/>
      <c r="L614" s="3089"/>
      <c r="M614" s="3089"/>
      <c r="N614" s="3089"/>
      <c r="O614" s="3089"/>
    </row>
    <row r="615" spans="1:15" s="1267" customFormat="1">
      <c r="A615" s="1266"/>
      <c r="B615" s="1266"/>
      <c r="C615" s="1266"/>
      <c r="D615" s="1266"/>
      <c r="E615" s="1266"/>
      <c r="F615" s="1266"/>
      <c r="G615" s="1266"/>
      <c r="H615" s="1266"/>
      <c r="I615" s="3089"/>
      <c r="J615" s="3089"/>
      <c r="K615" s="3089"/>
      <c r="L615" s="3089"/>
      <c r="M615" s="3089"/>
      <c r="N615" s="3089"/>
      <c r="O615" s="3089"/>
    </row>
    <row r="616" spans="1:15" s="1267" customFormat="1">
      <c r="A616" s="1266"/>
      <c r="B616" s="1266"/>
      <c r="C616" s="1266"/>
      <c r="D616" s="1266"/>
      <c r="E616" s="1266"/>
      <c r="F616" s="1266"/>
      <c r="G616" s="1266"/>
      <c r="H616" s="1266"/>
      <c r="I616" s="3089"/>
      <c r="J616" s="3089"/>
      <c r="K616" s="3089"/>
      <c r="L616" s="3089"/>
      <c r="M616" s="3089"/>
      <c r="N616" s="3089"/>
      <c r="O616" s="3089"/>
    </row>
    <row r="617" spans="1:15" s="1267" customFormat="1">
      <c r="A617" s="1266"/>
      <c r="B617" s="1266"/>
      <c r="C617" s="1266"/>
      <c r="D617" s="1266"/>
      <c r="E617" s="1266"/>
      <c r="F617" s="1266"/>
      <c r="G617" s="1266"/>
      <c r="H617" s="1266"/>
      <c r="I617" s="3089"/>
      <c r="J617" s="3089"/>
      <c r="K617" s="3089"/>
      <c r="L617" s="3089"/>
      <c r="M617" s="3089"/>
      <c r="N617" s="3089"/>
      <c r="O617" s="3089"/>
    </row>
    <row r="618" spans="1:15" s="1267" customFormat="1">
      <c r="A618" s="1266"/>
      <c r="B618" s="1266"/>
      <c r="C618" s="1266"/>
      <c r="D618" s="1266"/>
      <c r="E618" s="1266"/>
      <c r="F618" s="1266"/>
      <c r="G618" s="1266"/>
      <c r="H618" s="1266"/>
      <c r="I618" s="3089"/>
      <c r="J618" s="3089"/>
      <c r="K618" s="3089"/>
      <c r="L618" s="3089"/>
      <c r="M618" s="3089"/>
      <c r="N618" s="3089"/>
      <c r="O618" s="3089"/>
    </row>
    <row r="619" spans="1:15" s="1267" customFormat="1">
      <c r="A619" s="1266"/>
      <c r="B619" s="1266"/>
      <c r="C619" s="1266"/>
      <c r="D619" s="1266"/>
      <c r="E619" s="1266"/>
      <c r="F619" s="1266"/>
      <c r="G619" s="1266"/>
      <c r="H619" s="1266"/>
      <c r="I619" s="3089"/>
      <c r="J619" s="3089"/>
      <c r="K619" s="3089"/>
      <c r="L619" s="3089"/>
      <c r="M619" s="3089"/>
      <c r="N619" s="3089"/>
      <c r="O619" s="3089"/>
    </row>
    <row r="620" spans="1:15" s="1267" customFormat="1">
      <c r="A620" s="1266"/>
      <c r="B620" s="1266"/>
      <c r="C620" s="1266"/>
      <c r="D620" s="1266"/>
      <c r="E620" s="1266"/>
      <c r="F620" s="1266"/>
      <c r="G620" s="1266"/>
      <c r="H620" s="1266"/>
      <c r="I620" s="3089"/>
      <c r="J620" s="3089"/>
      <c r="K620" s="3089"/>
      <c r="L620" s="3089"/>
      <c r="M620" s="3089"/>
      <c r="N620" s="3089"/>
      <c r="O620" s="3089"/>
    </row>
  </sheetData>
  <mergeCells count="29">
    <mergeCell ref="E73:F73"/>
    <mergeCell ref="C75:D75"/>
    <mergeCell ref="E75:H75"/>
    <mergeCell ref="A5:H5"/>
    <mergeCell ref="A6:H6"/>
    <mergeCell ref="A11:B13"/>
    <mergeCell ref="E11:G11"/>
    <mergeCell ref="A33:B33"/>
    <mergeCell ref="C33:E33"/>
    <mergeCell ref="F33:H33"/>
    <mergeCell ref="C76:D76"/>
    <mergeCell ref="E76:H76"/>
    <mergeCell ref="C34:E34"/>
    <mergeCell ref="F34:H34"/>
    <mergeCell ref="A35:B35"/>
    <mergeCell ref="C35:E35"/>
    <mergeCell ref="A57:H57"/>
    <mergeCell ref="A58:H58"/>
    <mergeCell ref="A63:B65"/>
    <mergeCell ref="E63:G63"/>
    <mergeCell ref="C132:D132"/>
    <mergeCell ref="E132:H132"/>
    <mergeCell ref="A113:H113"/>
    <mergeCell ref="A114:H114"/>
    <mergeCell ref="A119:B121"/>
    <mergeCell ref="E119:G119"/>
    <mergeCell ref="E129:F129"/>
    <mergeCell ref="C131:D131"/>
    <mergeCell ref="E131:H131"/>
  </mergeCells>
  <pageMargins left="0.5" right="0" top="0.25" bottom="0" header="0.5" footer="0"/>
  <pageSetup paperSize="5" orientation="portrait"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H143"/>
  <sheetViews>
    <sheetView workbookViewId="0">
      <pane xSplit="3" ySplit="11" topLeftCell="D12" activePane="bottomRight" state="frozen"/>
      <selection pane="topRight" activeCell="D1" sqref="D1"/>
      <selection pane="bottomLeft" activeCell="A12" sqref="A12"/>
      <selection pane="bottomRight" activeCell="E124" sqref="E124"/>
    </sheetView>
  </sheetViews>
  <sheetFormatPr defaultRowHeight="15"/>
  <cols>
    <col min="1" max="2" width="9.140625" style="1321"/>
    <col min="3" max="3" width="44.140625" style="1321" customWidth="1"/>
    <col min="4" max="4" width="28" style="1321" customWidth="1"/>
    <col min="5" max="5" width="7.7109375" style="1321" customWidth="1"/>
    <col min="6" max="6" width="12.140625" style="2692" customWidth="1"/>
    <col min="7" max="7" width="9.140625" style="1321"/>
    <col min="8" max="8" width="12.28515625" style="1321" customWidth="1"/>
    <col min="9" max="9" width="12.85546875" style="1321" customWidth="1"/>
    <col min="10" max="10" width="13.28515625" style="2692" customWidth="1"/>
    <col min="11" max="11" width="12.85546875" style="2692" bestFit="1" customWidth="1"/>
    <col min="12" max="14" width="13.5703125" style="2692" customWidth="1"/>
    <col min="15" max="15" width="11" style="2692" customWidth="1"/>
    <col min="16" max="16" width="13" style="2692" customWidth="1"/>
    <col min="17" max="18" width="14.85546875" style="1324" customWidth="1"/>
    <col min="19" max="19" width="14" style="2692" customWidth="1"/>
    <col min="20" max="20" width="13.28515625" style="2692" customWidth="1"/>
    <col min="21" max="22" width="9.140625" style="2692"/>
    <col min="23" max="23" width="12.7109375" style="2692" customWidth="1"/>
    <col min="24" max="24" width="9.140625" style="2692"/>
    <col min="25" max="25" width="13.28515625" style="1324" customWidth="1"/>
    <col min="26" max="26" width="11" style="1324" customWidth="1"/>
    <col min="27" max="27" width="9.28515625" style="2692" bestFit="1" customWidth="1"/>
    <col min="28" max="28" width="9.140625" style="2692"/>
    <col min="29" max="29" width="11.28515625" style="2692" bestFit="1" customWidth="1"/>
    <col min="30" max="34" width="9.140625" style="2692"/>
    <col min="35" max="16384" width="9.140625" style="1321"/>
  </cols>
  <sheetData>
    <row r="2" spans="1:29">
      <c r="A2" s="1220"/>
      <c r="B2" s="1220"/>
      <c r="C2" s="1220"/>
      <c r="D2" s="1220"/>
      <c r="E2" s="1334"/>
      <c r="F2" s="1231"/>
      <c r="G2" s="1220"/>
      <c r="H2" s="1261" t="s">
        <v>984</v>
      </c>
      <c r="I2" s="1220"/>
      <c r="J2" s="1231"/>
      <c r="K2" s="1231"/>
      <c r="L2" s="1231"/>
      <c r="M2" s="1231"/>
      <c r="N2" s="1231"/>
      <c r="O2" s="1231"/>
      <c r="P2" s="1231"/>
    </row>
    <row r="3" spans="1:29">
      <c r="A3" s="1220"/>
      <c r="B3" s="1220"/>
      <c r="C3" s="1220"/>
      <c r="D3" s="1220"/>
      <c r="E3" s="1334"/>
      <c r="F3" s="1231"/>
      <c r="G3" s="1220"/>
      <c r="H3" s="1260" t="s">
        <v>1112</v>
      </c>
      <c r="I3" s="1220"/>
      <c r="J3" s="1231"/>
      <c r="K3" s="1231"/>
      <c r="L3" s="1231"/>
      <c r="M3" s="1231"/>
      <c r="N3" s="1231"/>
      <c r="O3" s="1231"/>
      <c r="P3" s="1231"/>
    </row>
    <row r="4" spans="1:29" ht="15.75">
      <c r="A4" s="1259" t="s">
        <v>982</v>
      </c>
      <c r="B4" s="1259"/>
      <c r="C4" s="1259"/>
      <c r="D4" s="1259"/>
      <c r="E4" s="1259"/>
      <c r="F4" s="1259"/>
      <c r="G4" s="1259"/>
      <c r="H4" s="1259"/>
      <c r="I4" s="1259"/>
      <c r="J4" s="1231"/>
      <c r="K4" s="1231"/>
      <c r="L4" s="1231"/>
      <c r="M4" s="1231"/>
      <c r="N4" s="1231"/>
      <c r="O4" s="1231"/>
      <c r="P4" s="1231"/>
    </row>
    <row r="5" spans="1:29" ht="18.75">
      <c r="A5" s="1258" t="s">
        <v>1099</v>
      </c>
      <c r="B5" s="1258"/>
      <c r="C5" s="1258"/>
      <c r="D5" s="1258"/>
      <c r="E5" s="1258"/>
      <c r="F5" s="1258"/>
      <c r="G5" s="1258"/>
      <c r="H5" s="1258"/>
      <c r="I5" s="1258"/>
      <c r="J5" s="1231"/>
      <c r="K5" s="1231"/>
      <c r="L5" s="1231"/>
      <c r="M5" s="1231"/>
      <c r="N5" s="1231"/>
      <c r="O5" s="1231"/>
      <c r="P5" s="1231"/>
    </row>
    <row r="6" spans="1:29">
      <c r="A6" s="1257" t="s">
        <v>981</v>
      </c>
      <c r="B6" s="1257"/>
      <c r="C6" s="1257"/>
      <c r="D6" s="1257"/>
      <c r="E6" s="1257"/>
      <c r="F6" s="1257"/>
      <c r="G6" s="1257"/>
      <c r="H6" s="1257"/>
      <c r="I6" s="1257"/>
      <c r="J6" s="1231"/>
      <c r="K6" s="1231"/>
      <c r="L6" s="1231"/>
      <c r="M6" s="1231"/>
      <c r="N6" s="1231"/>
      <c r="O6" s="1231"/>
      <c r="P6" s="1231"/>
    </row>
    <row r="7" spans="1:29" ht="15.75">
      <c r="A7" s="1256" t="s">
        <v>1005</v>
      </c>
      <c r="B7" s="1281" t="s">
        <v>1759</v>
      </c>
      <c r="C7" s="1220"/>
      <c r="D7" s="1223"/>
      <c r="E7" s="1334"/>
      <c r="F7" s="1231"/>
      <c r="G7" s="2703" t="s">
        <v>1039</v>
      </c>
      <c r="H7" s="2703"/>
      <c r="I7" s="1256"/>
      <c r="J7" s="1231"/>
      <c r="K7" s="1231"/>
      <c r="L7" s="1231"/>
      <c r="M7" s="1231"/>
      <c r="N7" s="1231"/>
      <c r="O7" s="1231"/>
      <c r="P7" s="1231"/>
    </row>
    <row r="8" spans="1:29">
      <c r="A8" s="1253"/>
      <c r="B8" s="1255"/>
      <c r="C8" s="1254"/>
      <c r="D8" s="1253"/>
      <c r="E8" s="1252" t="s">
        <v>980</v>
      </c>
      <c r="F8" s="1251"/>
      <c r="G8" s="1252" t="s">
        <v>979</v>
      </c>
      <c r="H8" s="1251"/>
      <c r="I8" s="1242"/>
      <c r="J8" s="1231"/>
      <c r="K8" s="1231"/>
      <c r="L8" s="1231"/>
      <c r="M8" s="1231"/>
      <c r="N8" s="1231"/>
      <c r="O8" s="1231"/>
      <c r="P8" s="1231"/>
    </row>
    <row r="9" spans="1:29">
      <c r="A9" s="1250"/>
      <c r="B9" s="1249"/>
      <c r="C9" s="1248"/>
      <c r="D9" s="1247"/>
      <c r="E9" s="1246" t="s">
        <v>978</v>
      </c>
      <c r="F9" s="1245"/>
      <c r="G9" s="1246" t="s">
        <v>977</v>
      </c>
      <c r="H9" s="1245"/>
      <c r="I9" s="1238"/>
      <c r="J9" s="1231"/>
      <c r="K9" s="1231"/>
      <c r="L9" s="1231"/>
      <c r="M9" s="1231"/>
      <c r="N9" s="1231"/>
      <c r="O9" s="1231"/>
      <c r="P9" s="1231"/>
    </row>
    <row r="10" spans="1:29">
      <c r="A10" s="1250"/>
      <c r="B10" s="1249"/>
      <c r="C10" s="1248"/>
      <c r="D10" s="1247"/>
      <c r="E10" s="1246" t="s">
        <v>976</v>
      </c>
      <c r="F10" s="1245"/>
      <c r="G10" s="1246" t="s">
        <v>976</v>
      </c>
      <c r="H10" s="1245"/>
      <c r="I10" s="1241"/>
      <c r="J10" s="1231"/>
      <c r="K10" s="1231"/>
      <c r="L10" s="1231"/>
      <c r="M10" s="1231"/>
      <c r="N10" s="1231"/>
      <c r="O10" s="1231"/>
      <c r="P10" s="1231"/>
    </row>
    <row r="11" spans="1:29">
      <c r="A11" s="1246" t="s">
        <v>975</v>
      </c>
      <c r="B11" s="1245"/>
      <c r="C11" s="1241" t="s">
        <v>974</v>
      </c>
      <c r="D11" s="1239" t="s">
        <v>973</v>
      </c>
      <c r="E11" s="1240" t="s">
        <v>972</v>
      </c>
      <c r="F11" s="2702"/>
      <c r="G11" s="1240" t="s">
        <v>972</v>
      </c>
      <c r="H11" s="1244"/>
      <c r="I11" s="1241" t="s">
        <v>971</v>
      </c>
      <c r="J11" s="3364"/>
      <c r="K11" s="3363"/>
      <c r="L11" s="3363"/>
      <c r="M11" s="3363"/>
      <c r="N11" s="3363"/>
      <c r="O11" s="3363"/>
      <c r="P11" s="2694"/>
      <c r="S11" s="3364"/>
      <c r="T11" s="3363"/>
      <c r="U11" s="3363"/>
      <c r="V11" s="3363"/>
      <c r="W11" s="1231"/>
    </row>
    <row r="12" spans="1:29">
      <c r="A12" s="1243" t="s">
        <v>970</v>
      </c>
      <c r="B12" s="1242" t="s">
        <v>969</v>
      </c>
      <c r="C12" s="1241"/>
      <c r="D12" s="1239"/>
      <c r="E12" s="1240" t="s">
        <v>968</v>
      </c>
      <c r="F12" s="2701" t="s">
        <v>967</v>
      </c>
      <c r="G12" s="1240" t="s">
        <v>968</v>
      </c>
      <c r="H12" s="1239" t="s">
        <v>967</v>
      </c>
      <c r="I12" s="1238" t="s">
        <v>966</v>
      </c>
      <c r="J12" s="3362"/>
      <c r="K12" s="3361"/>
      <c r="L12" s="3360"/>
      <c r="M12" s="3360"/>
      <c r="N12" s="3360"/>
      <c r="O12" s="3360"/>
      <c r="P12" s="1231"/>
      <c r="Q12" s="1831"/>
      <c r="R12" s="1831"/>
      <c r="S12" s="3362"/>
      <c r="T12" s="3361"/>
      <c r="U12" s="3360"/>
      <c r="V12" s="3360"/>
      <c r="W12" s="1231"/>
    </row>
    <row r="13" spans="1:29">
      <c r="A13" s="1237" t="s">
        <v>965</v>
      </c>
      <c r="B13" s="3359" t="s">
        <v>964</v>
      </c>
      <c r="C13" s="3359" t="s">
        <v>963</v>
      </c>
      <c r="D13" s="3357" t="s">
        <v>962</v>
      </c>
      <c r="E13" s="3357" t="s">
        <v>961</v>
      </c>
      <c r="F13" s="3358" t="s">
        <v>960</v>
      </c>
      <c r="G13" s="3357" t="s">
        <v>959</v>
      </c>
      <c r="H13" s="1236" t="s">
        <v>958</v>
      </c>
      <c r="I13" s="1236" t="s">
        <v>957</v>
      </c>
      <c r="J13" s="2695"/>
      <c r="K13" s="2699"/>
      <c r="L13" s="3356"/>
      <c r="M13" s="3355"/>
      <c r="N13" s="2695"/>
      <c r="O13" s="2700"/>
      <c r="P13" s="3354"/>
      <c r="S13" s="2695"/>
      <c r="T13" s="2699"/>
      <c r="U13" s="2695"/>
      <c r="V13" s="2700"/>
      <c r="W13" s="3354"/>
    </row>
    <row r="14" spans="1:29">
      <c r="A14" s="3353" t="s">
        <v>1096</v>
      </c>
      <c r="B14" s="2698" t="s">
        <v>1096</v>
      </c>
      <c r="C14" s="3352" t="s">
        <v>1758</v>
      </c>
      <c r="D14" s="3351" t="s">
        <v>1757</v>
      </c>
      <c r="E14" s="3350" t="s">
        <v>759</v>
      </c>
      <c r="F14" s="3349">
        <v>1105632</v>
      </c>
      <c r="G14" s="3348" t="s">
        <v>758</v>
      </c>
      <c r="H14" s="3279">
        <v>1123680</v>
      </c>
      <c r="I14" s="3282">
        <f>SUM(H14-F14)</f>
        <v>18048</v>
      </c>
      <c r="J14" s="1231"/>
      <c r="K14" s="2697"/>
      <c r="L14" s="1231"/>
      <c r="M14" s="1231"/>
      <c r="N14" s="1231"/>
      <c r="O14" s="1231"/>
      <c r="P14" s="1231"/>
      <c r="S14" s="1231"/>
      <c r="T14" s="2697"/>
      <c r="U14" s="1231"/>
      <c r="V14" s="1231"/>
      <c r="W14" s="1231"/>
      <c r="AC14" s="3250"/>
    </row>
    <row r="15" spans="1:29">
      <c r="A15" s="3327"/>
      <c r="B15" s="1335"/>
      <c r="C15" s="3324"/>
      <c r="D15" s="3310"/>
      <c r="E15" s="3309"/>
      <c r="F15" s="3284"/>
      <c r="G15" s="3308"/>
      <c r="H15" s="3279"/>
      <c r="I15" s="3282"/>
      <c r="J15" s="1231"/>
      <c r="K15" s="2697"/>
      <c r="L15" s="1231"/>
      <c r="M15" s="1231"/>
      <c r="N15" s="1231"/>
      <c r="O15" s="1231"/>
      <c r="P15" s="1231"/>
      <c r="S15" s="1231"/>
      <c r="T15" s="2697"/>
      <c r="U15" s="1231"/>
      <c r="V15" s="1231"/>
      <c r="W15" s="1231"/>
    </row>
    <row r="16" spans="1:29">
      <c r="A16" s="3327"/>
      <c r="B16" s="1235"/>
      <c r="C16" s="3315" t="s">
        <v>1756</v>
      </c>
      <c r="D16" s="3297"/>
      <c r="E16" s="3287"/>
      <c r="F16" s="3347"/>
      <c r="G16" s="3346"/>
      <c r="H16" s="3345"/>
      <c r="I16" s="3344"/>
      <c r="J16" s="1231"/>
      <c r="K16" s="2697"/>
      <c r="L16" s="1231"/>
      <c r="M16" s="1231"/>
      <c r="N16" s="1231"/>
      <c r="O16" s="1231"/>
      <c r="P16" s="1231"/>
      <c r="S16" s="1231"/>
      <c r="T16" s="2697"/>
      <c r="U16" s="1231"/>
      <c r="V16" s="1231"/>
      <c r="W16" s="1231"/>
    </row>
    <row r="17" spans="1:29">
      <c r="A17" s="3327"/>
      <c r="B17" s="1235"/>
      <c r="C17" s="3335"/>
      <c r="D17" s="3310"/>
      <c r="E17" s="3309"/>
      <c r="F17" s="3284"/>
      <c r="G17" s="3308"/>
      <c r="H17" s="3279"/>
      <c r="I17" s="3282"/>
      <c r="J17" s="1231"/>
      <c r="K17" s="2697"/>
      <c r="L17" s="1231"/>
      <c r="M17" s="1231"/>
      <c r="N17" s="1231"/>
      <c r="O17" s="1231"/>
      <c r="P17" s="1231"/>
      <c r="S17" s="1231"/>
      <c r="T17" s="2697"/>
      <c r="U17" s="1231"/>
      <c r="V17" s="1231"/>
      <c r="W17" s="1231"/>
    </row>
    <row r="18" spans="1:29">
      <c r="A18" s="3270"/>
      <c r="B18" s="1335"/>
      <c r="C18" s="3274"/>
      <c r="D18" s="3297"/>
      <c r="E18" s="3285"/>
      <c r="F18" s="3284"/>
      <c r="G18" s="3283"/>
      <c r="H18" s="3279"/>
      <c r="I18" s="3343"/>
      <c r="J18" s="1231"/>
      <c r="K18" s="2697"/>
      <c r="L18" s="1231"/>
      <c r="M18" s="1231"/>
      <c r="N18" s="1231"/>
      <c r="O18" s="1231"/>
      <c r="P18" s="1231"/>
      <c r="S18" s="1231"/>
      <c r="T18" s="2697"/>
      <c r="U18" s="1231"/>
      <c r="V18" s="1231"/>
      <c r="W18" s="1231"/>
      <c r="AC18" s="3250"/>
    </row>
    <row r="19" spans="1:29">
      <c r="A19" s="3270" t="s">
        <v>1095</v>
      </c>
      <c r="B19" s="3266" t="s">
        <v>1095</v>
      </c>
      <c r="C19" s="3274" t="s">
        <v>1734</v>
      </c>
      <c r="D19" s="3310" t="s">
        <v>1755</v>
      </c>
      <c r="E19" s="3285" t="s">
        <v>815</v>
      </c>
      <c r="F19" s="3284">
        <v>480612</v>
      </c>
      <c r="G19" s="3283" t="s">
        <v>815</v>
      </c>
      <c r="H19" s="3279">
        <v>480612</v>
      </c>
      <c r="I19" s="3343">
        <f>SUM(H19-F19)</f>
        <v>0</v>
      </c>
      <c r="J19" s="1231"/>
      <c r="K19" s="1831"/>
      <c r="L19" s="1231"/>
      <c r="M19" s="1231"/>
      <c r="N19" s="1231"/>
      <c r="O19" s="1831"/>
      <c r="P19" s="1231"/>
      <c r="S19" s="1231"/>
      <c r="T19" s="2697"/>
      <c r="U19" s="1231"/>
      <c r="V19" s="1231"/>
      <c r="W19" s="1231"/>
      <c r="AC19" s="3250"/>
    </row>
    <row r="20" spans="1:29">
      <c r="A20" s="3327"/>
      <c r="B20" s="1235"/>
      <c r="C20" s="3335"/>
      <c r="D20" s="3342"/>
      <c r="E20" s="3309"/>
      <c r="F20" s="3284"/>
      <c r="G20" s="3308"/>
      <c r="H20" s="3279"/>
      <c r="I20" s="3282"/>
      <c r="J20" s="1231"/>
      <c r="K20" s="2697"/>
      <c r="L20" s="1231"/>
      <c r="M20" s="1231"/>
      <c r="N20" s="1231"/>
      <c r="O20" s="1231"/>
      <c r="P20" s="1231"/>
      <c r="S20" s="1231"/>
      <c r="T20" s="2697"/>
      <c r="U20" s="1231"/>
      <c r="V20" s="1231"/>
      <c r="W20" s="1231"/>
    </row>
    <row r="21" spans="1:29">
      <c r="A21" s="3341" t="s">
        <v>1094</v>
      </c>
      <c r="B21" s="3266" t="s">
        <v>1094</v>
      </c>
      <c r="C21" s="3324" t="s">
        <v>1754</v>
      </c>
      <c r="D21" s="3310" t="s">
        <v>1040</v>
      </c>
      <c r="E21" s="3309" t="s">
        <v>837</v>
      </c>
      <c r="F21" s="3284">
        <v>374076</v>
      </c>
      <c r="G21" s="3309" t="s">
        <v>839</v>
      </c>
      <c r="H21" s="3300">
        <v>365400</v>
      </c>
      <c r="I21" s="3321">
        <f>SUM(H21-F21)</f>
        <v>-8676</v>
      </c>
      <c r="J21" s="1231"/>
      <c r="K21" s="1831"/>
      <c r="L21" s="1231"/>
      <c r="M21" s="1231"/>
      <c r="N21" s="1231"/>
      <c r="O21" s="1831"/>
      <c r="P21" s="1231"/>
      <c r="S21" s="1231"/>
      <c r="T21" s="2697"/>
      <c r="U21" s="1231"/>
      <c r="V21" s="1231"/>
      <c r="W21" s="1231"/>
      <c r="AA21" s="3250"/>
      <c r="AC21" s="3250"/>
    </row>
    <row r="22" spans="1:29">
      <c r="A22" s="3270"/>
      <c r="B22" s="3266"/>
      <c r="C22" s="3340" t="s">
        <v>1753</v>
      </c>
      <c r="D22" s="3340"/>
      <c r="E22" s="3339"/>
      <c r="F22" s="3284"/>
      <c r="G22" s="3338"/>
      <c r="H22" s="3300"/>
      <c r="I22" s="3282"/>
      <c r="J22" s="1231"/>
      <c r="K22" s="1831"/>
      <c r="L22" s="1231"/>
      <c r="M22" s="1231"/>
      <c r="N22" s="1231"/>
      <c r="O22" s="1831"/>
      <c r="P22" s="1231"/>
      <c r="S22" s="1231"/>
      <c r="T22" s="2697"/>
      <c r="U22" s="1231"/>
      <c r="V22" s="1231"/>
      <c r="W22" s="1231"/>
      <c r="AA22" s="3250"/>
      <c r="AC22" s="3250"/>
    </row>
    <row r="23" spans="1:29">
      <c r="A23" s="3327"/>
      <c r="B23" s="1335"/>
      <c r="C23" s="3324"/>
      <c r="D23" s="3310"/>
      <c r="E23" s="3331"/>
      <c r="F23" s="3284"/>
      <c r="G23" s="3308"/>
      <c r="H23" s="3279"/>
      <c r="I23" s="3282"/>
      <c r="J23" s="1231"/>
      <c r="K23" s="2697"/>
      <c r="L23" s="1231"/>
      <c r="M23" s="1231"/>
      <c r="N23" s="1231"/>
      <c r="O23" s="1231"/>
      <c r="P23" s="1231"/>
      <c r="S23" s="1231"/>
      <c r="T23" s="2697"/>
      <c r="U23" s="1231"/>
      <c r="V23" s="1231"/>
      <c r="W23" s="1231"/>
    </row>
    <row r="24" spans="1:29">
      <c r="A24" s="3266" t="s">
        <v>1092</v>
      </c>
      <c r="B24" s="3266" t="s">
        <v>1092</v>
      </c>
      <c r="C24" s="3287" t="s">
        <v>1752</v>
      </c>
      <c r="D24" s="3297" t="s">
        <v>1751</v>
      </c>
      <c r="E24" s="3296" t="s">
        <v>877</v>
      </c>
      <c r="F24" s="3284">
        <v>234360</v>
      </c>
      <c r="G24" s="3314" t="s">
        <v>876</v>
      </c>
      <c r="H24" s="3300">
        <v>236328</v>
      </c>
      <c r="I24" s="3282">
        <f>SUM(H24-F24)</f>
        <v>1968</v>
      </c>
      <c r="J24" s="1231"/>
      <c r="K24" s="1831"/>
      <c r="L24" s="1231"/>
      <c r="M24" s="1231"/>
      <c r="N24" s="1231"/>
      <c r="O24" s="1831"/>
      <c r="P24" s="1231"/>
      <c r="S24" s="1231"/>
      <c r="T24" s="2697"/>
      <c r="U24" s="1231"/>
      <c r="V24" s="1231"/>
      <c r="W24" s="1231"/>
      <c r="AC24" s="3250"/>
    </row>
    <row r="25" spans="1:29">
      <c r="A25" s="3327"/>
      <c r="B25" s="1235"/>
      <c r="C25" s="3335"/>
      <c r="D25" s="3310"/>
      <c r="E25" s="3334"/>
      <c r="F25" s="3284"/>
      <c r="G25" s="3333"/>
      <c r="H25" s="3279"/>
      <c r="I25" s="3282"/>
      <c r="J25" s="1231"/>
      <c r="K25" s="2697"/>
      <c r="L25" s="1231"/>
      <c r="M25" s="1231"/>
      <c r="N25" s="1231"/>
      <c r="O25" s="1231"/>
      <c r="P25" s="1231"/>
      <c r="S25" s="1231"/>
      <c r="T25" s="2697"/>
      <c r="U25" s="1231"/>
      <c r="V25" s="1231"/>
      <c r="W25" s="1231"/>
    </row>
    <row r="26" spans="1:29">
      <c r="A26" s="3266" t="s">
        <v>1093</v>
      </c>
      <c r="B26" s="3266" t="s">
        <v>1093</v>
      </c>
      <c r="C26" s="3287" t="s">
        <v>1615</v>
      </c>
      <c r="D26" s="3310" t="s">
        <v>1750</v>
      </c>
      <c r="E26" s="3296" t="s">
        <v>893</v>
      </c>
      <c r="F26" s="3284">
        <v>203184</v>
      </c>
      <c r="G26" s="3314" t="s">
        <v>892</v>
      </c>
      <c r="H26" s="3300">
        <v>205020</v>
      </c>
      <c r="I26" s="3282">
        <f>SUM(H26-F26)</f>
        <v>1836</v>
      </c>
      <c r="J26" s="1231"/>
      <c r="K26" s="1831"/>
      <c r="L26" s="1231"/>
      <c r="M26" s="1231"/>
      <c r="N26" s="1231"/>
      <c r="O26" s="1831"/>
      <c r="P26" s="1231"/>
      <c r="S26" s="1231"/>
      <c r="T26" s="2697"/>
      <c r="U26" s="1231"/>
      <c r="V26" s="1231"/>
      <c r="W26" s="1231"/>
      <c r="AC26" s="3250"/>
    </row>
    <row r="27" spans="1:29">
      <c r="A27" s="1235"/>
      <c r="B27" s="1235"/>
      <c r="C27" s="3298"/>
      <c r="D27" s="3310"/>
      <c r="E27" s="3309"/>
      <c r="F27" s="3284"/>
      <c r="G27" s="3308"/>
      <c r="H27" s="3279"/>
      <c r="I27" s="3282"/>
      <c r="J27" s="1231"/>
      <c r="K27" s="2697"/>
      <c r="L27" s="1231"/>
      <c r="M27" s="1231"/>
      <c r="N27" s="1231"/>
      <c r="O27" s="1231"/>
      <c r="P27" s="1231"/>
      <c r="S27" s="1231"/>
      <c r="T27" s="2697"/>
      <c r="U27" s="1231"/>
      <c r="V27" s="1231"/>
      <c r="W27" s="1231"/>
    </row>
    <row r="28" spans="1:29">
      <c r="A28" s="3266" t="s">
        <v>1091</v>
      </c>
      <c r="B28" s="3266" t="s">
        <v>1091</v>
      </c>
      <c r="C28" s="3287" t="s">
        <v>1048</v>
      </c>
      <c r="D28" s="3310" t="s">
        <v>1749</v>
      </c>
      <c r="E28" s="3296" t="s">
        <v>911</v>
      </c>
      <c r="F28" s="3284">
        <v>176976</v>
      </c>
      <c r="G28" s="3295" t="s">
        <v>910</v>
      </c>
      <c r="H28" s="3279">
        <v>178332</v>
      </c>
      <c r="I28" s="3282">
        <f>SUM(H28-F28)</f>
        <v>1356</v>
      </c>
      <c r="J28" s="1231"/>
      <c r="K28" s="1831"/>
      <c r="L28" s="1231"/>
      <c r="M28" s="1231"/>
      <c r="N28" s="1231"/>
      <c r="O28" s="1831"/>
      <c r="P28" s="1231"/>
      <c r="S28" s="1231"/>
      <c r="T28" s="2697"/>
      <c r="U28" s="1231"/>
      <c r="V28" s="1231"/>
      <c r="W28" s="1231"/>
      <c r="AA28" s="3250"/>
      <c r="AC28" s="3250"/>
    </row>
    <row r="29" spans="1:29">
      <c r="A29" s="3270"/>
      <c r="B29" s="3266"/>
      <c r="C29" s="3287"/>
      <c r="D29" s="3310"/>
      <c r="E29" s="3296"/>
      <c r="F29" s="3284"/>
      <c r="G29" s="3295"/>
      <c r="H29" s="3279"/>
      <c r="I29" s="3282"/>
      <c r="J29" s="1231"/>
      <c r="K29" s="1831"/>
      <c r="L29" s="1231"/>
      <c r="M29" s="1231"/>
      <c r="N29" s="1231"/>
      <c r="O29" s="1831"/>
      <c r="P29" s="1231"/>
      <c r="S29" s="1231"/>
      <c r="T29" s="2697"/>
      <c r="U29" s="1231"/>
      <c r="V29" s="1231"/>
      <c r="W29" s="1231"/>
      <c r="AA29" s="3250"/>
      <c r="AC29" s="3250"/>
    </row>
    <row r="30" spans="1:29">
      <c r="A30" s="3270" t="s">
        <v>1090</v>
      </c>
      <c r="B30" s="3266" t="s">
        <v>1090</v>
      </c>
      <c r="C30" s="3287" t="s">
        <v>1045</v>
      </c>
      <c r="D30" s="3310" t="s">
        <v>1040</v>
      </c>
      <c r="E30" s="3296" t="s">
        <v>943</v>
      </c>
      <c r="F30" s="3284">
        <v>139944</v>
      </c>
      <c r="G30" s="3295" t="s">
        <v>943</v>
      </c>
      <c r="H30" s="3279">
        <f>F30</f>
        <v>139944</v>
      </c>
      <c r="I30" s="3282">
        <f>SUM(H30-F30)</f>
        <v>0</v>
      </c>
      <c r="J30" s="1231"/>
      <c r="K30" s="1831"/>
      <c r="L30" s="1231"/>
      <c r="M30" s="1231"/>
      <c r="N30" s="1231"/>
      <c r="O30" s="1831"/>
      <c r="P30" s="1231"/>
      <c r="S30" s="1231"/>
      <c r="T30" s="2697"/>
      <c r="U30" s="1231"/>
      <c r="V30" s="1231"/>
      <c r="W30" s="1231"/>
      <c r="AA30" s="3250"/>
      <c r="AC30" s="3250"/>
    </row>
    <row r="31" spans="1:29">
      <c r="A31" s="3270"/>
      <c r="B31" s="3266"/>
      <c r="C31" s="3287"/>
      <c r="D31" s="3310"/>
      <c r="E31" s="3296"/>
      <c r="F31" s="3284"/>
      <c r="G31" s="3295"/>
      <c r="H31" s="3279"/>
      <c r="I31" s="3282"/>
      <c r="J31" s="1231"/>
      <c r="K31" s="1831"/>
      <c r="L31" s="1231"/>
      <c r="M31" s="1231"/>
      <c r="N31" s="1231"/>
      <c r="O31" s="1831"/>
      <c r="P31" s="1231"/>
      <c r="S31" s="1231"/>
      <c r="T31" s="2697"/>
      <c r="U31" s="1231"/>
      <c r="V31" s="1231"/>
      <c r="W31" s="1231"/>
      <c r="AA31" s="3250"/>
      <c r="AC31" s="3250"/>
    </row>
    <row r="32" spans="1:29">
      <c r="A32" s="3270"/>
      <c r="B32" s="3266"/>
      <c r="C32" s="3287"/>
      <c r="D32" s="3310"/>
      <c r="E32" s="3296"/>
      <c r="F32" s="3284"/>
      <c r="G32" s="3295"/>
      <c r="H32" s="3279"/>
      <c r="I32" s="3282"/>
      <c r="J32" s="1231"/>
      <c r="K32" s="1831"/>
      <c r="L32" s="1231"/>
      <c r="M32" s="1231"/>
      <c r="N32" s="1231"/>
      <c r="O32" s="1831"/>
      <c r="P32" s="1231"/>
      <c r="S32" s="1231"/>
      <c r="T32" s="2697"/>
      <c r="U32" s="1231"/>
      <c r="V32" s="1231"/>
      <c r="W32" s="1231"/>
      <c r="AA32" s="3250"/>
      <c r="AC32" s="3250"/>
    </row>
    <row r="33" spans="1:29">
      <c r="A33" s="3327"/>
      <c r="B33" s="1335"/>
      <c r="C33" s="3337" t="s">
        <v>1748</v>
      </c>
      <c r="D33" s="3336"/>
      <c r="E33" s="3285"/>
      <c r="F33" s="3284"/>
      <c r="G33" s="3283"/>
      <c r="H33" s="3279"/>
      <c r="I33" s="3282"/>
      <c r="J33" s="1231"/>
      <c r="K33" s="2697"/>
      <c r="L33" s="1231"/>
      <c r="M33" s="1231"/>
      <c r="N33" s="1231"/>
      <c r="O33" s="1231"/>
      <c r="P33" s="1231"/>
      <c r="S33" s="1231"/>
      <c r="T33" s="2697"/>
      <c r="U33" s="1231"/>
      <c r="V33" s="1231"/>
      <c r="W33" s="1231"/>
    </row>
    <row r="34" spans="1:29">
      <c r="A34" s="3270" t="s">
        <v>1088</v>
      </c>
      <c r="B34" s="3266" t="s">
        <v>1089</v>
      </c>
      <c r="C34" s="3265" t="s">
        <v>1747</v>
      </c>
      <c r="D34" s="3304" t="s">
        <v>1746</v>
      </c>
      <c r="E34" s="3276" t="s">
        <v>909</v>
      </c>
      <c r="F34" s="3302">
        <v>179700</v>
      </c>
      <c r="G34" s="3301" t="s">
        <v>908</v>
      </c>
      <c r="H34" s="3300">
        <v>181080</v>
      </c>
      <c r="I34" s="3299">
        <f>SUM(H34-F34)</f>
        <v>1380</v>
      </c>
      <c r="J34" s="1231"/>
      <c r="K34" s="1831"/>
      <c r="L34" s="1231"/>
      <c r="M34" s="1231"/>
      <c r="N34" s="1231"/>
      <c r="O34" s="1831"/>
      <c r="P34" s="1231"/>
      <c r="S34" s="1231"/>
      <c r="T34" s="2697"/>
      <c r="U34" s="1231"/>
      <c r="V34" s="1231"/>
      <c r="W34" s="1231"/>
      <c r="AC34" s="3250"/>
    </row>
    <row r="35" spans="1:29">
      <c r="A35" s="3327"/>
      <c r="B35" s="1235"/>
      <c r="C35" s="3335"/>
      <c r="D35" s="3310"/>
      <c r="E35" s="3334"/>
      <c r="F35" s="3284"/>
      <c r="G35" s="3333"/>
      <c r="H35" s="3279"/>
      <c r="I35" s="3282"/>
      <c r="J35" s="1231"/>
      <c r="K35" s="2697"/>
      <c r="L35" s="1231"/>
      <c r="M35" s="1231"/>
      <c r="N35" s="1231"/>
      <c r="O35" s="1231"/>
      <c r="P35" s="1231"/>
      <c r="S35" s="1231"/>
      <c r="T35" s="2697"/>
      <c r="U35" s="1231"/>
      <c r="V35" s="1231"/>
      <c r="W35" s="1231"/>
    </row>
    <row r="36" spans="1:29">
      <c r="A36" s="3270" t="s">
        <v>1087</v>
      </c>
      <c r="B36" s="3266" t="s">
        <v>1088</v>
      </c>
      <c r="C36" s="3274" t="s">
        <v>1742</v>
      </c>
      <c r="D36" s="3297" t="s">
        <v>1745</v>
      </c>
      <c r="E36" s="3285" t="s">
        <v>922</v>
      </c>
      <c r="F36" s="3284">
        <v>163536</v>
      </c>
      <c r="G36" s="3283" t="s">
        <v>921</v>
      </c>
      <c r="H36" s="3279">
        <v>164796</v>
      </c>
      <c r="I36" s="3282">
        <f>SUM(H36-F36)</f>
        <v>1260</v>
      </c>
      <c r="J36" s="1231"/>
      <c r="K36" s="1831"/>
      <c r="L36" s="1231"/>
      <c r="M36" s="1231"/>
      <c r="N36" s="1231"/>
      <c r="O36" s="1831"/>
      <c r="P36" s="1231"/>
      <c r="S36" s="1231"/>
      <c r="T36" s="2697"/>
      <c r="U36" s="1231"/>
      <c r="V36" s="1231"/>
      <c r="W36" s="1231"/>
      <c r="AC36" s="3250"/>
    </row>
    <row r="37" spans="1:29">
      <c r="A37" s="3327"/>
      <c r="B37" s="1335"/>
      <c r="C37" s="3274"/>
      <c r="D37" s="3310"/>
      <c r="E37" s="3285"/>
      <c r="F37" s="3284"/>
      <c r="G37" s="3283"/>
      <c r="H37" s="3279"/>
      <c r="I37" s="3282"/>
      <c r="J37" s="1231"/>
      <c r="K37" s="2697"/>
      <c r="L37" s="1231"/>
      <c r="M37" s="1231"/>
      <c r="N37" s="1231"/>
      <c r="O37" s="1231"/>
      <c r="P37" s="1231"/>
      <c r="S37" s="1231"/>
      <c r="T37" s="2697"/>
      <c r="U37" s="1231"/>
      <c r="V37" s="1231"/>
      <c r="W37" s="1231"/>
    </row>
    <row r="38" spans="1:29">
      <c r="A38" s="3270" t="s">
        <v>1082</v>
      </c>
      <c r="B38" s="3312" t="s">
        <v>1087</v>
      </c>
      <c r="C38" s="3319" t="s">
        <v>1742</v>
      </c>
      <c r="D38" s="3297" t="s">
        <v>1744</v>
      </c>
      <c r="E38" s="3285" t="s">
        <v>926</v>
      </c>
      <c r="F38" s="3284">
        <v>158616</v>
      </c>
      <c r="G38" s="3283" t="s">
        <v>926</v>
      </c>
      <c r="H38" s="3279">
        <v>158616</v>
      </c>
      <c r="I38" s="3282">
        <f>SUM(H38-F38)</f>
        <v>0</v>
      </c>
      <c r="J38" s="1231"/>
      <c r="K38" s="1831"/>
      <c r="L38" s="1231"/>
      <c r="M38" s="1231"/>
      <c r="N38" s="1231"/>
      <c r="O38" s="1831"/>
      <c r="P38" s="1231"/>
      <c r="S38" s="1231"/>
      <c r="T38" s="2696"/>
      <c r="U38" s="1231"/>
      <c r="V38" s="1231"/>
      <c r="W38" s="1231"/>
      <c r="AC38" s="3250"/>
    </row>
    <row r="39" spans="1:29">
      <c r="A39" s="3327"/>
      <c r="B39" s="1235"/>
      <c r="C39" s="3298"/>
      <c r="D39" s="3310"/>
      <c r="E39" s="3331"/>
      <c r="F39" s="3284"/>
      <c r="G39" s="3330"/>
      <c r="H39" s="3279"/>
      <c r="I39" s="3282"/>
      <c r="J39" s="1231"/>
      <c r="K39" s="2696"/>
      <c r="L39" s="1231"/>
      <c r="M39" s="1231"/>
      <c r="N39" s="1231"/>
      <c r="O39" s="1231"/>
      <c r="P39" s="1231"/>
      <c r="S39" s="1231"/>
      <c r="T39" s="2696"/>
      <c r="U39" s="1231"/>
      <c r="V39" s="1231"/>
      <c r="W39" s="1231"/>
    </row>
    <row r="40" spans="1:29">
      <c r="A40" s="3270" t="s">
        <v>1083</v>
      </c>
      <c r="B40" s="3266" t="s">
        <v>1082</v>
      </c>
      <c r="C40" s="3319" t="s">
        <v>1742</v>
      </c>
      <c r="D40" s="3310" t="s">
        <v>1743</v>
      </c>
      <c r="E40" s="3285" t="s">
        <v>927</v>
      </c>
      <c r="F40" s="3284">
        <v>157404</v>
      </c>
      <c r="G40" s="3283" t="s">
        <v>927</v>
      </c>
      <c r="H40" s="3279">
        <f>F40</f>
        <v>157404</v>
      </c>
      <c r="I40" s="3321">
        <f>SUM(H40-F40)</f>
        <v>0</v>
      </c>
      <c r="J40" s="1231"/>
      <c r="K40" s="1831"/>
      <c r="L40" s="1231"/>
      <c r="M40" s="1231"/>
      <c r="N40" s="1231"/>
      <c r="O40" s="1831"/>
      <c r="P40" s="1231"/>
      <c r="S40" s="1231"/>
      <c r="T40" s="2696"/>
      <c r="U40" s="1231"/>
      <c r="V40" s="1231"/>
      <c r="W40" s="1231"/>
      <c r="AC40" s="3250"/>
    </row>
    <row r="41" spans="1:29">
      <c r="A41" s="3327"/>
      <c r="B41" s="1235"/>
      <c r="C41" s="3315"/>
      <c r="D41" s="3310"/>
      <c r="E41" s="3331"/>
      <c r="F41" s="3284"/>
      <c r="G41" s="3330"/>
      <c r="H41" s="3279"/>
      <c r="I41" s="3282"/>
      <c r="J41" s="1231"/>
      <c r="K41" s="2696"/>
      <c r="L41" s="1231"/>
      <c r="M41" s="1231"/>
      <c r="N41" s="1231"/>
      <c r="O41" s="1231"/>
      <c r="P41" s="1231"/>
      <c r="S41" s="1231"/>
      <c r="T41" s="2696"/>
      <c r="U41" s="1231"/>
      <c r="V41" s="1231"/>
      <c r="W41" s="1231"/>
    </row>
    <row r="42" spans="1:29">
      <c r="A42" s="3270" t="s">
        <v>1086</v>
      </c>
      <c r="B42" s="3266" t="s">
        <v>1083</v>
      </c>
      <c r="C42" s="3319" t="s">
        <v>1742</v>
      </c>
      <c r="D42" s="3332" t="s">
        <v>1741</v>
      </c>
      <c r="E42" s="3285" t="s">
        <v>927</v>
      </c>
      <c r="F42" s="3284">
        <v>157404</v>
      </c>
      <c r="G42" s="3283" t="s">
        <v>927</v>
      </c>
      <c r="H42" s="3279">
        <f>F42</f>
        <v>157404</v>
      </c>
      <c r="I42" s="3321">
        <f>SUM(H42-F42)</f>
        <v>0</v>
      </c>
      <c r="J42" s="1231"/>
      <c r="K42" s="1831"/>
      <c r="L42" s="1231"/>
      <c r="M42" s="1231"/>
      <c r="N42" s="1231"/>
      <c r="O42" s="1831"/>
      <c r="P42" s="1231"/>
      <c r="S42" s="1231"/>
      <c r="T42" s="2696"/>
      <c r="U42" s="1231"/>
      <c r="V42" s="1231"/>
      <c r="W42" s="1231"/>
      <c r="AA42" s="3250"/>
      <c r="AC42" s="3250"/>
    </row>
    <row r="43" spans="1:29">
      <c r="A43" s="3327"/>
      <c r="B43" s="1235"/>
      <c r="C43" s="3298"/>
      <c r="D43" s="3310"/>
      <c r="E43" s="3331"/>
      <c r="F43" s="3284"/>
      <c r="G43" s="3330"/>
      <c r="H43" s="3279"/>
      <c r="I43" s="3282"/>
      <c r="J43" s="1231"/>
      <c r="K43" s="2696"/>
      <c r="L43" s="1231"/>
      <c r="M43" s="1231"/>
      <c r="N43" s="1231"/>
      <c r="O43" s="1231"/>
      <c r="P43" s="1231"/>
      <c r="S43" s="1231"/>
      <c r="T43" s="2696"/>
      <c r="U43" s="1231"/>
      <c r="V43" s="1231"/>
      <c r="W43" s="1231"/>
    </row>
    <row r="44" spans="1:29">
      <c r="A44" s="3270" t="s">
        <v>1085</v>
      </c>
      <c r="B44" s="3266" t="s">
        <v>1086</v>
      </c>
      <c r="C44" s="3265" t="s">
        <v>1102</v>
      </c>
      <c r="D44" s="3277" t="s">
        <v>1740</v>
      </c>
      <c r="E44" s="3276" t="s">
        <v>921</v>
      </c>
      <c r="F44" s="3302">
        <v>164796</v>
      </c>
      <c r="G44" s="3301" t="s">
        <v>920</v>
      </c>
      <c r="H44" s="3300">
        <v>166068</v>
      </c>
      <c r="I44" s="3299">
        <f>SUM(H44-F44)</f>
        <v>1272</v>
      </c>
      <c r="J44" s="1231"/>
      <c r="K44" s="1831"/>
      <c r="L44" s="1231"/>
      <c r="M44" s="1231"/>
      <c r="N44" s="1231"/>
      <c r="O44" s="1831"/>
      <c r="P44" s="1231"/>
      <c r="S44" s="1231"/>
      <c r="T44" s="2696"/>
      <c r="U44" s="1231"/>
      <c r="V44" s="1231"/>
      <c r="W44" s="1231"/>
    </row>
    <row r="45" spans="1:29">
      <c r="A45" s="3327"/>
      <c r="B45" s="1335"/>
      <c r="C45" s="3329"/>
      <c r="D45" s="3328"/>
      <c r="E45" s="3309"/>
      <c r="F45" s="3284"/>
      <c r="G45" s="3308"/>
      <c r="H45" s="3279"/>
      <c r="I45" s="3282"/>
      <c r="J45" s="1231"/>
      <c r="K45" s="2696"/>
      <c r="L45" s="1231"/>
      <c r="M45" s="1231"/>
      <c r="N45" s="1231"/>
      <c r="O45" s="1231"/>
      <c r="P45" s="1231"/>
      <c r="S45" s="1231"/>
      <c r="T45" s="2696"/>
      <c r="U45" s="1231"/>
      <c r="V45" s="1231"/>
      <c r="W45" s="1231"/>
    </row>
    <row r="46" spans="1:29">
      <c r="A46" s="3270" t="s">
        <v>1084</v>
      </c>
      <c r="B46" s="3266" t="s">
        <v>1085</v>
      </c>
      <c r="C46" s="3265" t="s">
        <v>1102</v>
      </c>
      <c r="D46" s="3277" t="s">
        <v>1739</v>
      </c>
      <c r="E46" s="3285" t="s">
        <v>926</v>
      </c>
      <c r="F46" s="3284">
        <v>158616</v>
      </c>
      <c r="G46" s="3283" t="s">
        <v>926</v>
      </c>
      <c r="H46" s="3279">
        <f>F46</f>
        <v>158616</v>
      </c>
      <c r="I46" s="3282">
        <f>SUM(H46-F46)</f>
        <v>0</v>
      </c>
      <c r="J46" s="1231"/>
      <c r="K46" s="1831"/>
      <c r="L46" s="1231"/>
      <c r="M46" s="1231"/>
      <c r="N46" s="1231"/>
      <c r="O46" s="1831"/>
      <c r="P46" s="1231"/>
      <c r="S46" s="1231"/>
      <c r="T46" s="2696"/>
      <c r="U46" s="1231"/>
      <c r="V46" s="1231"/>
      <c r="W46" s="1231"/>
      <c r="AA46" s="3250"/>
      <c r="AC46" s="3250"/>
    </row>
    <row r="47" spans="1:29">
      <c r="A47" s="3327"/>
      <c r="B47" s="1335"/>
      <c r="C47" s="3287"/>
      <c r="D47" s="3297"/>
      <c r="E47" s="3296"/>
      <c r="F47" s="3284"/>
      <c r="G47" s="3295"/>
      <c r="H47" s="3279"/>
      <c r="I47" s="3282"/>
      <c r="J47" s="1231"/>
      <c r="K47" s="2696"/>
      <c r="L47" s="1231"/>
      <c r="M47" s="1231"/>
      <c r="N47" s="1231"/>
      <c r="O47" s="1231"/>
      <c r="P47" s="1231"/>
      <c r="S47" s="1231"/>
      <c r="T47" s="2696"/>
      <c r="U47" s="1231"/>
      <c r="V47" s="1231"/>
      <c r="W47" s="1231"/>
    </row>
    <row r="48" spans="1:29">
      <c r="A48" s="3270" t="s">
        <v>1081</v>
      </c>
      <c r="B48" s="3320">
        <v>15</v>
      </c>
      <c r="C48" s="3326" t="s">
        <v>1046</v>
      </c>
      <c r="D48" s="3310" t="s">
        <v>1040</v>
      </c>
      <c r="E48" s="3309" t="s">
        <v>935</v>
      </c>
      <c r="F48" s="3284">
        <v>148416</v>
      </c>
      <c r="G48" s="3308" t="s">
        <v>935</v>
      </c>
      <c r="H48" s="3279">
        <f>F48</f>
        <v>148416</v>
      </c>
      <c r="I48" s="3321">
        <f>SUM(H48-F48)</f>
        <v>0</v>
      </c>
      <c r="J48" s="1231"/>
      <c r="K48" s="1831"/>
      <c r="L48" s="1231"/>
      <c r="M48" s="1231"/>
      <c r="N48" s="1231"/>
      <c r="O48" s="1831"/>
      <c r="P48" s="1231"/>
      <c r="S48" s="1231"/>
      <c r="T48" s="2696"/>
      <c r="U48" s="1231"/>
      <c r="V48" s="1231"/>
      <c r="W48" s="1231"/>
      <c r="AA48" s="3250"/>
      <c r="AC48" s="3250"/>
    </row>
    <row r="49" spans="1:29">
      <c r="A49" s="1335"/>
      <c r="B49" s="1335"/>
      <c r="C49" s="3324"/>
      <c r="D49" s="3297"/>
      <c r="E49" s="3309"/>
      <c r="F49" s="3284"/>
      <c r="G49" s="3308"/>
      <c r="H49" s="3279"/>
      <c r="I49" s="3282"/>
      <c r="J49" s="1231"/>
      <c r="K49" s="2696"/>
      <c r="L49" s="1231"/>
      <c r="M49" s="1231"/>
      <c r="N49" s="1231"/>
      <c r="O49" s="1231"/>
      <c r="P49" s="1231"/>
      <c r="S49" s="1231"/>
      <c r="T49" s="2696"/>
      <c r="U49" s="1231"/>
      <c r="V49" s="1231"/>
      <c r="W49" s="1231"/>
    </row>
    <row r="50" spans="1:29">
      <c r="A50" s="3266" t="s">
        <v>1080</v>
      </c>
      <c r="B50" s="3266" t="s">
        <v>1081</v>
      </c>
      <c r="C50" s="3324" t="s">
        <v>1057</v>
      </c>
      <c r="D50" s="3310" t="s">
        <v>1738</v>
      </c>
      <c r="E50" s="3309" t="s">
        <v>926</v>
      </c>
      <c r="F50" s="3284">
        <v>158616</v>
      </c>
      <c r="G50" s="3308" t="s">
        <v>926</v>
      </c>
      <c r="H50" s="3279">
        <f>F50</f>
        <v>158616</v>
      </c>
      <c r="I50" s="3282">
        <f>SUM(H50-F50)</f>
        <v>0</v>
      </c>
      <c r="J50" s="1231"/>
      <c r="K50" s="1831"/>
      <c r="L50" s="1231"/>
      <c r="M50" s="1231"/>
      <c r="N50" s="1231"/>
      <c r="O50" s="1831"/>
      <c r="P50" s="1231"/>
      <c r="S50" s="1231"/>
      <c r="T50" s="2696"/>
      <c r="U50" s="1231"/>
      <c r="V50" s="1231"/>
      <c r="W50" s="1231"/>
      <c r="AA50" s="3250"/>
      <c r="AC50" s="3250"/>
    </row>
    <row r="51" spans="1:29">
      <c r="A51" s="1335"/>
      <c r="B51" s="1335"/>
      <c r="C51" s="3319"/>
      <c r="D51" s="3297"/>
      <c r="E51" s="3309"/>
      <c r="F51" s="3284"/>
      <c r="G51" s="3308"/>
      <c r="H51" s="3274"/>
      <c r="I51" s="3325"/>
      <c r="J51" s="1231"/>
      <c r="K51" s="2696"/>
      <c r="L51" s="1231"/>
      <c r="M51" s="1231"/>
      <c r="N51" s="1231"/>
      <c r="O51" s="1231"/>
      <c r="P51" s="1231"/>
      <c r="S51" s="1231"/>
      <c r="T51" s="2696"/>
      <c r="U51" s="1231"/>
      <c r="V51" s="1231"/>
      <c r="W51" s="1231"/>
    </row>
    <row r="52" spans="1:29">
      <c r="A52" s="3266"/>
      <c r="B52" s="3266"/>
      <c r="C52" s="3323" t="s">
        <v>1737</v>
      </c>
      <c r="D52" s="3297"/>
      <c r="E52" s="3309"/>
      <c r="F52" s="3284"/>
      <c r="G52" s="3308"/>
      <c r="H52" s="3279"/>
      <c r="I52" s="3288"/>
      <c r="J52" s="1231"/>
      <c r="K52" s="1831"/>
      <c r="L52" s="1231"/>
      <c r="M52" s="1231"/>
      <c r="N52" s="1231"/>
      <c r="O52" s="1831"/>
      <c r="P52" s="1231"/>
      <c r="S52" s="1231"/>
      <c r="T52" s="2696"/>
      <c r="U52" s="1231"/>
      <c r="V52" s="1231"/>
      <c r="W52" s="1231"/>
      <c r="AC52" s="3250"/>
    </row>
    <row r="53" spans="1:29">
      <c r="A53" s="3266"/>
      <c r="B53" s="3266"/>
      <c r="C53" s="3324"/>
      <c r="D53" s="3310"/>
      <c r="E53" s="3309"/>
      <c r="F53" s="3284"/>
      <c r="G53" s="3308"/>
      <c r="H53" s="3279"/>
      <c r="I53" s="3282"/>
      <c r="J53" s="1231"/>
      <c r="K53" s="2696"/>
      <c r="L53" s="1231"/>
      <c r="M53" s="1231"/>
      <c r="N53" s="1231"/>
      <c r="O53" s="1231"/>
      <c r="P53" s="1231"/>
      <c r="S53" s="1231"/>
      <c r="T53" s="2696"/>
      <c r="U53" s="1231"/>
      <c r="V53" s="1231"/>
      <c r="W53" s="1231"/>
    </row>
    <row r="54" spans="1:29">
      <c r="A54" s="3266" t="s">
        <v>1042</v>
      </c>
      <c r="B54" s="3266" t="s">
        <v>1080</v>
      </c>
      <c r="C54" s="3324" t="s">
        <v>1077</v>
      </c>
      <c r="D54" s="3310" t="s">
        <v>1736</v>
      </c>
      <c r="E54" s="3285" t="s">
        <v>911</v>
      </c>
      <c r="F54" s="3284">
        <v>176976</v>
      </c>
      <c r="G54" s="3283" t="s">
        <v>910</v>
      </c>
      <c r="H54" s="3279">
        <v>178332</v>
      </c>
      <c r="I54" s="3282">
        <f>SUM(H54-F54)</f>
        <v>1356</v>
      </c>
      <c r="J54" s="1231"/>
      <c r="K54" s="1831"/>
      <c r="L54" s="1231"/>
      <c r="M54" s="1231"/>
      <c r="N54" s="1231"/>
      <c r="O54" s="1831"/>
      <c r="P54" s="1231"/>
      <c r="S54" s="1231"/>
      <c r="T54" s="2696"/>
      <c r="U54" s="1231"/>
      <c r="V54" s="1231"/>
      <c r="W54" s="1231"/>
      <c r="AA54" s="3250"/>
      <c r="AC54" s="3250"/>
    </row>
    <row r="55" spans="1:29">
      <c r="A55" s="1335"/>
      <c r="B55" s="1335"/>
      <c r="C55" s="3319"/>
      <c r="D55" s="3297"/>
      <c r="E55" s="3296"/>
      <c r="F55" s="3284"/>
      <c r="G55" s="3295"/>
      <c r="H55" s="3279"/>
      <c r="I55" s="3282"/>
      <c r="J55" s="1231"/>
      <c r="K55" s="2696"/>
      <c r="L55" s="1231"/>
      <c r="M55" s="1231"/>
      <c r="N55" s="1231"/>
      <c r="O55" s="1231"/>
      <c r="P55" s="1231"/>
      <c r="S55" s="1231"/>
      <c r="T55" s="2696"/>
      <c r="U55" s="1231"/>
      <c r="V55" s="1231"/>
      <c r="W55" s="1231"/>
    </row>
    <row r="56" spans="1:29">
      <c r="A56" s="1235"/>
      <c r="B56" s="1235"/>
      <c r="C56" s="3315" t="s">
        <v>1735</v>
      </c>
      <c r="D56" s="3297"/>
      <c r="E56" s="3287"/>
      <c r="F56" s="3284"/>
      <c r="G56" s="3308"/>
      <c r="H56" s="3279"/>
      <c r="I56" s="3282"/>
      <c r="J56" s="1231"/>
      <c r="K56" s="1231"/>
      <c r="L56" s="1231"/>
      <c r="M56" s="1231"/>
      <c r="N56" s="1231"/>
      <c r="O56" s="1231"/>
      <c r="P56" s="1231"/>
      <c r="S56" s="1231"/>
      <c r="T56" s="1231"/>
      <c r="U56" s="1231"/>
      <c r="V56" s="1231"/>
      <c r="W56" s="1231"/>
    </row>
    <row r="57" spans="1:29">
      <c r="A57" s="1335"/>
      <c r="B57" s="1335"/>
      <c r="C57" s="3319"/>
      <c r="D57" s="3297"/>
      <c r="E57" s="3296"/>
      <c r="F57" s="3284"/>
      <c r="G57" s="3295"/>
      <c r="H57" s="3279"/>
      <c r="I57" s="3282"/>
      <c r="J57" s="1231"/>
      <c r="K57" s="2696"/>
      <c r="L57" s="1231"/>
      <c r="M57" s="1231"/>
      <c r="N57" s="1231"/>
      <c r="O57" s="1231"/>
      <c r="P57" s="1231"/>
      <c r="S57" s="1231"/>
      <c r="T57" s="2696"/>
      <c r="U57" s="1231"/>
      <c r="V57" s="1231"/>
      <c r="W57" s="1231"/>
    </row>
    <row r="58" spans="1:29">
      <c r="A58" s="3266" t="s">
        <v>1076</v>
      </c>
      <c r="B58" s="3266" t="s">
        <v>1042</v>
      </c>
      <c r="C58" s="3274" t="s">
        <v>1734</v>
      </c>
      <c r="D58" s="3297" t="s">
        <v>1733</v>
      </c>
      <c r="E58" s="3296" t="s">
        <v>814</v>
      </c>
      <c r="F58" s="3284">
        <v>486348</v>
      </c>
      <c r="G58" s="3295" t="s">
        <v>814</v>
      </c>
      <c r="H58" s="3279">
        <f>F58</f>
        <v>486348</v>
      </c>
      <c r="I58" s="3282">
        <f>SUM(H58-F58)</f>
        <v>0</v>
      </c>
      <c r="J58" s="1231"/>
      <c r="K58" s="1831"/>
      <c r="L58" s="1231"/>
      <c r="M58" s="1231"/>
      <c r="N58" s="1231"/>
      <c r="O58" s="1831"/>
      <c r="P58" s="1231"/>
      <c r="S58" s="1231"/>
      <c r="T58" s="2696"/>
      <c r="U58" s="1231"/>
      <c r="V58" s="1231"/>
      <c r="W58" s="1231"/>
      <c r="AC58" s="3250"/>
    </row>
    <row r="59" spans="1:29">
      <c r="A59" s="1335"/>
      <c r="B59" s="1335"/>
      <c r="C59" s="3287"/>
      <c r="D59" s="3297"/>
      <c r="E59" s="3296"/>
      <c r="F59" s="3284"/>
      <c r="G59" s="3295"/>
      <c r="H59" s="3279"/>
      <c r="I59" s="3282"/>
      <c r="J59" s="1231"/>
      <c r="K59" s="2696"/>
      <c r="L59" s="1231"/>
      <c r="M59" s="1231"/>
      <c r="N59" s="1231"/>
      <c r="O59" s="1231"/>
      <c r="P59" s="1231"/>
      <c r="S59" s="1231"/>
      <c r="T59" s="2696"/>
      <c r="U59" s="1231"/>
      <c r="V59" s="1231"/>
      <c r="W59" s="1231"/>
    </row>
    <row r="60" spans="1:29">
      <c r="A60" s="3316"/>
      <c r="B60" s="3316"/>
      <c r="C60" s="3323" t="s">
        <v>1732</v>
      </c>
      <c r="D60" s="3297"/>
      <c r="E60" s="3296"/>
      <c r="F60" s="3284"/>
      <c r="G60" s="3308"/>
      <c r="H60" s="3279"/>
      <c r="I60" s="3282"/>
      <c r="J60" s="1231"/>
      <c r="K60" s="2696"/>
      <c r="L60" s="1231"/>
      <c r="M60" s="1231"/>
      <c r="N60" s="1231"/>
      <c r="O60" s="1231"/>
      <c r="P60" s="1231"/>
      <c r="S60" s="1231"/>
      <c r="T60" s="2696"/>
      <c r="U60" s="1231"/>
      <c r="V60" s="1231"/>
      <c r="W60" s="1231"/>
      <c r="AA60" s="3250"/>
      <c r="AC60" s="3250"/>
    </row>
    <row r="61" spans="1:29">
      <c r="A61" s="1335"/>
      <c r="B61" s="1335"/>
      <c r="C61" s="3319"/>
      <c r="D61" s="3297"/>
      <c r="E61" s="3296"/>
      <c r="F61" s="3284"/>
      <c r="G61" s="3295"/>
      <c r="H61" s="3279"/>
      <c r="I61" s="3282"/>
      <c r="J61" s="1231"/>
      <c r="K61" s="2696"/>
      <c r="L61" s="1231"/>
      <c r="M61" s="1231"/>
      <c r="N61" s="1231"/>
      <c r="O61" s="1231"/>
      <c r="P61" s="1231"/>
      <c r="S61" s="1231"/>
      <c r="T61" s="2696"/>
      <c r="U61" s="1231"/>
      <c r="V61" s="1231"/>
      <c r="W61" s="1231"/>
    </row>
    <row r="62" spans="1:29">
      <c r="A62" s="1335"/>
      <c r="B62" s="1335"/>
      <c r="C62" s="3319"/>
      <c r="D62" s="3297"/>
      <c r="E62" s="3296"/>
      <c r="F62" s="3284"/>
      <c r="G62" s="3295"/>
      <c r="H62" s="3279"/>
      <c r="I62" s="3282"/>
      <c r="J62" s="1231"/>
      <c r="K62" s="2696"/>
      <c r="L62" s="1231"/>
      <c r="M62" s="1231"/>
      <c r="N62" s="1231"/>
      <c r="O62" s="1231"/>
      <c r="P62" s="1231"/>
      <c r="S62" s="1231"/>
      <c r="T62" s="2696"/>
      <c r="U62" s="1231"/>
      <c r="V62" s="1231"/>
      <c r="W62" s="1231"/>
    </row>
    <row r="63" spans="1:29">
      <c r="A63" s="3320">
        <v>20</v>
      </c>
      <c r="B63" s="3320">
        <v>19</v>
      </c>
      <c r="C63" s="3322" t="s">
        <v>1731</v>
      </c>
      <c r="D63" s="3297" t="s">
        <v>1040</v>
      </c>
      <c r="E63" s="3285" t="s">
        <v>871</v>
      </c>
      <c r="F63" s="3284">
        <v>254400</v>
      </c>
      <c r="G63" s="3295" t="s">
        <v>871</v>
      </c>
      <c r="H63" s="3279">
        <f>F63</f>
        <v>254400</v>
      </c>
      <c r="I63" s="3321">
        <f>SUM(H63-F63)</f>
        <v>0</v>
      </c>
      <c r="J63" s="1231"/>
      <c r="K63" s="1831"/>
      <c r="L63" s="1231"/>
      <c r="M63" s="1231"/>
      <c r="N63" s="1231"/>
      <c r="O63" s="1831"/>
      <c r="P63" s="1231"/>
      <c r="S63" s="1231"/>
      <c r="T63" s="2696"/>
      <c r="U63" s="1231"/>
      <c r="V63" s="1231"/>
      <c r="W63" s="1231"/>
      <c r="AA63" s="3250"/>
      <c r="AC63" s="3250"/>
    </row>
    <row r="64" spans="1:29">
      <c r="A64" s="1335"/>
      <c r="B64" s="1335"/>
      <c r="C64" s="3319"/>
      <c r="D64" s="3286"/>
      <c r="E64" s="3296"/>
      <c r="F64" s="3284"/>
      <c r="G64" s="3295"/>
      <c r="H64" s="3279"/>
      <c r="I64" s="3282"/>
      <c r="J64" s="1231"/>
      <c r="K64" s="2696"/>
      <c r="L64" s="1231"/>
      <c r="M64" s="1231"/>
      <c r="N64" s="1231"/>
      <c r="O64" s="1231"/>
      <c r="P64" s="1231"/>
      <c r="S64" s="1231"/>
      <c r="T64" s="2696"/>
      <c r="U64" s="1231"/>
      <c r="V64" s="1231"/>
      <c r="W64" s="1231"/>
    </row>
    <row r="65" spans="1:29">
      <c r="A65" s="3320">
        <v>21</v>
      </c>
      <c r="B65" s="3320">
        <v>20</v>
      </c>
      <c r="C65" s="3274" t="s">
        <v>1049</v>
      </c>
      <c r="D65" s="3297" t="s">
        <v>1730</v>
      </c>
      <c r="E65" s="3285" t="s">
        <v>926</v>
      </c>
      <c r="F65" s="3284">
        <v>158616</v>
      </c>
      <c r="G65" s="3283" t="s">
        <v>926</v>
      </c>
      <c r="H65" s="3279">
        <f>F65</f>
        <v>158616</v>
      </c>
      <c r="I65" s="3282">
        <f>SUM(H65-F65)</f>
        <v>0</v>
      </c>
      <c r="J65" s="1231"/>
      <c r="K65" s="1831"/>
      <c r="L65" s="1231"/>
      <c r="M65" s="1231"/>
      <c r="N65" s="1231"/>
      <c r="O65" s="1831"/>
      <c r="P65" s="1231"/>
      <c r="S65" s="1231"/>
      <c r="T65" s="2696"/>
      <c r="U65" s="1231"/>
      <c r="V65" s="1231"/>
      <c r="W65" s="1231"/>
      <c r="AA65" s="3250"/>
      <c r="AC65" s="3250"/>
    </row>
    <row r="66" spans="1:29">
      <c r="A66" s="1335"/>
      <c r="B66" s="1335"/>
      <c r="C66" s="3319"/>
      <c r="D66" s="3286"/>
      <c r="E66" s="3296"/>
      <c r="F66" s="3284"/>
      <c r="G66" s="3295"/>
      <c r="H66" s="3274"/>
      <c r="I66" s="3288"/>
      <c r="J66" s="1231"/>
      <c r="K66" s="2696"/>
      <c r="L66" s="1231"/>
      <c r="M66" s="1231"/>
      <c r="N66" s="1231"/>
      <c r="O66" s="1231"/>
      <c r="P66" s="1231"/>
      <c r="S66" s="1231"/>
      <c r="T66" s="2696"/>
      <c r="U66" s="1231"/>
      <c r="V66" s="1231"/>
      <c r="W66" s="1231"/>
    </row>
    <row r="67" spans="1:29">
      <c r="A67" s="3266" t="s">
        <v>1079</v>
      </c>
      <c r="B67" s="3266" t="s">
        <v>1078</v>
      </c>
      <c r="C67" s="3287" t="s">
        <v>1045</v>
      </c>
      <c r="D67" s="3297" t="s">
        <v>1729</v>
      </c>
      <c r="E67" s="3285" t="s">
        <v>942</v>
      </c>
      <c r="F67" s="3284">
        <v>141012</v>
      </c>
      <c r="G67" s="3283" t="s">
        <v>942</v>
      </c>
      <c r="H67" s="3279">
        <f>F67</f>
        <v>141012</v>
      </c>
      <c r="I67" s="3282">
        <f>SUM(H67-F67)</f>
        <v>0</v>
      </c>
      <c r="J67" s="1231"/>
      <c r="K67" s="1831"/>
      <c r="L67" s="1231"/>
      <c r="M67" s="1231"/>
      <c r="N67" s="1231"/>
      <c r="O67" s="1831"/>
      <c r="P67" s="1231"/>
      <c r="S67" s="1231"/>
      <c r="T67" s="2696"/>
      <c r="U67" s="1231"/>
      <c r="V67" s="1231"/>
      <c r="W67" s="1231"/>
      <c r="AA67" s="3250"/>
      <c r="AC67" s="3250"/>
    </row>
    <row r="68" spans="1:29">
      <c r="A68" s="1335"/>
      <c r="B68" s="1335"/>
      <c r="C68" s="3287"/>
      <c r="D68" s="3297"/>
      <c r="E68" s="3318"/>
      <c r="F68" s="3284"/>
      <c r="G68" s="3317"/>
      <c r="H68" s="3279"/>
      <c r="I68" s="3282"/>
      <c r="J68" s="1231"/>
      <c r="K68" s="2696"/>
      <c r="L68" s="1231"/>
      <c r="M68" s="1231"/>
      <c r="N68" s="1231"/>
      <c r="O68" s="1231"/>
      <c r="P68" s="1231"/>
      <c r="S68" s="1231"/>
      <c r="T68" s="2696"/>
      <c r="U68" s="1231"/>
      <c r="V68" s="1231"/>
      <c r="W68" s="1231"/>
    </row>
    <row r="69" spans="1:29">
      <c r="A69" s="3266" t="s">
        <v>1075</v>
      </c>
      <c r="B69" s="3266" t="s">
        <v>1079</v>
      </c>
      <c r="C69" s="3287" t="s">
        <v>1045</v>
      </c>
      <c r="D69" s="3297" t="s">
        <v>1728</v>
      </c>
      <c r="E69" s="3296" t="s">
        <v>943</v>
      </c>
      <c r="F69" s="3284">
        <v>139944</v>
      </c>
      <c r="G69" s="3314" t="s">
        <v>943</v>
      </c>
      <c r="H69" s="3300">
        <f>F69</f>
        <v>139944</v>
      </c>
      <c r="I69" s="3282">
        <f>SUM(H69-F69)</f>
        <v>0</v>
      </c>
      <c r="J69" s="1231"/>
      <c r="K69" s="1831"/>
      <c r="L69" s="1231"/>
      <c r="M69" s="1231"/>
      <c r="N69" s="1231"/>
      <c r="O69" s="1831"/>
      <c r="P69" s="1231"/>
      <c r="S69" s="1231"/>
      <c r="T69" s="2696"/>
      <c r="U69" s="1231"/>
      <c r="V69" s="1231"/>
      <c r="W69" s="1231"/>
      <c r="AC69" s="3250"/>
    </row>
    <row r="70" spans="1:29">
      <c r="A70" s="1335"/>
      <c r="B70" s="1335"/>
      <c r="C70" s="3287"/>
      <c r="D70" s="3297"/>
      <c r="E70" s="3296"/>
      <c r="F70" s="3284"/>
      <c r="G70" s="3314"/>
      <c r="H70" s="3300"/>
      <c r="I70" s="3282"/>
      <c r="J70" s="1231"/>
      <c r="K70" s="2696"/>
      <c r="L70" s="1231"/>
      <c r="M70" s="1231"/>
      <c r="N70" s="1231"/>
      <c r="O70" s="1231"/>
      <c r="P70" s="1231"/>
      <c r="S70" s="1231"/>
      <c r="T70" s="2696"/>
      <c r="U70" s="1231"/>
      <c r="V70" s="1231"/>
      <c r="W70" s="1231"/>
    </row>
    <row r="71" spans="1:29">
      <c r="A71" s="3316"/>
      <c r="B71" s="3316"/>
      <c r="C71" s="3315" t="s">
        <v>1716</v>
      </c>
      <c r="D71" s="3310"/>
      <c r="E71" s="3296"/>
      <c r="F71" s="3284"/>
      <c r="G71" s="3314"/>
      <c r="H71" s="3300"/>
      <c r="I71" s="3282"/>
      <c r="J71" s="1231"/>
      <c r="K71" s="1831"/>
      <c r="L71" s="1231"/>
      <c r="M71" s="1231"/>
      <c r="N71" s="1231"/>
      <c r="O71" s="1831"/>
      <c r="P71" s="1231"/>
      <c r="S71" s="1231"/>
      <c r="T71" s="2696"/>
      <c r="U71" s="1231"/>
      <c r="V71" s="1231"/>
      <c r="W71" s="1231"/>
      <c r="AA71" s="3250"/>
      <c r="AC71" s="3250"/>
    </row>
    <row r="72" spans="1:29">
      <c r="A72" s="1235"/>
      <c r="B72" s="1235"/>
      <c r="C72" s="3298"/>
      <c r="D72" s="3310"/>
      <c r="E72" s="3309"/>
      <c r="F72" s="3284"/>
      <c r="G72" s="3313"/>
      <c r="H72" s="3300"/>
      <c r="I72" s="3282"/>
      <c r="J72" s="1231"/>
      <c r="K72" s="1231"/>
      <c r="L72" s="1231"/>
      <c r="M72" s="1231"/>
      <c r="N72" s="1231"/>
      <c r="O72" s="1231"/>
      <c r="P72" s="1231"/>
      <c r="S72" s="1231"/>
      <c r="T72" s="1231"/>
      <c r="U72" s="1231"/>
      <c r="V72" s="1231"/>
      <c r="W72" s="1231"/>
    </row>
    <row r="73" spans="1:29">
      <c r="A73" s="3266" t="s">
        <v>1068</v>
      </c>
      <c r="B73" s="3266" t="s">
        <v>1075</v>
      </c>
      <c r="C73" s="3287" t="s">
        <v>1725</v>
      </c>
      <c r="D73" s="3310" t="s">
        <v>1727</v>
      </c>
      <c r="E73" s="3296" t="s">
        <v>927</v>
      </c>
      <c r="F73" s="3284">
        <v>157404</v>
      </c>
      <c r="G73" s="3283" t="s">
        <v>927</v>
      </c>
      <c r="H73" s="3279">
        <f>F73</f>
        <v>157404</v>
      </c>
      <c r="I73" s="3282">
        <f>SUM(H73-F73)</f>
        <v>0</v>
      </c>
      <c r="J73" s="1231"/>
      <c r="K73" s="1831"/>
      <c r="L73" s="1231"/>
      <c r="M73" s="1231"/>
      <c r="N73" s="1231"/>
      <c r="O73" s="1831"/>
      <c r="P73" s="1231"/>
      <c r="S73" s="1231"/>
      <c r="T73" s="2696"/>
      <c r="U73" s="1231"/>
      <c r="V73" s="1231"/>
      <c r="W73" s="1231"/>
      <c r="AA73" s="3250"/>
      <c r="AC73" s="3250"/>
    </row>
    <row r="74" spans="1:29">
      <c r="A74" s="1235"/>
      <c r="B74" s="1235"/>
      <c r="C74" s="3298"/>
      <c r="D74" s="3310"/>
      <c r="E74" s="3309"/>
      <c r="F74" s="3284"/>
      <c r="G74" s="3308"/>
      <c r="H74" s="3279"/>
      <c r="I74" s="3282"/>
      <c r="J74" s="1231"/>
      <c r="K74" s="1231"/>
      <c r="L74" s="1231"/>
      <c r="M74" s="1231"/>
      <c r="N74" s="1231"/>
      <c r="O74" s="1231"/>
      <c r="P74" s="1231"/>
      <c r="S74" s="1231"/>
      <c r="T74" s="1231"/>
      <c r="U74" s="1231"/>
      <c r="V74" s="1231"/>
      <c r="W74" s="1231"/>
    </row>
    <row r="75" spans="1:29">
      <c r="A75" s="3312" t="s">
        <v>1055</v>
      </c>
      <c r="B75" s="3312" t="s">
        <v>1068</v>
      </c>
      <c r="C75" s="3311" t="s">
        <v>1725</v>
      </c>
      <c r="D75" s="3304" t="s">
        <v>1726</v>
      </c>
      <c r="E75" s="3296" t="s">
        <v>927</v>
      </c>
      <c r="F75" s="3284">
        <v>157404</v>
      </c>
      <c r="G75" s="3295" t="s">
        <v>927</v>
      </c>
      <c r="H75" s="3279">
        <f>F75</f>
        <v>157404</v>
      </c>
      <c r="I75" s="3282">
        <f>SUM(H75-F75)</f>
        <v>0</v>
      </c>
      <c r="J75" s="1231"/>
      <c r="K75" s="1831"/>
      <c r="L75" s="1231"/>
      <c r="M75" s="1231"/>
      <c r="N75" s="1231"/>
      <c r="O75" s="1831"/>
      <c r="P75" s="1231"/>
      <c r="S75" s="1231"/>
      <c r="T75" s="2696"/>
      <c r="U75" s="1231"/>
      <c r="V75" s="1231"/>
      <c r="W75" s="1231"/>
      <c r="AA75" s="3250"/>
      <c r="AC75" s="3250"/>
    </row>
    <row r="76" spans="1:29">
      <c r="A76" s="1235"/>
      <c r="B76" s="1235"/>
      <c r="C76" s="3298"/>
      <c r="D76" s="3310"/>
      <c r="E76" s="3309"/>
      <c r="F76" s="3284"/>
      <c r="G76" s="3308"/>
      <c r="H76" s="3279"/>
      <c r="I76" s="3282"/>
      <c r="J76" s="1231"/>
      <c r="K76" s="1231"/>
      <c r="L76" s="1231"/>
      <c r="M76" s="1231"/>
      <c r="N76" s="1231"/>
      <c r="O76" s="1231"/>
      <c r="P76" s="1231"/>
      <c r="S76" s="1231"/>
      <c r="T76" s="1231"/>
      <c r="U76" s="1231"/>
      <c r="V76" s="1231"/>
      <c r="W76" s="1231"/>
    </row>
    <row r="77" spans="1:29">
      <c r="A77" s="3266" t="s">
        <v>1066</v>
      </c>
      <c r="B77" s="3266" t="s">
        <v>1055</v>
      </c>
      <c r="C77" s="3287" t="s">
        <v>1725</v>
      </c>
      <c r="D77" s="3304" t="s">
        <v>1724</v>
      </c>
      <c r="E77" s="3276" t="s">
        <v>927</v>
      </c>
      <c r="F77" s="3302">
        <v>157404</v>
      </c>
      <c r="G77" s="3301" t="s">
        <v>927</v>
      </c>
      <c r="H77" s="3279">
        <f>F77</f>
        <v>157404</v>
      </c>
      <c r="I77" s="3299">
        <f>SUM(H77-F77)</f>
        <v>0</v>
      </c>
      <c r="J77" s="1231"/>
      <c r="K77" s="1831"/>
      <c r="L77" s="1231"/>
      <c r="M77" s="1231"/>
      <c r="N77" s="1231"/>
      <c r="O77" s="1831"/>
      <c r="P77" s="1231"/>
      <c r="S77" s="1231"/>
      <c r="T77" s="2696"/>
      <c r="U77" s="1231"/>
      <c r="V77" s="1231"/>
      <c r="W77" s="1231"/>
      <c r="AA77" s="3250"/>
      <c r="AC77" s="3250"/>
    </row>
    <row r="78" spans="1:29">
      <c r="A78" s="1335"/>
      <c r="B78" s="1335"/>
      <c r="C78" s="3265"/>
      <c r="D78" s="3304"/>
      <c r="E78" s="3307"/>
      <c r="F78" s="3302"/>
      <c r="G78" s="3301"/>
      <c r="H78" s="3279"/>
      <c r="I78" s="3299"/>
      <c r="J78" s="1231"/>
      <c r="K78" s="2696"/>
      <c r="L78" s="1231"/>
      <c r="M78" s="1231"/>
      <c r="N78" s="1231"/>
      <c r="O78" s="1231"/>
      <c r="P78" s="1231"/>
      <c r="S78" s="1231"/>
      <c r="T78" s="2696"/>
      <c r="U78" s="1231"/>
      <c r="V78" s="1231"/>
      <c r="W78" s="1231"/>
    </row>
    <row r="79" spans="1:29">
      <c r="A79" s="3306"/>
      <c r="B79" s="3266"/>
      <c r="C79" s="3293" t="s">
        <v>1723</v>
      </c>
      <c r="D79" s="3304"/>
      <c r="E79" s="3276"/>
      <c r="F79" s="3302"/>
      <c r="G79" s="3301"/>
      <c r="H79" s="3300"/>
      <c r="I79" s="3299"/>
      <c r="J79" s="1231"/>
      <c r="K79" s="1831"/>
      <c r="L79" s="1231"/>
      <c r="M79" s="1231"/>
      <c r="N79" s="1231"/>
      <c r="O79" s="1831"/>
      <c r="P79" s="1231"/>
      <c r="S79" s="1231"/>
      <c r="T79" s="2696"/>
      <c r="U79" s="1231"/>
      <c r="V79" s="1231"/>
      <c r="W79" s="1231"/>
      <c r="AA79" s="3250"/>
      <c r="AC79" s="3250"/>
    </row>
    <row r="80" spans="1:29">
      <c r="A80" s="3266"/>
      <c r="B80" s="3266"/>
      <c r="C80" s="3265"/>
      <c r="D80" s="3304"/>
      <c r="E80" s="3276"/>
      <c r="F80" s="3302"/>
      <c r="G80" s="3301"/>
      <c r="H80" s="3300"/>
      <c r="I80" s="3305"/>
      <c r="J80" s="1231"/>
      <c r="K80" s="2696"/>
      <c r="L80" s="1231"/>
      <c r="M80" s="1231"/>
      <c r="N80" s="1231"/>
      <c r="O80" s="1231"/>
      <c r="P80" s="1231"/>
      <c r="S80" s="1231"/>
      <c r="T80" s="2696"/>
      <c r="U80" s="1231"/>
      <c r="V80" s="1231"/>
      <c r="W80" s="1231"/>
      <c r="AA80" s="3250"/>
      <c r="AC80" s="3250"/>
    </row>
    <row r="81" spans="1:29">
      <c r="A81" s="3266" t="s">
        <v>1064</v>
      </c>
      <c r="B81" s="3266" t="s">
        <v>1066</v>
      </c>
      <c r="C81" s="3274" t="s">
        <v>1722</v>
      </c>
      <c r="D81" s="3304" t="s">
        <v>1721</v>
      </c>
      <c r="E81" s="3296" t="s">
        <v>782</v>
      </c>
      <c r="F81" s="3284">
        <v>774432</v>
      </c>
      <c r="G81" s="3295" t="s">
        <v>782</v>
      </c>
      <c r="H81" s="3279">
        <f>F81</f>
        <v>774432</v>
      </c>
      <c r="I81" s="3282">
        <f>SUM(H81-F81)</f>
        <v>0</v>
      </c>
      <c r="J81" s="1231"/>
      <c r="K81" s="1831"/>
      <c r="L81" s="1231"/>
      <c r="M81" s="1231"/>
      <c r="N81" s="1231"/>
      <c r="O81" s="1831"/>
      <c r="P81" s="1231"/>
      <c r="S81" s="1231"/>
      <c r="T81" s="2696"/>
      <c r="U81" s="1231"/>
      <c r="V81" s="1231"/>
      <c r="W81" s="1231"/>
      <c r="AA81" s="3250"/>
      <c r="AC81" s="3250"/>
    </row>
    <row r="82" spans="1:29">
      <c r="A82" s="3266"/>
      <c r="B82" s="3266"/>
      <c r="C82" s="3265"/>
      <c r="D82" s="3304"/>
      <c r="E82" s="3276"/>
      <c r="F82" s="3302"/>
      <c r="G82" s="3301"/>
      <c r="H82" s="3300"/>
      <c r="I82" s="3305"/>
      <c r="J82" s="1231"/>
      <c r="K82" s="2696"/>
      <c r="L82" s="1231"/>
      <c r="M82" s="1231"/>
      <c r="N82" s="1231"/>
      <c r="O82" s="1231"/>
      <c r="P82" s="1231"/>
      <c r="S82" s="1231"/>
      <c r="T82" s="2696"/>
      <c r="U82" s="1231"/>
      <c r="V82" s="1231"/>
      <c r="W82" s="1231"/>
      <c r="AA82" s="3250"/>
      <c r="AC82" s="3250"/>
    </row>
    <row r="83" spans="1:29">
      <c r="A83" s="3266"/>
      <c r="B83" s="3266"/>
      <c r="C83" s="3293" t="s">
        <v>1720</v>
      </c>
      <c r="D83" s="3304"/>
      <c r="E83" s="3296"/>
      <c r="F83" s="3284"/>
      <c r="G83" s="3295"/>
      <c r="H83" s="3279"/>
      <c r="I83" s="3282"/>
      <c r="J83" s="1231"/>
      <c r="K83" s="1831"/>
      <c r="L83" s="1231"/>
      <c r="M83" s="1231"/>
      <c r="N83" s="1231"/>
      <c r="O83" s="1831"/>
      <c r="P83" s="1231"/>
      <c r="S83" s="1231"/>
      <c r="T83" s="2696"/>
      <c r="U83" s="1231"/>
      <c r="V83" s="1231"/>
      <c r="W83" s="1231"/>
      <c r="AA83" s="3250"/>
      <c r="AC83" s="3250"/>
    </row>
    <row r="84" spans="1:29">
      <c r="A84" s="1335"/>
      <c r="B84" s="1335"/>
      <c r="C84" s="3265"/>
      <c r="D84" s="3304"/>
      <c r="E84" s="3276"/>
      <c r="F84" s="3302"/>
      <c r="G84" s="3303"/>
      <c r="H84" s="3279"/>
      <c r="I84" s="3299"/>
      <c r="J84" s="1231"/>
      <c r="K84" s="2696"/>
      <c r="L84" s="1231"/>
      <c r="M84" s="1231"/>
      <c r="N84" s="1231"/>
      <c r="O84" s="1231"/>
      <c r="P84" s="1231"/>
      <c r="S84" s="1231"/>
      <c r="T84" s="2696"/>
      <c r="U84" s="1231"/>
      <c r="V84" s="1231"/>
      <c r="W84" s="1231"/>
    </row>
    <row r="85" spans="1:29">
      <c r="A85" s="3266" t="s">
        <v>1074</v>
      </c>
      <c r="B85" s="3266" t="s">
        <v>1064</v>
      </c>
      <c r="C85" s="3265" t="s">
        <v>1719</v>
      </c>
      <c r="D85" s="3277" t="s">
        <v>1718</v>
      </c>
      <c r="E85" s="3276" t="s">
        <v>903</v>
      </c>
      <c r="F85" s="3302">
        <v>187620</v>
      </c>
      <c r="G85" s="3301" t="s">
        <v>903</v>
      </c>
      <c r="H85" s="3300">
        <f>F85</f>
        <v>187620</v>
      </c>
      <c r="I85" s="3299">
        <f>SUM(H85-F85)</f>
        <v>0</v>
      </c>
      <c r="J85" s="1231"/>
      <c r="K85" s="1831"/>
      <c r="L85" s="1231"/>
      <c r="M85" s="1231"/>
      <c r="N85" s="1231"/>
      <c r="O85" s="1831"/>
      <c r="P85" s="1231"/>
      <c r="S85" s="1231"/>
      <c r="T85" s="2696"/>
      <c r="U85" s="1231"/>
      <c r="V85" s="1231"/>
      <c r="W85" s="1231"/>
      <c r="AC85" s="3250"/>
    </row>
    <row r="86" spans="1:29">
      <c r="A86" s="1235"/>
      <c r="B86" s="1235"/>
      <c r="C86" s="3298"/>
      <c r="D86" s="3297"/>
      <c r="E86" s="3296"/>
      <c r="F86" s="3284"/>
      <c r="G86" s="3295"/>
      <c r="H86" s="3279"/>
      <c r="I86" s="3282"/>
      <c r="J86" s="1231"/>
      <c r="K86" s="1231"/>
      <c r="L86" s="1231"/>
      <c r="M86" s="1231"/>
      <c r="N86" s="1231"/>
      <c r="O86" s="1231"/>
      <c r="P86" s="1231"/>
      <c r="S86" s="1231"/>
      <c r="T86" s="1231"/>
      <c r="U86" s="1231"/>
      <c r="V86" s="1231"/>
      <c r="W86" s="1231"/>
    </row>
    <row r="87" spans="1:29">
      <c r="A87" s="3266" t="s">
        <v>1072</v>
      </c>
      <c r="B87" s="3266" t="s">
        <v>1074</v>
      </c>
      <c r="C87" s="3265" t="s">
        <v>1045</v>
      </c>
      <c r="D87" s="3277" t="s">
        <v>1040</v>
      </c>
      <c r="E87" s="3276" t="s">
        <v>942</v>
      </c>
      <c r="F87" s="3281">
        <v>141012</v>
      </c>
      <c r="G87" s="3280" t="s">
        <v>943</v>
      </c>
      <c r="H87" s="3279">
        <v>139944</v>
      </c>
      <c r="I87" s="3294">
        <f>SUM(H87-F87)</f>
        <v>-1068</v>
      </c>
      <c r="J87" s="1231"/>
      <c r="K87" s="1831"/>
      <c r="L87" s="1231"/>
      <c r="M87" s="1231"/>
      <c r="N87" s="1231"/>
      <c r="O87" s="1831"/>
      <c r="P87" s="1231"/>
      <c r="S87" s="1231"/>
      <c r="T87" s="2696"/>
      <c r="U87" s="1231"/>
      <c r="V87" s="1231"/>
      <c r="W87" s="1231"/>
      <c r="AA87" s="3250"/>
      <c r="AC87" s="3250"/>
    </row>
    <row r="88" spans="1:29">
      <c r="A88" s="3266"/>
      <c r="B88" s="3266"/>
      <c r="C88" s="3265"/>
      <c r="D88" s="3277"/>
      <c r="E88" s="3276"/>
      <c r="F88" s="3281"/>
      <c r="G88" s="3280"/>
      <c r="H88" s="3279"/>
      <c r="I88" s="3278"/>
      <c r="J88" s="1231"/>
      <c r="K88" s="1831"/>
      <c r="L88" s="1231"/>
      <c r="M88" s="1231"/>
      <c r="N88" s="1231"/>
      <c r="O88" s="1831"/>
      <c r="P88" s="1231"/>
      <c r="S88" s="1231"/>
      <c r="T88" s="2696"/>
      <c r="U88" s="1231"/>
      <c r="V88" s="1231"/>
      <c r="W88" s="1231"/>
      <c r="AA88" s="3250"/>
      <c r="AC88" s="3250"/>
    </row>
    <row r="89" spans="1:29">
      <c r="A89" s="3266" t="s">
        <v>1071</v>
      </c>
      <c r="B89" s="3266" t="s">
        <v>1072</v>
      </c>
      <c r="C89" s="3265" t="s">
        <v>1045</v>
      </c>
      <c r="D89" s="3277" t="s">
        <v>1717</v>
      </c>
      <c r="E89" s="3276" t="s">
        <v>942</v>
      </c>
      <c r="F89" s="3281">
        <v>141012</v>
      </c>
      <c r="G89" s="3280" t="s">
        <v>942</v>
      </c>
      <c r="H89" s="3279">
        <f>F89</f>
        <v>141012</v>
      </c>
      <c r="I89" s="3278">
        <f>SUM(H89-F89)</f>
        <v>0</v>
      </c>
      <c r="J89" s="1231"/>
      <c r="K89" s="1831"/>
      <c r="L89" s="1231"/>
      <c r="M89" s="1231"/>
      <c r="N89" s="1231"/>
      <c r="O89" s="1831"/>
      <c r="P89" s="1231"/>
      <c r="S89" s="1231"/>
      <c r="T89" s="2696"/>
      <c r="U89" s="1231"/>
      <c r="V89" s="1231"/>
      <c r="W89" s="1231"/>
      <c r="AA89" s="3250"/>
      <c r="AC89" s="3250"/>
    </row>
    <row r="90" spans="1:29">
      <c r="A90" s="3266"/>
      <c r="B90" s="3266"/>
      <c r="C90" s="3265"/>
      <c r="D90" s="3277"/>
      <c r="E90" s="3276"/>
      <c r="F90" s="3281"/>
      <c r="G90" s="3280"/>
      <c r="H90" s="3279"/>
      <c r="I90" s="3278"/>
      <c r="J90" s="1231"/>
      <c r="K90" s="1831"/>
      <c r="L90" s="1231"/>
      <c r="M90" s="1231"/>
      <c r="N90" s="1231"/>
      <c r="O90" s="1831"/>
      <c r="P90" s="1231"/>
      <c r="S90" s="1231"/>
      <c r="T90" s="2696"/>
      <c r="U90" s="1231"/>
      <c r="V90" s="1231"/>
      <c r="W90" s="1231"/>
      <c r="AA90" s="3250"/>
      <c r="AC90" s="3250"/>
    </row>
    <row r="91" spans="1:29">
      <c r="A91" s="3266"/>
      <c r="B91" s="3266"/>
      <c r="C91" s="3293" t="s">
        <v>1716</v>
      </c>
      <c r="D91" s="3277"/>
      <c r="E91" s="3276"/>
      <c r="F91" s="3281"/>
      <c r="G91" s="3280"/>
      <c r="H91" s="3279"/>
      <c r="I91" s="3278"/>
      <c r="J91" s="1231"/>
      <c r="K91" s="1831"/>
      <c r="L91" s="1231"/>
      <c r="M91" s="1231"/>
      <c r="N91" s="1231"/>
      <c r="O91" s="1831"/>
      <c r="P91" s="1231"/>
      <c r="S91" s="1231"/>
      <c r="T91" s="2696"/>
      <c r="U91" s="1231"/>
      <c r="V91" s="1231"/>
      <c r="W91" s="1231"/>
      <c r="AA91" s="3250"/>
      <c r="AC91" s="3250"/>
    </row>
    <row r="92" spans="1:29">
      <c r="A92" s="3266"/>
      <c r="B92" s="3266"/>
      <c r="C92" s="3265"/>
      <c r="D92" s="3277"/>
      <c r="E92" s="3276"/>
      <c r="F92" s="3281"/>
      <c r="G92" s="3280"/>
      <c r="H92" s="3279"/>
      <c r="I92" s="3278"/>
      <c r="J92" s="1231"/>
      <c r="K92" s="1831"/>
      <c r="L92" s="1231"/>
      <c r="M92" s="1231"/>
      <c r="N92" s="1231"/>
      <c r="O92" s="1831"/>
      <c r="P92" s="1231"/>
      <c r="S92" s="1231"/>
      <c r="T92" s="2696"/>
      <c r="U92" s="1231"/>
      <c r="V92" s="1231"/>
      <c r="W92" s="1231"/>
      <c r="AA92" s="3250"/>
      <c r="AC92" s="3250"/>
    </row>
    <row r="93" spans="1:29">
      <c r="A93" s="3266" t="s">
        <v>1043</v>
      </c>
      <c r="B93" s="3266" t="s">
        <v>1071</v>
      </c>
      <c r="C93" s="3274" t="s">
        <v>1715</v>
      </c>
      <c r="D93" s="3277" t="s">
        <v>1714</v>
      </c>
      <c r="E93" s="3276" t="s">
        <v>837</v>
      </c>
      <c r="F93" s="3281">
        <v>374076</v>
      </c>
      <c r="G93" s="3280" t="s">
        <v>837</v>
      </c>
      <c r="H93" s="3279">
        <f>F93</f>
        <v>374076</v>
      </c>
      <c r="I93" s="3278">
        <f>SUM(H93-F93)</f>
        <v>0</v>
      </c>
      <c r="J93" s="1231"/>
      <c r="K93" s="1831"/>
      <c r="L93" s="1231"/>
      <c r="M93" s="1231"/>
      <c r="N93" s="1231"/>
      <c r="O93" s="1831"/>
      <c r="P93" s="1231"/>
      <c r="S93" s="1231"/>
      <c r="T93" s="2696"/>
      <c r="U93" s="1231"/>
      <c r="V93" s="1231"/>
      <c r="W93" s="1231"/>
      <c r="AA93" s="3250"/>
      <c r="AC93" s="3250"/>
    </row>
    <row r="94" spans="1:29">
      <c r="A94" s="3266"/>
      <c r="B94" s="3266"/>
      <c r="C94" s="3274"/>
      <c r="D94" s="3277"/>
      <c r="E94" s="3276"/>
      <c r="F94" s="3281"/>
      <c r="G94" s="3280"/>
      <c r="H94" s="3279"/>
      <c r="I94" s="3278"/>
      <c r="J94" s="1231"/>
      <c r="K94" s="1831"/>
      <c r="L94" s="1231"/>
      <c r="M94" s="1231"/>
      <c r="N94" s="1231"/>
      <c r="O94" s="1831"/>
      <c r="P94" s="1231"/>
      <c r="S94" s="1231"/>
      <c r="T94" s="2696"/>
      <c r="U94" s="1231"/>
      <c r="V94" s="1231"/>
      <c r="W94" s="1231"/>
      <c r="AA94" s="3250"/>
      <c r="AC94" s="3250"/>
    </row>
    <row r="95" spans="1:29">
      <c r="A95" s="3266" t="s">
        <v>1069</v>
      </c>
      <c r="B95" s="3266" t="s">
        <v>1069</v>
      </c>
      <c r="C95" s="3265" t="s">
        <v>1045</v>
      </c>
      <c r="D95" s="3292" t="s">
        <v>1713</v>
      </c>
      <c r="E95" s="3276" t="s">
        <v>943</v>
      </c>
      <c r="F95" s="3281">
        <v>139944</v>
      </c>
      <c r="G95" s="3280" t="s">
        <v>943</v>
      </c>
      <c r="H95" s="3279">
        <v>139944</v>
      </c>
      <c r="I95" s="3278">
        <f>SUM(H95-F95)</f>
        <v>0</v>
      </c>
      <c r="J95" s="1231"/>
      <c r="K95" s="1831"/>
      <c r="L95" s="1231"/>
      <c r="M95" s="1231"/>
      <c r="N95" s="1231"/>
      <c r="O95" s="1831"/>
      <c r="P95" s="1231"/>
      <c r="S95" s="1231"/>
      <c r="T95" s="2696"/>
      <c r="U95" s="1231"/>
      <c r="V95" s="1231"/>
      <c r="W95" s="1231"/>
      <c r="AA95" s="3250"/>
      <c r="AC95" s="3250"/>
    </row>
    <row r="96" spans="1:29">
      <c r="A96" s="3266"/>
      <c r="B96" s="3266"/>
      <c r="C96" s="3265"/>
      <c r="D96" s="3277"/>
      <c r="E96" s="3276"/>
      <c r="F96" s="3281"/>
      <c r="G96" s="3280"/>
      <c r="H96" s="3279"/>
      <c r="I96" s="3278"/>
      <c r="J96" s="1231"/>
      <c r="K96" s="1831"/>
      <c r="L96" s="1231"/>
      <c r="M96" s="1231"/>
      <c r="N96" s="1231"/>
      <c r="O96" s="1831"/>
      <c r="P96" s="1231"/>
      <c r="S96" s="1231"/>
      <c r="T96" s="2696"/>
      <c r="U96" s="1231"/>
      <c r="V96" s="1231"/>
      <c r="W96" s="1231"/>
      <c r="AA96" s="3250"/>
      <c r="AC96" s="3250"/>
    </row>
    <row r="97" spans="1:29">
      <c r="A97" s="3266"/>
      <c r="B97" s="3266"/>
      <c r="C97" s="3291" t="s">
        <v>1712</v>
      </c>
      <c r="D97" s="3277"/>
      <c r="E97" s="3276"/>
      <c r="F97" s="3281"/>
      <c r="G97" s="3280"/>
      <c r="H97" s="3279"/>
      <c r="I97" s="3278"/>
      <c r="J97" s="1231"/>
      <c r="K97" s="1831"/>
      <c r="L97" s="1231"/>
      <c r="M97" s="1231"/>
      <c r="N97" s="1231"/>
      <c r="O97" s="1831"/>
      <c r="P97" s="1231"/>
      <c r="S97" s="1231"/>
      <c r="T97" s="2696"/>
      <c r="U97" s="1231"/>
      <c r="V97" s="1231"/>
      <c r="W97" s="1231"/>
      <c r="AA97" s="3250"/>
      <c r="AC97" s="3250"/>
    </row>
    <row r="98" spans="1:29">
      <c r="A98" s="3266"/>
      <c r="B98" s="3266"/>
      <c r="C98" s="3265"/>
      <c r="D98" s="3277"/>
      <c r="E98" s="3276"/>
      <c r="F98" s="3281"/>
      <c r="G98" s="3280"/>
      <c r="H98" s="3279"/>
      <c r="I98" s="3278"/>
      <c r="J98" s="1231"/>
      <c r="K98" s="1831"/>
      <c r="L98" s="1231"/>
      <c r="M98" s="1231"/>
      <c r="N98" s="1231"/>
      <c r="O98" s="1831"/>
      <c r="P98" s="1231"/>
      <c r="S98" s="1231"/>
      <c r="T98" s="2696"/>
      <c r="U98" s="1231"/>
      <c r="V98" s="1231"/>
      <c r="W98" s="1231"/>
      <c r="AA98" s="3250"/>
      <c r="AC98" s="3250"/>
    </row>
    <row r="99" spans="1:29">
      <c r="A99" s="3266" t="s">
        <v>1065</v>
      </c>
      <c r="B99" s="3266" t="s">
        <v>1067</v>
      </c>
      <c r="C99" s="3265" t="s">
        <v>1454</v>
      </c>
      <c r="D99" s="3277" t="s">
        <v>1711</v>
      </c>
      <c r="E99" s="3276" t="s">
        <v>887</v>
      </c>
      <c r="F99" s="3281">
        <v>214140</v>
      </c>
      <c r="G99" s="3280" t="s">
        <v>887</v>
      </c>
      <c r="H99" s="3279">
        <f>F99</f>
        <v>214140</v>
      </c>
      <c r="I99" s="3278">
        <f>SUM(H99-F99)</f>
        <v>0</v>
      </c>
      <c r="J99" s="1231"/>
      <c r="K99" s="1831"/>
      <c r="L99" s="1231"/>
      <c r="M99" s="1231"/>
      <c r="N99" s="1231"/>
      <c r="O99" s="1831"/>
      <c r="P99" s="1231"/>
      <c r="S99" s="1231"/>
      <c r="T99" s="2696"/>
      <c r="U99" s="1231"/>
      <c r="V99" s="1231"/>
      <c r="W99" s="1231"/>
      <c r="AA99" s="3250"/>
      <c r="AC99" s="3250"/>
    </row>
    <row r="100" spans="1:29">
      <c r="A100" s="3266"/>
      <c r="B100" s="3266"/>
      <c r="C100" s="3265"/>
      <c r="D100" s="3277"/>
      <c r="E100" s="3276"/>
      <c r="F100" s="3281"/>
      <c r="G100" s="3280"/>
      <c r="H100" s="3279"/>
      <c r="I100" s="3278"/>
      <c r="J100" s="1231"/>
      <c r="K100" s="1831"/>
      <c r="L100" s="1231"/>
      <c r="M100" s="1231"/>
      <c r="N100" s="1231"/>
      <c r="O100" s="1831"/>
      <c r="P100" s="1231"/>
      <c r="S100" s="1231"/>
      <c r="T100" s="2696"/>
      <c r="U100" s="1231"/>
      <c r="V100" s="1231"/>
      <c r="W100" s="1231"/>
      <c r="AA100" s="3250"/>
      <c r="AC100" s="3250"/>
    </row>
    <row r="101" spans="1:29">
      <c r="A101" s="3266"/>
      <c r="B101" s="3266"/>
      <c r="C101" s="3265" t="s">
        <v>1060</v>
      </c>
      <c r="D101" s="3277" t="s">
        <v>1040</v>
      </c>
      <c r="E101" s="3276" t="s">
        <v>903</v>
      </c>
      <c r="F101" s="3281">
        <v>187620</v>
      </c>
      <c r="G101" s="3280" t="s">
        <v>903</v>
      </c>
      <c r="H101" s="3290" t="s">
        <v>1108</v>
      </c>
      <c r="I101" s="3289">
        <v>-187620</v>
      </c>
      <c r="J101" s="1231"/>
      <c r="K101" s="1831"/>
      <c r="L101" s="1231"/>
      <c r="M101" s="1231"/>
      <c r="N101" s="1231"/>
      <c r="O101" s="1831"/>
      <c r="P101" s="1231"/>
      <c r="S101" s="1231"/>
      <c r="T101" s="2696"/>
      <c r="U101" s="1231"/>
      <c r="V101" s="1231"/>
      <c r="W101" s="1231"/>
      <c r="AA101" s="3250"/>
      <c r="AC101" s="3250"/>
    </row>
    <row r="102" spans="1:29">
      <c r="A102" s="3266"/>
      <c r="B102" s="3266"/>
      <c r="C102" s="3265"/>
      <c r="D102" s="3277"/>
      <c r="E102" s="3276"/>
      <c r="F102" s="3281"/>
      <c r="G102" s="3280"/>
      <c r="H102" s="3279"/>
      <c r="I102" s="3278"/>
      <c r="J102" s="1231"/>
      <c r="K102" s="1831"/>
      <c r="L102" s="1231"/>
      <c r="M102" s="1231"/>
      <c r="N102" s="1231"/>
      <c r="O102" s="1831"/>
      <c r="P102" s="1231"/>
      <c r="S102" s="1231"/>
      <c r="T102" s="2696"/>
      <c r="U102" s="1231"/>
      <c r="V102" s="1231"/>
      <c r="W102" s="1231"/>
      <c r="AA102" s="3250"/>
      <c r="AC102" s="3250"/>
    </row>
    <row r="103" spans="1:29">
      <c r="A103" s="3266" t="s">
        <v>1073</v>
      </c>
      <c r="B103" s="3266" t="s">
        <v>1043</v>
      </c>
      <c r="C103" s="3265" t="s">
        <v>1615</v>
      </c>
      <c r="D103" s="3277" t="s">
        <v>1710</v>
      </c>
      <c r="E103" s="3276" t="s">
        <v>893</v>
      </c>
      <c r="F103" s="3281">
        <v>203184</v>
      </c>
      <c r="G103" s="3280" t="s">
        <v>892</v>
      </c>
      <c r="H103" s="3279">
        <v>205020</v>
      </c>
      <c r="I103" s="3278">
        <f>SUM(H103-F103)</f>
        <v>1836</v>
      </c>
      <c r="J103" s="1231"/>
      <c r="K103" s="1831"/>
      <c r="L103" s="1231"/>
      <c r="M103" s="1231"/>
      <c r="N103" s="1231"/>
      <c r="O103" s="1831"/>
      <c r="P103" s="1231"/>
      <c r="S103" s="1231"/>
      <c r="T103" s="2696"/>
      <c r="U103" s="1231"/>
      <c r="V103" s="1231"/>
      <c r="W103" s="1231"/>
      <c r="AA103" s="3250"/>
      <c r="AC103" s="3250"/>
    </row>
    <row r="104" spans="1:29">
      <c r="A104" s="3266"/>
      <c r="B104" s="3266"/>
      <c r="C104" s="3265"/>
      <c r="D104" s="3277"/>
      <c r="E104" s="3276"/>
      <c r="F104" s="3281"/>
      <c r="G104" s="3280"/>
      <c r="H104" s="3279"/>
      <c r="I104" s="3278"/>
      <c r="J104" s="1231"/>
      <c r="K104" s="1831"/>
      <c r="L104" s="1231"/>
      <c r="M104" s="1231"/>
      <c r="N104" s="1231"/>
      <c r="O104" s="1831"/>
      <c r="P104" s="1231"/>
      <c r="S104" s="1231"/>
      <c r="T104" s="2696"/>
      <c r="U104" s="1231"/>
      <c r="V104" s="1231"/>
      <c r="W104" s="1231"/>
      <c r="AA104" s="3250"/>
      <c r="AC104" s="3250"/>
    </row>
    <row r="105" spans="1:29">
      <c r="A105" s="3266" t="s">
        <v>1054</v>
      </c>
      <c r="B105" s="3266" t="s">
        <v>1065</v>
      </c>
      <c r="C105" s="3287" t="s">
        <v>1709</v>
      </c>
      <c r="D105" s="3277" t="s">
        <v>1708</v>
      </c>
      <c r="E105" s="3276" t="s">
        <v>911</v>
      </c>
      <c r="F105" s="3281">
        <v>176976</v>
      </c>
      <c r="G105" s="3280" t="s">
        <v>910</v>
      </c>
      <c r="H105" s="3279">
        <v>178332</v>
      </c>
      <c r="I105" s="3278">
        <f>SUM(H105-F105)</f>
        <v>1356</v>
      </c>
      <c r="J105" s="1231"/>
      <c r="K105" s="1831"/>
      <c r="L105" s="1231"/>
      <c r="M105" s="1231"/>
      <c r="N105" s="1231"/>
      <c r="O105" s="1831"/>
      <c r="P105" s="1231"/>
      <c r="S105" s="1231"/>
      <c r="T105" s="2696"/>
      <c r="U105" s="1231"/>
      <c r="V105" s="1231"/>
      <c r="W105" s="1231"/>
      <c r="AA105" s="3250"/>
      <c r="AC105" s="3250"/>
    </row>
    <row r="106" spans="1:29">
      <c r="A106" s="3266"/>
      <c r="B106" s="3266"/>
      <c r="C106" s="3265"/>
      <c r="D106" s="3277"/>
      <c r="E106" s="3276"/>
      <c r="F106" s="3281"/>
      <c r="G106" s="3280"/>
      <c r="H106" s="3279"/>
      <c r="I106" s="3278"/>
      <c r="J106" s="1231"/>
      <c r="K106" s="1831"/>
      <c r="L106" s="1231"/>
      <c r="M106" s="1231"/>
      <c r="N106" s="1231"/>
      <c r="O106" s="1831"/>
      <c r="P106" s="1231"/>
      <c r="S106" s="1231"/>
      <c r="T106" s="2696"/>
      <c r="U106" s="1231"/>
      <c r="V106" s="1231"/>
      <c r="W106" s="1231"/>
      <c r="AA106" s="3250"/>
      <c r="AC106" s="3250"/>
    </row>
    <row r="107" spans="1:29">
      <c r="A107" s="3266" t="s">
        <v>1053</v>
      </c>
      <c r="B107" s="3266" t="s">
        <v>1063</v>
      </c>
      <c r="C107" s="3287" t="s">
        <v>1049</v>
      </c>
      <c r="D107" s="3286" t="s">
        <v>1707</v>
      </c>
      <c r="E107" s="3285" t="s">
        <v>926</v>
      </c>
      <c r="F107" s="3284">
        <v>158616</v>
      </c>
      <c r="G107" s="3283" t="s">
        <v>926</v>
      </c>
      <c r="H107" s="3279">
        <f>F107</f>
        <v>158616</v>
      </c>
      <c r="I107" s="3282">
        <f>SUM(H107-F107)</f>
        <v>0</v>
      </c>
      <c r="J107" s="1231"/>
      <c r="K107" s="1831"/>
      <c r="L107" s="1231"/>
      <c r="M107" s="1231"/>
      <c r="N107" s="1231"/>
      <c r="O107" s="1831"/>
      <c r="P107" s="1231"/>
      <c r="S107" s="1231"/>
      <c r="T107" s="2696"/>
      <c r="U107" s="1231"/>
      <c r="V107" s="1231"/>
      <c r="W107" s="1231"/>
      <c r="AA107" s="3250"/>
      <c r="AC107" s="3250"/>
    </row>
    <row r="108" spans="1:29">
      <c r="A108" s="3266"/>
      <c r="B108" s="3266"/>
      <c r="C108" s="3287"/>
      <c r="D108" s="3286"/>
      <c r="E108" s="3285"/>
      <c r="F108" s="3284"/>
      <c r="G108" s="3283"/>
      <c r="H108" s="3279"/>
      <c r="I108" s="3288"/>
      <c r="J108" s="1231"/>
      <c r="K108" s="1831"/>
      <c r="L108" s="1231"/>
      <c r="M108" s="1231"/>
      <c r="N108" s="1231"/>
      <c r="O108" s="1831"/>
      <c r="P108" s="1231"/>
      <c r="S108" s="1231"/>
      <c r="T108" s="2696"/>
      <c r="U108" s="1231"/>
      <c r="V108" s="1231"/>
      <c r="W108" s="1231"/>
      <c r="AA108" s="3250"/>
      <c r="AC108" s="3250"/>
    </row>
    <row r="109" spans="1:29">
      <c r="A109" s="3266" t="s">
        <v>1050</v>
      </c>
      <c r="B109" s="3266" t="s">
        <v>1073</v>
      </c>
      <c r="C109" s="3287" t="s">
        <v>1614</v>
      </c>
      <c r="D109" s="3286" t="s">
        <v>1040</v>
      </c>
      <c r="E109" s="3285"/>
      <c r="F109" s="3284">
        <v>0</v>
      </c>
      <c r="G109" s="3283" t="s">
        <v>935</v>
      </c>
      <c r="H109" s="3279">
        <v>148416</v>
      </c>
      <c r="I109" s="3282">
        <f>SUM(H109-F109)</f>
        <v>148416</v>
      </c>
      <c r="J109" s="1231"/>
      <c r="K109" s="1831"/>
      <c r="L109" s="1231"/>
      <c r="M109" s="1231"/>
      <c r="N109" s="1231"/>
      <c r="O109" s="1831"/>
      <c r="P109" s="1231"/>
      <c r="S109" s="1231"/>
      <c r="T109" s="2696"/>
      <c r="U109" s="1231"/>
      <c r="V109" s="1231"/>
      <c r="W109" s="1231"/>
      <c r="AA109" s="3250"/>
      <c r="AC109" s="3250"/>
    </row>
    <row r="110" spans="1:29">
      <c r="A110" s="3266"/>
      <c r="B110" s="3266"/>
      <c r="C110" s="3265"/>
      <c r="D110" s="3277"/>
      <c r="E110" s="3276"/>
      <c r="F110" s="3281"/>
      <c r="G110" s="3280"/>
      <c r="H110" s="3279"/>
      <c r="I110" s="3278"/>
      <c r="J110" s="1231"/>
      <c r="K110" s="1831"/>
      <c r="L110" s="1231"/>
      <c r="M110" s="1231"/>
      <c r="N110" s="1231"/>
      <c r="O110" s="1831"/>
      <c r="P110" s="1231"/>
      <c r="S110" s="1231"/>
      <c r="T110" s="2696"/>
      <c r="U110" s="1231"/>
      <c r="V110" s="1231"/>
      <c r="W110" s="1231"/>
      <c r="AA110" s="3250"/>
      <c r="AC110" s="3250"/>
    </row>
    <row r="111" spans="1:29">
      <c r="A111" s="3266" t="s">
        <v>1052</v>
      </c>
      <c r="B111" s="3266" t="s">
        <v>1054</v>
      </c>
      <c r="C111" s="3265" t="s">
        <v>1045</v>
      </c>
      <c r="D111" s="3277" t="s">
        <v>1706</v>
      </c>
      <c r="E111" s="3276" t="s">
        <v>942</v>
      </c>
      <c r="F111" s="3281">
        <v>141012</v>
      </c>
      <c r="G111" s="3280" t="s">
        <v>942</v>
      </c>
      <c r="H111" s="3279">
        <f>F111</f>
        <v>141012</v>
      </c>
      <c r="I111" s="3278">
        <f>SUM(H111-F111)</f>
        <v>0</v>
      </c>
      <c r="J111" s="1231"/>
      <c r="K111" s="1831"/>
      <c r="L111" s="1231"/>
      <c r="M111" s="1231"/>
      <c r="N111" s="1231"/>
      <c r="O111" s="1831"/>
      <c r="P111" s="1231"/>
      <c r="S111" s="1231"/>
      <c r="T111" s="2696"/>
      <c r="U111" s="1231"/>
      <c r="V111" s="1231"/>
      <c r="W111" s="1231"/>
      <c r="AA111" s="3250"/>
      <c r="AC111" s="3250"/>
    </row>
    <row r="112" spans="1:29">
      <c r="A112" s="3266"/>
      <c r="B112" s="3266"/>
      <c r="C112" s="3265"/>
      <c r="D112" s="3277"/>
      <c r="E112" s="3276"/>
      <c r="F112" s="3262"/>
      <c r="G112" s="3275"/>
      <c r="H112" s="3274"/>
      <c r="I112" s="3273"/>
      <c r="J112" s="1231"/>
      <c r="K112" s="1831"/>
      <c r="L112" s="1231"/>
      <c r="M112" s="1231"/>
      <c r="N112" s="1231"/>
      <c r="O112" s="1831"/>
      <c r="P112" s="1231"/>
      <c r="S112" s="1231"/>
      <c r="T112" s="2696"/>
      <c r="U112" s="1231"/>
      <c r="V112" s="1231"/>
      <c r="W112" s="1231"/>
      <c r="AA112" s="3250"/>
      <c r="AC112" s="3250"/>
    </row>
    <row r="113" spans="1:29">
      <c r="A113" s="3271" t="s">
        <v>1070</v>
      </c>
      <c r="B113" s="3270" t="s">
        <v>1053</v>
      </c>
      <c r="C113" s="3267" t="s">
        <v>1045</v>
      </c>
      <c r="D113" s="3272" t="s">
        <v>1705</v>
      </c>
      <c r="E113" s="3268" t="s">
        <v>943</v>
      </c>
      <c r="F113" s="3262">
        <v>139944</v>
      </c>
      <c r="G113" s="3261" t="s">
        <v>943</v>
      </c>
      <c r="H113" s="3260">
        <f>F113</f>
        <v>139944</v>
      </c>
      <c r="I113" s="3259">
        <f>SUM(H113-F113)</f>
        <v>0</v>
      </c>
      <c r="J113" s="1231"/>
      <c r="K113" s="1831"/>
      <c r="L113" s="1231"/>
      <c r="M113" s="1231"/>
      <c r="N113" s="1231"/>
      <c r="O113" s="1831"/>
      <c r="P113" s="1231"/>
      <c r="S113" s="1231"/>
      <c r="T113" s="2696"/>
      <c r="U113" s="1231"/>
      <c r="V113" s="1231"/>
      <c r="W113" s="1231"/>
      <c r="AA113" s="3250"/>
      <c r="AC113" s="3250"/>
    </row>
    <row r="114" spans="1:29">
      <c r="A114" s="3271"/>
      <c r="B114" s="3270"/>
      <c r="C114" s="3267"/>
      <c r="D114" s="3269"/>
      <c r="E114" s="3268"/>
      <c r="F114" s="3262"/>
      <c r="G114" s="3261"/>
      <c r="H114" s="3260"/>
      <c r="I114" s="3259"/>
      <c r="J114" s="1234"/>
      <c r="K114" s="1831"/>
      <c r="L114" s="1231"/>
      <c r="M114" s="1231"/>
      <c r="N114" s="1231"/>
      <c r="O114" s="1831"/>
      <c r="P114" s="1231"/>
      <c r="S114" s="1231"/>
      <c r="T114" s="2696"/>
      <c r="U114" s="1231"/>
      <c r="V114" s="1231"/>
      <c r="W114" s="1231"/>
      <c r="AA114" s="3250"/>
      <c r="AC114" s="3250"/>
    </row>
    <row r="115" spans="1:29">
      <c r="A115" s="3266" t="s">
        <v>1067</v>
      </c>
      <c r="B115" s="3266" t="s">
        <v>1052</v>
      </c>
      <c r="C115" s="3267" t="s">
        <v>1045</v>
      </c>
      <c r="D115" s="3264" t="s">
        <v>1040</v>
      </c>
      <c r="E115" s="3263" t="s">
        <v>943</v>
      </c>
      <c r="F115" s="3262">
        <v>139944</v>
      </c>
      <c r="G115" s="3261" t="s">
        <v>943</v>
      </c>
      <c r="H115" s="3260">
        <f>F115</f>
        <v>139944</v>
      </c>
      <c r="I115" s="3259">
        <f>SUM(H115-F115)</f>
        <v>0</v>
      </c>
      <c r="J115" s="1231"/>
      <c r="K115" s="1831"/>
      <c r="L115" s="1231"/>
      <c r="M115" s="1231"/>
      <c r="N115" s="1231"/>
      <c r="O115" s="1831"/>
      <c r="P115" s="1231"/>
      <c r="S115" s="1231"/>
      <c r="T115" s="2696"/>
      <c r="U115" s="1231"/>
      <c r="V115" s="1231"/>
      <c r="W115" s="1231"/>
      <c r="AA115" s="3250"/>
      <c r="AC115" s="3250"/>
    </row>
    <row r="116" spans="1:29">
      <c r="A116" s="3266"/>
      <c r="B116" s="3266"/>
      <c r="C116" s="3265"/>
      <c r="D116" s="3264"/>
      <c r="E116" s="3263"/>
      <c r="F116" s="3262"/>
      <c r="G116" s="3261"/>
      <c r="H116" s="3260"/>
      <c r="I116" s="3259"/>
      <c r="J116" s="1234"/>
      <c r="K116" s="1831"/>
      <c r="L116" s="1231"/>
      <c r="M116" s="1231"/>
      <c r="N116" s="1231"/>
      <c r="O116" s="1831"/>
      <c r="P116" s="1231"/>
      <c r="S116" s="1231"/>
      <c r="T116" s="2696"/>
      <c r="U116" s="1231"/>
      <c r="V116" s="1231"/>
      <c r="W116" s="1231"/>
      <c r="AA116" s="3250"/>
      <c r="AC116" s="3250"/>
    </row>
    <row r="117" spans="1:29" ht="15.75" thickBot="1">
      <c r="A117" s="3258" t="s">
        <v>1089</v>
      </c>
      <c r="B117" s="3258" t="s">
        <v>1070</v>
      </c>
      <c r="C117" s="3257" t="s">
        <v>1045</v>
      </c>
      <c r="D117" s="3256" t="s">
        <v>1704</v>
      </c>
      <c r="E117" s="3255" t="s">
        <v>951</v>
      </c>
      <c r="F117" s="3254">
        <v>131676</v>
      </c>
      <c r="G117" s="3253" t="s">
        <v>951</v>
      </c>
      <c r="H117" s="3252">
        <f>F117</f>
        <v>131676</v>
      </c>
      <c r="I117" s="3251">
        <f>SUM(H117-F117)</f>
        <v>0</v>
      </c>
      <c r="J117" s="1231"/>
      <c r="K117" s="1831"/>
      <c r="L117" s="1231"/>
      <c r="M117" s="1231"/>
      <c r="N117" s="1231"/>
      <c r="O117" s="1831"/>
      <c r="P117" s="1231"/>
      <c r="S117" s="1231"/>
      <c r="T117" s="2696"/>
      <c r="U117" s="1231"/>
      <c r="V117" s="1231"/>
      <c r="W117" s="1231"/>
      <c r="AA117" s="3250"/>
      <c r="AC117" s="3250"/>
    </row>
    <row r="118" spans="1:29">
      <c r="A118" s="3249"/>
      <c r="B118" s="3248"/>
      <c r="C118" s="3247"/>
      <c r="D118" s="3246" t="s">
        <v>88</v>
      </c>
      <c r="E118" s="3245"/>
      <c r="F118" s="3243">
        <f>SUM(F14:F117)</f>
        <v>9242604</v>
      </c>
      <c r="G118" s="3244"/>
      <c r="H118" s="3243">
        <f>SUM(H14:H117)</f>
        <v>9225324</v>
      </c>
      <c r="I118" s="3243">
        <f>SUM(I14:I117)</f>
        <v>-17280</v>
      </c>
      <c r="J118" s="3243"/>
      <c r="K118" s="3242"/>
      <c r="L118" s="3242"/>
      <c r="M118" s="3242"/>
      <c r="N118" s="3242"/>
      <c r="O118" s="3242"/>
      <c r="P118" s="3242"/>
      <c r="Q118" s="3242"/>
      <c r="R118" s="3242"/>
      <c r="S118" s="1323"/>
      <c r="T118" s="3242"/>
      <c r="U118" s="3242"/>
      <c r="V118" s="3242"/>
      <c r="W118" s="3242"/>
      <c r="Y118" s="3242"/>
      <c r="AA118" s="3240"/>
      <c r="AC118" s="3240"/>
    </row>
    <row r="119" spans="1:29">
      <c r="A119" s="1230" t="s">
        <v>7</v>
      </c>
      <c r="B119" s="1229"/>
      <c r="C119" s="1220"/>
      <c r="D119" s="1228" t="s">
        <v>6</v>
      </c>
      <c r="E119" s="1334"/>
      <c r="F119" s="3239"/>
      <c r="G119" s="1223" t="s">
        <v>954</v>
      </c>
      <c r="H119" s="1227"/>
      <c r="I119" s="1227"/>
      <c r="J119" s="1323"/>
      <c r="K119" s="1323"/>
      <c r="L119" s="1323"/>
      <c r="M119" s="3241"/>
      <c r="N119" s="3241"/>
      <c r="O119" s="1323"/>
      <c r="P119" s="1323"/>
      <c r="Q119" s="1323"/>
      <c r="R119" s="1323"/>
      <c r="S119" s="1323"/>
      <c r="T119" s="1323"/>
      <c r="U119" s="1323"/>
      <c r="V119" s="1323"/>
      <c r="W119" s="1323"/>
      <c r="Y119" s="1323"/>
      <c r="AC119" s="3240"/>
    </row>
    <row r="120" spans="1:29">
      <c r="A120" s="1220"/>
      <c r="B120" s="1220"/>
      <c r="C120" s="1220"/>
      <c r="D120" s="1220"/>
      <c r="E120" s="1334"/>
      <c r="F120" s="3239"/>
      <c r="G120" s="1227"/>
      <c r="H120" s="1220"/>
      <c r="I120" s="1220"/>
      <c r="J120" s="1231"/>
      <c r="K120" s="1231"/>
      <c r="L120" s="1231"/>
      <c r="M120" s="1231"/>
      <c r="N120" s="1231"/>
      <c r="O120" s="1231"/>
      <c r="P120" s="1231"/>
    </row>
    <row r="121" spans="1:29">
      <c r="A121" s="1226" t="s">
        <v>1703</v>
      </c>
      <c r="B121" s="1220"/>
      <c r="C121" s="1220"/>
      <c r="D121" s="1225"/>
      <c r="E121" s="1334"/>
      <c r="F121" s="1231"/>
      <c r="G121" s="1224" t="s">
        <v>3</v>
      </c>
      <c r="H121" s="1220"/>
      <c r="I121" s="1220"/>
      <c r="J121" s="1231"/>
      <c r="K121" s="1231"/>
      <c r="L121" s="1231"/>
      <c r="M121" s="1231"/>
      <c r="N121" s="1231"/>
      <c r="O121" s="1231"/>
      <c r="P121" s="1231"/>
      <c r="S121" s="3237"/>
    </row>
    <row r="122" spans="1:29">
      <c r="A122" s="1265" t="s">
        <v>1702</v>
      </c>
      <c r="B122" s="1262"/>
      <c r="C122" s="1262"/>
      <c r="D122" s="1262"/>
      <c r="E122" s="1264"/>
      <c r="F122" s="3238"/>
      <c r="G122" s="1263" t="s">
        <v>199</v>
      </c>
      <c r="H122" s="1262"/>
      <c r="I122" s="1262"/>
      <c r="J122" s="3238"/>
      <c r="K122" s="3238"/>
      <c r="L122" s="3238"/>
      <c r="M122" s="3238"/>
      <c r="N122" s="3238"/>
      <c r="O122" s="3238"/>
      <c r="P122" s="3238"/>
    </row>
    <row r="123" spans="1:29">
      <c r="J123" s="3237"/>
    </row>
    <row r="124" spans="1:29">
      <c r="K124" s="3237"/>
    </row>
    <row r="126" spans="1:29">
      <c r="F126" s="3236"/>
      <c r="G126" s="2060"/>
      <c r="H126" s="3235"/>
      <c r="I126" s="2060"/>
      <c r="J126" s="3234"/>
      <c r="K126" s="3218"/>
      <c r="L126" s="3234"/>
      <c r="M126" s="3234"/>
      <c r="N126" s="3234"/>
      <c r="O126" s="3234"/>
      <c r="P126" s="3218"/>
      <c r="Q126" s="3219"/>
      <c r="R126" s="3219"/>
      <c r="S126" s="3218"/>
      <c r="T126" s="3218"/>
    </row>
    <row r="127" spans="1:29">
      <c r="F127" s="3218"/>
      <c r="G127" s="2060"/>
      <c r="H127" s="2060"/>
      <c r="I127" s="2060"/>
      <c r="J127" s="3218"/>
      <c r="K127" s="3218"/>
      <c r="L127" s="3218"/>
      <c r="M127" s="3218"/>
      <c r="N127" s="3218"/>
      <c r="O127" s="3218"/>
      <c r="P127" s="3218"/>
      <c r="Q127" s="3219"/>
      <c r="R127" s="3219"/>
      <c r="S127" s="3218"/>
      <c r="T127" s="3218"/>
    </row>
    <row r="128" spans="1:29">
      <c r="F128" s="3233"/>
      <c r="G128" s="2060"/>
      <c r="H128" s="2060"/>
      <c r="I128" s="2060"/>
      <c r="J128" s="3218"/>
      <c r="K128" s="3219"/>
      <c r="L128" s="3218"/>
      <c r="M128" s="3218"/>
      <c r="N128" s="3218"/>
      <c r="O128" s="3218"/>
      <c r="P128" s="3218"/>
      <c r="Q128" s="3219"/>
      <c r="R128" s="3219"/>
      <c r="S128" s="3218"/>
      <c r="T128" s="3218"/>
    </row>
    <row r="129" spans="4:20">
      <c r="F129" s="3218"/>
      <c r="G129" s="2060"/>
      <c r="H129" s="3232"/>
      <c r="I129" s="2060"/>
      <c r="J129" s="3218"/>
      <c r="K129" s="3218"/>
      <c r="L129" s="3218"/>
      <c r="M129" s="3218"/>
      <c r="N129" s="3218"/>
      <c r="O129" s="3218"/>
      <c r="P129" s="3218"/>
      <c r="Q129" s="3219"/>
      <c r="R129" s="3219"/>
      <c r="S129" s="3218"/>
      <c r="T129" s="3218"/>
    </row>
    <row r="130" spans="4:20">
      <c r="D130" s="2060"/>
      <c r="E130" s="2060"/>
      <c r="F130" s="3219"/>
      <c r="G130" s="2060"/>
      <c r="H130" s="2060"/>
      <c r="I130" s="2060"/>
      <c r="J130" s="3218"/>
      <c r="K130" s="3218"/>
      <c r="L130" s="3218"/>
      <c r="M130" s="3218"/>
      <c r="N130" s="3219"/>
      <c r="O130" s="3218"/>
      <c r="P130" s="3218"/>
      <c r="Q130" s="3219"/>
      <c r="R130" s="3219"/>
      <c r="S130" s="3218"/>
      <c r="T130" s="3218"/>
    </row>
    <row r="131" spans="4:20">
      <c r="D131" s="2060"/>
      <c r="E131" s="3231"/>
      <c r="F131" s="3227"/>
      <c r="G131" s="3231"/>
      <c r="H131" s="3231"/>
      <c r="I131" s="3228"/>
      <c r="J131" s="3229"/>
      <c r="K131" s="3229"/>
      <c r="L131" s="3230"/>
      <c r="M131" s="3229"/>
      <c r="N131" s="3229"/>
      <c r="O131" s="3218"/>
      <c r="P131" s="3218"/>
      <c r="Q131" s="3219"/>
      <c r="R131" s="3219"/>
      <c r="S131" s="3218"/>
      <c r="T131" s="3218"/>
    </row>
    <row r="132" spans="4:20">
      <c r="D132" s="2060"/>
      <c r="E132" s="2060"/>
      <c r="F132" s="3219"/>
      <c r="G132" s="2060"/>
      <c r="H132" s="2060"/>
      <c r="I132" s="3228"/>
      <c r="J132" s="3227"/>
      <c r="K132" s="3218"/>
      <c r="L132" s="3218"/>
      <c r="M132" s="3219"/>
      <c r="N132" s="3219"/>
      <c r="O132" s="3218"/>
      <c r="P132" s="3218"/>
      <c r="Q132" s="3219"/>
      <c r="R132" s="3219"/>
      <c r="S132" s="3218"/>
      <c r="T132" s="3218"/>
    </row>
    <row r="133" spans="4:20">
      <c r="D133" s="2060"/>
      <c r="E133" s="2060"/>
      <c r="F133" s="3219"/>
      <c r="G133" s="2060"/>
      <c r="H133" s="2060"/>
      <c r="I133" s="3228"/>
      <c r="J133" s="3227"/>
      <c r="K133" s="3218"/>
      <c r="L133" s="3218"/>
      <c r="M133" s="3218"/>
      <c r="N133" s="3218"/>
      <c r="O133" s="3218"/>
      <c r="P133" s="3218"/>
      <c r="Q133" s="3219"/>
      <c r="R133" s="3219"/>
      <c r="S133" s="3218"/>
      <c r="T133" s="3218"/>
    </row>
    <row r="134" spans="4:20">
      <c r="D134" s="2060"/>
      <c r="E134" s="2060"/>
      <c r="F134" s="3219"/>
      <c r="G134" s="2060"/>
      <c r="H134" s="2060"/>
      <c r="I134" s="3228"/>
      <c r="J134" s="3227"/>
      <c r="K134" s="3218"/>
      <c r="L134" s="3218"/>
      <c r="M134" s="3218"/>
      <c r="N134" s="3218"/>
      <c r="O134" s="3218"/>
      <c r="P134" s="3218"/>
      <c r="Q134" s="3219"/>
      <c r="R134" s="3219"/>
      <c r="S134" s="3218"/>
      <c r="T134" s="3218"/>
    </row>
    <row r="135" spans="4:20">
      <c r="D135" s="2060"/>
      <c r="E135" s="2060"/>
      <c r="F135" s="3219"/>
      <c r="G135" s="2060"/>
      <c r="H135" s="2060"/>
      <c r="I135" s="3228"/>
      <c r="J135" s="3227"/>
      <c r="K135" s="3218"/>
      <c r="L135" s="3218"/>
      <c r="M135" s="3218"/>
      <c r="N135" s="3218"/>
      <c r="O135" s="3218"/>
      <c r="P135" s="3218"/>
      <c r="Q135" s="3219"/>
      <c r="R135" s="3219"/>
      <c r="S135" s="3218"/>
      <c r="T135" s="3218"/>
    </row>
    <row r="136" spans="4:20">
      <c r="D136" s="2060"/>
      <c r="E136" s="2060"/>
      <c r="F136" s="3219"/>
      <c r="G136" s="2060"/>
      <c r="H136" s="2060"/>
      <c r="I136" s="3225"/>
      <c r="J136" s="3226"/>
      <c r="K136" s="3218"/>
      <c r="L136" s="3218"/>
      <c r="M136" s="3218"/>
      <c r="N136" s="3218"/>
      <c r="O136" s="3218"/>
      <c r="P136" s="3218"/>
      <c r="Q136" s="3224"/>
      <c r="R136" s="3223"/>
      <c r="S136" s="3222"/>
      <c r="T136" s="3221"/>
    </row>
    <row r="137" spans="4:20">
      <c r="D137" s="2060"/>
      <c r="E137" s="2060"/>
      <c r="F137" s="3219"/>
      <c r="G137" s="2060"/>
      <c r="H137" s="2060"/>
      <c r="I137" s="3225"/>
      <c r="J137" s="3218"/>
      <c r="K137" s="3218"/>
      <c r="L137" s="3218"/>
      <c r="M137" s="3218"/>
      <c r="N137" s="3218"/>
      <c r="O137" s="3218"/>
      <c r="P137" s="3218"/>
      <c r="Q137" s="3224"/>
      <c r="R137" s="3223"/>
      <c r="S137" s="3222"/>
      <c r="T137" s="3221"/>
    </row>
    <row r="138" spans="4:20">
      <c r="F138" s="3218"/>
      <c r="G138" s="2060"/>
      <c r="H138" s="2060"/>
      <c r="I138" s="3225"/>
      <c r="J138" s="3218"/>
      <c r="K138" s="3218"/>
      <c r="L138" s="3218"/>
      <c r="M138" s="3218"/>
      <c r="N138" s="3218"/>
      <c r="O138" s="3218"/>
      <c r="P138" s="3218"/>
      <c r="Q138" s="3224"/>
      <c r="R138" s="3223"/>
      <c r="S138" s="3222"/>
      <c r="T138" s="3221"/>
    </row>
    <row r="139" spans="4:20">
      <c r="F139" s="3218"/>
      <c r="G139" s="2060"/>
      <c r="H139" s="2060"/>
      <c r="I139" s="3225"/>
      <c r="J139" s="3218"/>
      <c r="K139" s="3218"/>
      <c r="L139" s="3218"/>
      <c r="M139" s="3218"/>
      <c r="N139" s="3218"/>
      <c r="O139" s="3218"/>
      <c r="P139" s="3218"/>
      <c r="Q139" s="3224"/>
      <c r="R139" s="3223"/>
      <c r="S139" s="3222"/>
      <c r="T139" s="3221"/>
    </row>
    <row r="140" spans="4:20">
      <c r="F140" s="3218"/>
      <c r="G140" s="2060"/>
      <c r="H140" s="2060"/>
      <c r="I140" s="2060"/>
      <c r="J140" s="3218"/>
      <c r="K140" s="3218"/>
      <c r="L140" s="3218"/>
      <c r="M140" s="3218"/>
      <c r="N140" s="3218"/>
      <c r="O140" s="3218"/>
      <c r="P140" s="3218"/>
      <c r="Q140" s="3224"/>
      <c r="R140" s="3223"/>
      <c r="S140" s="3222"/>
      <c r="T140" s="3221"/>
    </row>
    <row r="141" spans="4:20">
      <c r="F141" s="3218"/>
      <c r="G141" s="2060"/>
      <c r="H141" s="2060"/>
      <c r="I141" s="2060"/>
      <c r="J141" s="3218"/>
      <c r="K141" s="3218"/>
      <c r="L141" s="3218"/>
      <c r="M141" s="3218"/>
      <c r="N141" s="3218"/>
      <c r="O141" s="3218"/>
      <c r="P141" s="3218"/>
      <c r="Q141" s="1232"/>
      <c r="R141" s="1232"/>
      <c r="S141" s="1232"/>
      <c r="T141" s="3220"/>
    </row>
    <row r="142" spans="4:20">
      <c r="F142" s="3218"/>
      <c r="G142" s="2060"/>
      <c r="H142" s="2060"/>
      <c r="I142" s="2060"/>
      <c r="J142" s="3218"/>
      <c r="K142" s="3218"/>
      <c r="L142" s="3218"/>
      <c r="M142" s="3218"/>
      <c r="N142" s="3218"/>
      <c r="O142" s="3218"/>
      <c r="P142" s="3218"/>
      <c r="Q142" s="3219"/>
      <c r="R142" s="3219"/>
      <c r="S142" s="3218"/>
      <c r="T142" s="3218"/>
    </row>
    <row r="143" spans="4:20">
      <c r="F143" s="3218"/>
      <c r="G143" s="2060"/>
      <c r="H143" s="2060"/>
      <c r="I143" s="2060"/>
      <c r="J143" s="3218"/>
      <c r="K143" s="3218"/>
      <c r="L143" s="3218"/>
      <c r="M143" s="3218"/>
      <c r="N143" s="3218"/>
      <c r="O143" s="3218"/>
      <c r="P143" s="3218"/>
      <c r="Q143" s="3219"/>
      <c r="R143" s="3219"/>
      <c r="S143" s="3218"/>
      <c r="T143" s="3218"/>
    </row>
  </sheetData>
  <mergeCells count="17">
    <mergeCell ref="G10:H10"/>
    <mergeCell ref="S12:T12"/>
    <mergeCell ref="U12:V12"/>
    <mergeCell ref="E8:F8"/>
    <mergeCell ref="G8:H8"/>
    <mergeCell ref="J12:K12"/>
    <mergeCell ref="L12:O12"/>
    <mergeCell ref="A4:I4"/>
    <mergeCell ref="A5:I5"/>
    <mergeCell ref="A6:I6"/>
    <mergeCell ref="G7:H7"/>
    <mergeCell ref="S11:V11"/>
    <mergeCell ref="A11:B11"/>
    <mergeCell ref="J11:O11"/>
    <mergeCell ref="E9:F9"/>
    <mergeCell ref="G9:H9"/>
    <mergeCell ref="E10:F10"/>
  </mergeCells>
  <pageMargins left="0.7" right="0.7" top="0.75" bottom="0.75" header="0.3" footer="0.3"/>
  <pageSetup paperSize="5"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88" transitionEvaluation="1" transitionEntry="1">
    <tabColor rgb="FFFFFF00"/>
    <outlinePr summaryBelow="0"/>
  </sheetPr>
  <dimension ref="A2:EP141"/>
  <sheetViews>
    <sheetView showGridLines="0" showOutlineSymbols="0" topLeftCell="A88" zoomScale="90" zoomScaleNormal="90" workbookViewId="0">
      <selection activeCell="H108" sqref="H108"/>
    </sheetView>
  </sheetViews>
  <sheetFormatPr defaultColWidth="12.5703125" defaultRowHeight="15.75" outlineLevelRow="2" outlineLevelCol="2"/>
  <cols>
    <col min="1" max="1" width="1.85546875" style="796" customWidth="1"/>
    <col min="2" max="2" width="31.85546875" style="796" customWidth="1"/>
    <col min="3" max="3" width="10.7109375" style="2865" customWidth="1"/>
    <col min="4" max="5" width="11.28515625" style="796" customWidth="1"/>
    <col min="6" max="7" width="11.140625" style="796" customWidth="1"/>
    <col min="8" max="8" width="11.5703125" style="796" customWidth="1"/>
    <col min="9" max="13" width="12.5703125" style="796"/>
    <col min="14" max="14" width="15.5703125" style="796" customWidth="1"/>
    <col min="15" max="45" width="12.5703125" style="796"/>
    <col min="46" max="50" width="12.5703125" style="796" outlineLevel="1"/>
    <col min="51" max="56" width="12.5703125" style="796" outlineLevel="2"/>
    <col min="57" max="59" width="12.5703125" style="796" outlineLevel="1"/>
    <col min="60" max="79" width="12.5703125" style="796"/>
    <col min="80" max="83" width="12.5703125" style="796" outlineLevel="1"/>
    <col min="84" max="131" width="12.5703125" style="796"/>
    <col min="132" max="137" width="12.5703125" style="796" outlineLevel="1"/>
    <col min="138" max="143" width="12.5703125" style="796" outlineLevel="2"/>
    <col min="144" max="146" width="12.5703125" style="796" outlineLevel="1"/>
    <col min="147" max="16384" width="12.5703125" style="796"/>
  </cols>
  <sheetData>
    <row r="2" spans="1:10" ht="14.25" customHeight="1">
      <c r="A2" s="554"/>
      <c r="B2" s="554"/>
      <c r="E2" s="2747"/>
      <c r="F2" s="2748" t="s">
        <v>99</v>
      </c>
      <c r="H2" s="2747"/>
    </row>
    <row r="3" spans="1:10" ht="14.25" customHeight="1">
      <c r="A3" s="554"/>
      <c r="B3" s="554"/>
      <c r="E3" s="2747"/>
      <c r="F3" s="2747" t="s">
        <v>480</v>
      </c>
      <c r="H3" s="2747"/>
    </row>
    <row r="4" spans="1:10" ht="14.25" customHeight="1">
      <c r="A4" s="554"/>
      <c r="B4" s="554"/>
      <c r="E4" s="2747"/>
      <c r="G4" s="2748"/>
      <c r="H4" s="2747"/>
    </row>
    <row r="5" spans="1:10" ht="14.25" customHeight="1">
      <c r="A5" s="554"/>
      <c r="B5" s="554"/>
      <c r="E5" s="2747"/>
      <c r="G5" s="2748"/>
      <c r="H5" s="2747"/>
    </row>
    <row r="6" spans="1:10" ht="14.25" customHeight="1">
      <c r="A6" s="3118" t="s">
        <v>220</v>
      </c>
      <c r="B6" s="3118"/>
      <c r="C6" s="3118"/>
      <c r="D6" s="3118"/>
      <c r="E6" s="3118"/>
      <c r="F6" s="3118"/>
      <c r="G6" s="3118"/>
      <c r="H6" s="3118"/>
    </row>
    <row r="7" spans="1:10" ht="14.25" customHeight="1">
      <c r="A7" s="593" t="s">
        <v>365</v>
      </c>
      <c r="B7" s="593"/>
      <c r="C7" s="593"/>
      <c r="D7" s="593"/>
      <c r="E7" s="593"/>
      <c r="F7" s="593"/>
      <c r="G7" s="593"/>
      <c r="H7" s="593"/>
    </row>
    <row r="8" spans="1:10" ht="14.25" customHeight="1">
      <c r="A8" s="591"/>
      <c r="B8" s="591"/>
      <c r="C8" s="3465"/>
      <c r="D8" s="591"/>
      <c r="E8" s="591"/>
      <c r="F8" s="591"/>
      <c r="G8" s="591"/>
      <c r="H8" s="591"/>
    </row>
    <row r="9" spans="1:10" ht="14.25" customHeight="1">
      <c r="A9" s="636"/>
      <c r="B9" s="636"/>
      <c r="C9" s="3117"/>
      <c r="D9" s="636"/>
      <c r="E9" s="636"/>
      <c r="F9" s="636"/>
      <c r="G9" s="636"/>
      <c r="H9" s="636"/>
    </row>
    <row r="10" spans="1:10" ht="14.25" customHeight="1">
      <c r="A10" s="848" t="s">
        <v>1665</v>
      </c>
      <c r="D10" s="554"/>
      <c r="E10" s="554"/>
      <c r="F10" s="554"/>
      <c r="G10" s="554"/>
      <c r="H10" s="554"/>
    </row>
    <row r="11" spans="1:10" ht="14.25" customHeight="1">
      <c r="A11" s="848"/>
      <c r="D11" s="554"/>
      <c r="E11" s="554"/>
      <c r="F11" s="554"/>
      <c r="G11" s="554"/>
      <c r="H11" s="554"/>
    </row>
    <row r="12" spans="1:10" ht="14.25" customHeight="1">
      <c r="A12" s="432" t="s">
        <v>143</v>
      </c>
      <c r="B12" s="431"/>
      <c r="C12" s="3415" t="s">
        <v>92</v>
      </c>
      <c r="D12" s="2742" t="s">
        <v>91</v>
      </c>
      <c r="E12" s="2741" t="s">
        <v>93</v>
      </c>
      <c r="F12" s="2740"/>
      <c r="G12" s="2739"/>
      <c r="H12" s="3415" t="s">
        <v>87</v>
      </c>
    </row>
    <row r="13" spans="1:10" ht="14.25" customHeight="1">
      <c r="A13" s="426"/>
      <c r="B13" s="425"/>
      <c r="C13" s="3414" t="s">
        <v>86</v>
      </c>
      <c r="D13" s="2735" t="s">
        <v>228</v>
      </c>
      <c r="E13" s="3413" t="s">
        <v>1004</v>
      </c>
      <c r="F13" s="3412" t="s">
        <v>1003</v>
      </c>
      <c r="G13" s="2735" t="s">
        <v>88</v>
      </c>
      <c r="H13" s="2735">
        <v>2021</v>
      </c>
    </row>
    <row r="14" spans="1:10" ht="14.25" customHeight="1">
      <c r="A14" s="421"/>
      <c r="B14" s="420"/>
      <c r="C14" s="3411"/>
      <c r="D14" s="2733" t="s">
        <v>84</v>
      </c>
      <c r="E14" s="2733" t="s">
        <v>84</v>
      </c>
      <c r="F14" s="2733" t="s">
        <v>142</v>
      </c>
      <c r="G14" s="2790"/>
      <c r="H14" s="2733" t="s">
        <v>83</v>
      </c>
      <c r="I14" s="821"/>
      <c r="J14" s="821"/>
    </row>
    <row r="15" spans="1:10" ht="18" customHeight="1">
      <c r="A15" s="587" t="s">
        <v>213</v>
      </c>
      <c r="B15" s="847"/>
      <c r="C15" s="3464"/>
      <c r="D15" s="2783"/>
      <c r="E15" s="2783"/>
      <c r="F15" s="931"/>
      <c r="G15" s="931"/>
      <c r="H15" s="3463"/>
      <c r="I15" s="821"/>
      <c r="J15" s="821"/>
    </row>
    <row r="16" spans="1:10" ht="18" customHeight="1">
      <c r="A16" s="587" t="s">
        <v>82</v>
      </c>
      <c r="B16" s="847"/>
      <c r="C16" s="3462"/>
      <c r="D16" s="3461">
        <f>SUM(D17:D39)</f>
        <v>11856789.01</v>
      </c>
      <c r="E16" s="3461">
        <f>SUM(E18:E39)</f>
        <v>5442888.0199999996</v>
      </c>
      <c r="F16" s="3461">
        <f>SUM(F18:F39)</f>
        <v>9299986.9800000004</v>
      </c>
      <c r="G16" s="3461">
        <f>SUM(G18:G39)</f>
        <v>14742875</v>
      </c>
      <c r="H16" s="3461">
        <f>SUM(H18:H39)</f>
        <v>15135179</v>
      </c>
      <c r="I16" s="821"/>
      <c r="J16" s="821"/>
    </row>
    <row r="17" spans="1:12" ht="15.95" customHeight="1" outlineLevel="1">
      <c r="A17" s="1494" t="s">
        <v>81</v>
      </c>
      <c r="B17" s="1493"/>
      <c r="C17" s="3460"/>
      <c r="D17" s="1492"/>
      <c r="E17" s="1492"/>
      <c r="F17" s="1492"/>
      <c r="G17" s="1492"/>
      <c r="H17" s="3459"/>
      <c r="I17" s="821"/>
      <c r="J17" s="821"/>
    </row>
    <row r="18" spans="1:12" ht="15.95" customHeight="1" outlineLevel="1">
      <c r="A18" s="1469" t="s">
        <v>80</v>
      </c>
      <c r="B18" s="3451"/>
      <c r="C18" s="3455" t="s">
        <v>79</v>
      </c>
      <c r="D18" s="1567">
        <v>6726199.9000000004</v>
      </c>
      <c r="E18" s="1559">
        <v>3569486.7</v>
      </c>
      <c r="F18" s="1562">
        <f>G18-E18</f>
        <v>5671845.2999999998</v>
      </c>
      <c r="G18" s="1564">
        <v>9241332</v>
      </c>
      <c r="H18" s="1563">
        <f>'plantilla (9)'!H118</f>
        <v>9225324</v>
      </c>
      <c r="I18" s="821"/>
      <c r="J18" s="821"/>
    </row>
    <row r="19" spans="1:12" ht="15.95" customHeight="1" outlineLevel="1">
      <c r="A19" s="1475" t="s">
        <v>78</v>
      </c>
      <c r="B19" s="1474"/>
      <c r="C19" s="3455"/>
      <c r="D19" s="1465"/>
      <c r="E19" s="1559"/>
      <c r="F19" s="1562"/>
      <c r="G19" s="1562"/>
      <c r="H19" s="3458"/>
      <c r="I19" s="821"/>
      <c r="J19" s="821"/>
    </row>
    <row r="20" spans="1:12" ht="15.95" customHeight="1" outlineLevel="1">
      <c r="A20" s="1469" t="s">
        <v>77</v>
      </c>
      <c r="B20" s="3451"/>
      <c r="C20" s="3455" t="s">
        <v>76</v>
      </c>
      <c r="D20" s="1465">
        <v>677732.26</v>
      </c>
      <c r="E20" s="1559">
        <v>402000</v>
      </c>
      <c r="F20" s="1562">
        <f>G20-E20</f>
        <v>558000</v>
      </c>
      <c r="G20" s="1562">
        <v>960000</v>
      </c>
      <c r="H20" s="1563">
        <v>960000</v>
      </c>
      <c r="I20" s="821"/>
      <c r="J20" s="821"/>
    </row>
    <row r="21" spans="1:12" ht="15.95" customHeight="1" outlineLevel="1">
      <c r="A21" s="1469" t="s">
        <v>141</v>
      </c>
      <c r="B21" s="3451"/>
      <c r="C21" s="3455" t="s">
        <v>140</v>
      </c>
      <c r="D21" s="1465">
        <v>85500</v>
      </c>
      <c r="E21" s="1559">
        <v>42750</v>
      </c>
      <c r="F21" s="1562">
        <f>SUM(G21-E21)</f>
        <v>42750</v>
      </c>
      <c r="G21" s="1562">
        <v>85500</v>
      </c>
      <c r="H21" s="1565">
        <f>7125*12</f>
        <v>85500</v>
      </c>
      <c r="I21" s="821"/>
      <c r="J21" s="821"/>
    </row>
    <row r="22" spans="1:12" ht="15.95" customHeight="1" outlineLevel="1">
      <c r="A22" s="1469" t="s">
        <v>1125</v>
      </c>
      <c r="B22" s="3451"/>
      <c r="C22" s="3455" t="s">
        <v>138</v>
      </c>
      <c r="D22" s="1465">
        <v>85500</v>
      </c>
      <c r="E22" s="1559">
        <v>42750</v>
      </c>
      <c r="F22" s="1562">
        <f>SUM(G22-E22)</f>
        <v>42750</v>
      </c>
      <c r="G22" s="1562">
        <v>85500</v>
      </c>
      <c r="H22" s="1565">
        <f>7125*12</f>
        <v>85500</v>
      </c>
      <c r="I22" s="821"/>
      <c r="J22" s="821"/>
    </row>
    <row r="23" spans="1:12" ht="15.95" customHeight="1" outlineLevel="1">
      <c r="A23" s="1469" t="s">
        <v>75</v>
      </c>
      <c r="B23" s="3451"/>
      <c r="C23" s="3455" t="s">
        <v>74</v>
      </c>
      <c r="D23" s="1465">
        <v>174000</v>
      </c>
      <c r="E23" s="1559">
        <v>174000</v>
      </c>
      <c r="F23" s="1562">
        <f>G23-E23</f>
        <v>66000</v>
      </c>
      <c r="G23" s="1562">
        <v>240000</v>
      </c>
      <c r="H23" s="1563">
        <v>240000</v>
      </c>
      <c r="I23" s="821"/>
      <c r="J23" s="821"/>
    </row>
    <row r="24" spans="1:12" ht="15.95" customHeight="1" outlineLevel="1">
      <c r="A24" s="1469" t="s">
        <v>73</v>
      </c>
      <c r="B24" s="3451"/>
      <c r="C24" s="3455" t="s">
        <v>74</v>
      </c>
      <c r="D24" s="1465">
        <v>572647</v>
      </c>
      <c r="E24" s="1560">
        <v>0</v>
      </c>
      <c r="F24" s="1562">
        <f>G24</f>
        <v>770111</v>
      </c>
      <c r="G24" s="1562">
        <v>770111</v>
      </c>
      <c r="H24" s="2773">
        <f>H18/12</f>
        <v>768777</v>
      </c>
      <c r="I24" s="2766"/>
      <c r="J24" s="821"/>
      <c r="K24" s="2767"/>
      <c r="L24" s="2767"/>
    </row>
    <row r="25" spans="1:12" ht="15.95" customHeight="1" outlineLevel="1">
      <c r="A25" s="1469" t="s">
        <v>71</v>
      </c>
      <c r="B25" s="3451"/>
      <c r="C25" s="3455" t="s">
        <v>70</v>
      </c>
      <c r="D25" s="1465">
        <v>145000</v>
      </c>
      <c r="E25" s="1560">
        <v>0</v>
      </c>
      <c r="F25" s="1562">
        <v>200000</v>
      </c>
      <c r="G25" s="1562">
        <v>200000</v>
      </c>
      <c r="H25" s="2773">
        <v>200000</v>
      </c>
      <c r="I25" s="2767"/>
      <c r="J25" s="2767"/>
      <c r="K25" s="2767"/>
      <c r="L25" s="2767"/>
    </row>
    <row r="26" spans="1:12" ht="15.95" customHeight="1" outlineLevel="1">
      <c r="A26" s="1469" t="s">
        <v>69</v>
      </c>
      <c r="B26" s="3451"/>
      <c r="C26" s="3453" t="s">
        <v>68</v>
      </c>
      <c r="D26" s="1465">
        <v>546091</v>
      </c>
      <c r="E26" s="1560">
        <v>595001</v>
      </c>
      <c r="F26" s="1562">
        <f>G26-E26</f>
        <v>175110</v>
      </c>
      <c r="G26" s="1562">
        <v>770111</v>
      </c>
      <c r="H26" s="2773">
        <f>H18/12</f>
        <v>768777</v>
      </c>
      <c r="I26" s="2766"/>
      <c r="J26" s="821"/>
      <c r="K26" s="2767"/>
      <c r="L26" s="2767"/>
    </row>
    <row r="27" spans="1:12" ht="15.95" customHeight="1" outlineLevel="1">
      <c r="A27" s="1475" t="s">
        <v>67</v>
      </c>
      <c r="B27" s="1474"/>
      <c r="C27" s="3455"/>
      <c r="D27" s="1465"/>
      <c r="E27" s="1560"/>
      <c r="F27" s="1562"/>
      <c r="G27" s="1562"/>
      <c r="H27" s="2773"/>
      <c r="I27" s="2767"/>
      <c r="J27" s="2767"/>
      <c r="K27" s="2767"/>
      <c r="L27" s="2767"/>
    </row>
    <row r="28" spans="1:12" ht="15.95" customHeight="1" outlineLevel="1">
      <c r="A28" s="3457" t="s">
        <v>66</v>
      </c>
      <c r="B28" s="3451"/>
      <c r="C28" s="3455" t="s">
        <v>65</v>
      </c>
      <c r="D28" s="1465">
        <v>804977.12</v>
      </c>
      <c r="E28" s="1562">
        <v>428422.6</v>
      </c>
      <c r="F28" s="1562">
        <f>G28-E28</f>
        <v>730055.4</v>
      </c>
      <c r="G28" s="1562">
        <v>1158478</v>
      </c>
      <c r="H28" s="2773">
        <v>1107040</v>
      </c>
      <c r="I28" s="2767"/>
      <c r="J28" s="2767"/>
      <c r="K28" s="2767"/>
      <c r="L28" s="2767"/>
    </row>
    <row r="29" spans="1:12" ht="15.95" customHeight="1" outlineLevel="1">
      <c r="A29" s="1469" t="s">
        <v>64</v>
      </c>
      <c r="B29" s="3451"/>
      <c r="C29" s="3455" t="s">
        <v>63</v>
      </c>
      <c r="D29" s="1465">
        <v>34100</v>
      </c>
      <c r="E29" s="1560">
        <v>17400</v>
      </c>
      <c r="F29" s="1562">
        <f>G29-E29</f>
        <v>30600</v>
      </c>
      <c r="G29" s="1562">
        <v>48000</v>
      </c>
      <c r="H29" s="2773">
        <v>48000</v>
      </c>
      <c r="I29" s="2767"/>
      <c r="J29" s="2767"/>
      <c r="K29" s="2772"/>
      <c r="L29" s="2772"/>
    </row>
    <row r="30" spans="1:12" ht="15.95" customHeight="1" outlineLevel="1">
      <c r="A30" s="1469" t="s">
        <v>62</v>
      </c>
      <c r="B30" s="3451"/>
      <c r="C30" s="3455" t="s">
        <v>61</v>
      </c>
      <c r="D30" s="1465">
        <v>78039.83</v>
      </c>
      <c r="E30" s="1560">
        <v>49677.72</v>
      </c>
      <c r="F30" s="1562">
        <f>G30-E30</f>
        <v>98472.28</v>
      </c>
      <c r="G30" s="1562">
        <v>148150</v>
      </c>
      <c r="H30" s="2773">
        <v>156479</v>
      </c>
      <c r="I30" s="2767"/>
      <c r="J30" s="2767"/>
      <c r="K30" s="2771"/>
      <c r="L30" s="2767"/>
    </row>
    <row r="31" spans="1:12" ht="15.95" customHeight="1" outlineLevel="1">
      <c r="A31" s="1469" t="s">
        <v>60</v>
      </c>
      <c r="B31" s="3451"/>
      <c r="C31" s="3455" t="s">
        <v>59</v>
      </c>
      <c r="D31" s="1465">
        <v>34100</v>
      </c>
      <c r="E31" s="1560">
        <v>17400</v>
      </c>
      <c r="F31" s="1562">
        <f>G31-E31</f>
        <v>30600</v>
      </c>
      <c r="G31" s="1562">
        <v>48000</v>
      </c>
      <c r="H31" s="2773">
        <v>48000</v>
      </c>
      <c r="I31" s="2767"/>
      <c r="J31" s="2767"/>
      <c r="K31" s="2771"/>
      <c r="L31" s="2767"/>
    </row>
    <row r="32" spans="1:12" ht="15.95" customHeight="1" outlineLevel="1">
      <c r="A32" s="1475" t="s">
        <v>56</v>
      </c>
      <c r="B32" s="1474"/>
      <c r="C32" s="3456"/>
      <c r="D32" s="1465"/>
      <c r="E32" s="1560"/>
      <c r="F32" s="1562"/>
      <c r="G32" s="1562"/>
      <c r="H32" s="2773"/>
      <c r="I32" s="2767"/>
      <c r="J32" s="2767"/>
      <c r="K32" s="2771"/>
      <c r="L32" s="2767"/>
    </row>
    <row r="33" spans="1:12" ht="15.95" customHeight="1" outlineLevel="1">
      <c r="A33" s="1469" t="s">
        <v>472</v>
      </c>
      <c r="B33" s="3451"/>
      <c r="C33" s="3455" t="s">
        <v>57</v>
      </c>
      <c r="D33" s="1465">
        <v>0</v>
      </c>
      <c r="E33" s="1560">
        <v>0</v>
      </c>
      <c r="F33" s="1562">
        <v>1000</v>
      </c>
      <c r="G33" s="1562">
        <f>E33+F33</f>
        <v>1000</v>
      </c>
      <c r="H33" s="3454">
        <v>1000</v>
      </c>
      <c r="I33" s="2767"/>
      <c r="J33" s="2767"/>
      <c r="K33" s="2771"/>
      <c r="L33" s="2767"/>
    </row>
    <row r="34" spans="1:12" ht="15.95" customHeight="1" outlineLevel="1">
      <c r="A34" s="1469" t="s">
        <v>464</v>
      </c>
      <c r="B34" s="3451"/>
      <c r="C34" s="3453" t="s">
        <v>1027</v>
      </c>
      <c r="D34" s="1465">
        <v>1692901.9</v>
      </c>
      <c r="E34" s="1560">
        <v>0</v>
      </c>
      <c r="F34" s="1562">
        <f>G34-E34</f>
        <v>640693</v>
      </c>
      <c r="G34" s="1562">
        <v>640693</v>
      </c>
      <c r="H34" s="2773">
        <v>1224782</v>
      </c>
      <c r="I34" s="2767"/>
      <c r="J34" s="2767"/>
      <c r="K34" s="2771"/>
      <c r="L34" s="2767"/>
    </row>
    <row r="35" spans="1:12" ht="15.95" customHeight="1" outlineLevel="1">
      <c r="A35" s="1469" t="s">
        <v>470</v>
      </c>
      <c r="B35" s="3451"/>
      <c r="C35" s="3431" t="s">
        <v>53</v>
      </c>
      <c r="D35" s="1465">
        <v>55000</v>
      </c>
      <c r="E35" s="1560">
        <v>20000</v>
      </c>
      <c r="F35" s="1562">
        <f>G35-E35</f>
        <v>0</v>
      </c>
      <c r="G35" s="1562">
        <v>20000</v>
      </c>
      <c r="H35" s="2773">
        <v>15000</v>
      </c>
      <c r="I35" s="2767"/>
      <c r="J35" s="2767"/>
      <c r="K35" s="2771"/>
      <c r="L35" s="2767"/>
    </row>
    <row r="36" spans="1:12" ht="15.95" customHeight="1" outlineLevel="1">
      <c r="A36" s="3436" t="s">
        <v>52</v>
      </c>
      <c r="B36" s="3452"/>
      <c r="C36" s="3431" t="s">
        <v>1769</v>
      </c>
      <c r="D36" s="1465">
        <v>0</v>
      </c>
      <c r="E36" s="1560">
        <v>0</v>
      </c>
      <c r="F36" s="1562">
        <f>SUM(G36-E36)</f>
        <v>1000</v>
      </c>
      <c r="G36" s="1562">
        <v>1000</v>
      </c>
      <c r="H36" s="3449">
        <v>1000</v>
      </c>
      <c r="I36" s="2767"/>
      <c r="J36" s="2767"/>
      <c r="K36" s="2771"/>
      <c r="L36" s="2766"/>
    </row>
    <row r="37" spans="1:12" ht="15.95" customHeight="1" outlineLevel="1">
      <c r="A37" s="1469" t="s">
        <v>1124</v>
      </c>
      <c r="B37" s="3451"/>
      <c r="C37" s="1448"/>
      <c r="D37" s="1465"/>
      <c r="E37" s="1560"/>
      <c r="F37" s="1562"/>
      <c r="G37" s="3450"/>
      <c r="H37" s="3449"/>
      <c r="I37" s="2767"/>
      <c r="J37" s="2767"/>
      <c r="K37" s="2771"/>
      <c r="L37" s="2766"/>
    </row>
    <row r="38" spans="1:12" ht="15.95" customHeight="1" outlineLevel="1">
      <c r="A38" s="1469"/>
      <c r="B38" s="3451" t="s">
        <v>466</v>
      </c>
      <c r="C38" s="3431" t="s">
        <v>1768</v>
      </c>
      <c r="D38" s="1465">
        <v>145000</v>
      </c>
      <c r="E38" s="1560">
        <v>0</v>
      </c>
      <c r="F38" s="1562">
        <f>G38</f>
        <v>205000</v>
      </c>
      <c r="G38" s="3450">
        <v>205000</v>
      </c>
      <c r="H38" s="3449">
        <v>200000</v>
      </c>
      <c r="I38" s="2767"/>
      <c r="J38" s="2767"/>
      <c r="K38" s="2771"/>
      <c r="L38" s="2766"/>
    </row>
    <row r="39" spans="1:12" ht="15.95" customHeight="1" outlineLevel="1">
      <c r="A39" s="3448" t="s">
        <v>48</v>
      </c>
      <c r="B39" s="3447"/>
      <c r="C39" s="3446" t="s">
        <v>47</v>
      </c>
      <c r="D39" s="1463">
        <v>0</v>
      </c>
      <c r="E39" s="1557">
        <v>84000</v>
      </c>
      <c r="F39" s="3445">
        <v>36000</v>
      </c>
      <c r="G39" s="3444">
        <f>E39+F39</f>
        <v>120000</v>
      </c>
      <c r="H39" s="3443">
        <v>0</v>
      </c>
      <c r="I39" s="2764"/>
      <c r="J39" s="2764"/>
      <c r="K39" s="2764"/>
      <c r="L39" s="2764"/>
    </row>
    <row r="40" spans="1:12" ht="20.100000000000001" customHeight="1" outlineLevel="1">
      <c r="A40" s="3442" t="s">
        <v>46</v>
      </c>
      <c r="B40" s="3441"/>
      <c r="C40" s="3440"/>
      <c r="D40" s="3439">
        <f>SUM(D41:D78)</f>
        <v>974110.42999999993</v>
      </c>
      <c r="E40" s="3439">
        <f>SUM(E41:E78)</f>
        <v>213398.77</v>
      </c>
      <c r="F40" s="3439">
        <f>SUM(F41:F78)</f>
        <v>1427165.23</v>
      </c>
      <c r="G40" s="3439">
        <f>SUM(G41:G78)</f>
        <v>1640564</v>
      </c>
      <c r="H40" s="3439">
        <f>SUM(H41:H83)</f>
        <v>1271490</v>
      </c>
    </row>
    <row r="41" spans="1:12" s="809" customFormat="1" ht="15.95" customHeight="1" outlineLevel="1">
      <c r="A41" s="3438" t="s">
        <v>45</v>
      </c>
      <c r="B41" s="3437"/>
      <c r="C41" s="2199" t="s">
        <v>44</v>
      </c>
      <c r="D41" s="3386">
        <v>271119.86</v>
      </c>
      <c r="E41" s="37">
        <v>55870</v>
      </c>
      <c r="F41" s="50">
        <f>G41-E41</f>
        <v>324804</v>
      </c>
      <c r="G41" s="37">
        <v>380674</v>
      </c>
      <c r="H41" s="3123">
        <v>150000</v>
      </c>
    </row>
    <row r="42" spans="1:12" s="809" customFormat="1" ht="15.95" customHeight="1" outlineLevel="1">
      <c r="A42" s="1469" t="s">
        <v>1123</v>
      </c>
      <c r="B42" s="1472"/>
      <c r="C42" s="2199" t="s">
        <v>40</v>
      </c>
      <c r="D42" s="3386">
        <v>151922.28</v>
      </c>
      <c r="E42" s="37">
        <v>18225</v>
      </c>
      <c r="F42" s="50">
        <f>G42-E42</f>
        <v>162775</v>
      </c>
      <c r="G42" s="49">
        <v>181000</v>
      </c>
      <c r="H42" s="3123">
        <v>100000</v>
      </c>
    </row>
    <row r="43" spans="1:12" s="809" customFormat="1" ht="15.95" customHeight="1" outlineLevel="1">
      <c r="A43" s="1469" t="s">
        <v>39</v>
      </c>
      <c r="B43" s="1472"/>
      <c r="C43" s="2199" t="s">
        <v>35</v>
      </c>
      <c r="D43" s="3386">
        <v>74585.38</v>
      </c>
      <c r="E43" s="37">
        <v>16775.7</v>
      </c>
      <c r="F43" s="50">
        <f>SUM(G43-E43)</f>
        <v>73224.3</v>
      </c>
      <c r="G43" s="49">
        <v>90000</v>
      </c>
      <c r="H43" s="3123">
        <v>90000</v>
      </c>
    </row>
    <row r="44" spans="1:12" s="809" customFormat="1" ht="15.95" customHeight="1" outlineLevel="1">
      <c r="A44" s="1469" t="s">
        <v>1767</v>
      </c>
      <c r="B44" s="1472"/>
      <c r="C44" s="2197" t="s">
        <v>1766</v>
      </c>
      <c r="D44" s="3386">
        <v>33395</v>
      </c>
      <c r="E44" s="37">
        <v>8508</v>
      </c>
      <c r="F44" s="50">
        <f>SUM(G44-E44)</f>
        <v>41492</v>
      </c>
      <c r="G44" s="49">
        <v>50000</v>
      </c>
      <c r="H44" s="3123">
        <v>50000</v>
      </c>
    </row>
    <row r="45" spans="1:12" s="809" customFormat="1" ht="15.95" customHeight="1" outlineLevel="1">
      <c r="A45" s="1447" t="s">
        <v>238</v>
      </c>
      <c r="B45" s="1472"/>
      <c r="C45" s="2199" t="s">
        <v>131</v>
      </c>
      <c r="D45" s="3386">
        <v>40536.629999999997</v>
      </c>
      <c r="E45" s="37">
        <v>14798.4</v>
      </c>
      <c r="F45" s="50">
        <f>SUM(G45-E45)</f>
        <v>105201.60000000001</v>
      </c>
      <c r="G45" s="49">
        <v>120000</v>
      </c>
      <c r="H45" s="3435">
        <v>120000</v>
      </c>
    </row>
    <row r="46" spans="1:12" s="809" customFormat="1" ht="15.95" customHeight="1" outlineLevel="1">
      <c r="A46" s="1447" t="s">
        <v>130</v>
      </c>
      <c r="B46" s="1472"/>
      <c r="C46" s="2197" t="s">
        <v>33</v>
      </c>
      <c r="D46" s="3386">
        <v>89390.64</v>
      </c>
      <c r="E46" s="37">
        <v>7155</v>
      </c>
      <c r="F46" s="50">
        <f>SUM(G46-E46)</f>
        <v>100245</v>
      </c>
      <c r="G46" s="49">
        <v>107400</v>
      </c>
      <c r="H46" s="3435">
        <v>90000</v>
      </c>
    </row>
    <row r="47" spans="1:12" s="809" customFormat="1" ht="15.95" customHeight="1" outlineLevel="1">
      <c r="A47" s="3436" t="s">
        <v>32</v>
      </c>
      <c r="B47" s="1472"/>
      <c r="C47" s="2199" t="s">
        <v>31</v>
      </c>
      <c r="D47" s="3386">
        <v>26614.95</v>
      </c>
      <c r="E47" s="37">
        <v>1531</v>
      </c>
      <c r="F47" s="50">
        <f>SUM(G47-E47)</f>
        <v>38469</v>
      </c>
      <c r="G47" s="49">
        <v>40000</v>
      </c>
      <c r="H47" s="3435">
        <v>30000</v>
      </c>
    </row>
    <row r="48" spans="1:12" s="809" customFormat="1" ht="15.95" customHeight="1" outlineLevel="1">
      <c r="A48" s="1469" t="s">
        <v>195</v>
      </c>
      <c r="B48" s="1472"/>
      <c r="C48" s="2197" t="s">
        <v>194</v>
      </c>
      <c r="D48" s="3386">
        <v>19567.759999999998</v>
      </c>
      <c r="E48" s="37">
        <v>4695.09</v>
      </c>
      <c r="F48" s="50">
        <f>G48-E48</f>
        <v>65304.91</v>
      </c>
      <c r="G48" s="49">
        <v>70000</v>
      </c>
      <c r="H48" s="3435">
        <v>50000</v>
      </c>
    </row>
    <row r="49" spans="1:8" s="809" customFormat="1" ht="15.95" customHeight="1" outlineLevel="1">
      <c r="A49" s="1469" t="s">
        <v>193</v>
      </c>
      <c r="B49" s="1472"/>
      <c r="C49" s="2197" t="s">
        <v>29</v>
      </c>
      <c r="D49" s="3386">
        <v>325</v>
      </c>
      <c r="E49" s="37">
        <v>0</v>
      </c>
      <c r="F49" s="50">
        <f>G49-E49</f>
        <v>5000</v>
      </c>
      <c r="G49" s="49">
        <v>5000</v>
      </c>
      <c r="H49" s="3123">
        <v>5000</v>
      </c>
    </row>
    <row r="50" spans="1:8" s="809" customFormat="1" ht="15.95" customHeight="1" outlineLevel="1">
      <c r="A50" s="1469" t="s">
        <v>28</v>
      </c>
      <c r="B50" s="1472"/>
      <c r="C50" s="2197" t="s">
        <v>27</v>
      </c>
      <c r="D50" s="3386">
        <v>18675.23</v>
      </c>
      <c r="E50" s="37">
        <v>12449.48</v>
      </c>
      <c r="F50" s="50">
        <f>G50-E50</f>
        <v>75550.52</v>
      </c>
      <c r="G50" s="49">
        <v>88000</v>
      </c>
      <c r="H50" s="3123">
        <v>88000</v>
      </c>
    </row>
    <row r="51" spans="1:8" s="809" customFormat="1" ht="15.95" customHeight="1" outlineLevel="1">
      <c r="A51" s="1447" t="s">
        <v>665</v>
      </c>
      <c r="B51" s="1450"/>
      <c r="C51" s="2197" t="s">
        <v>128</v>
      </c>
      <c r="D51" s="3381">
        <v>5640</v>
      </c>
      <c r="E51" s="3427">
        <v>1410</v>
      </c>
      <c r="F51" s="3430">
        <f>G51-E51</f>
        <v>4230</v>
      </c>
      <c r="G51" s="2693">
        <v>5640</v>
      </c>
      <c r="H51" s="3123">
        <v>5640</v>
      </c>
    </row>
    <row r="52" spans="1:8" s="809" customFormat="1" ht="15.95" customHeight="1" outlineLevel="1">
      <c r="A52" s="1447" t="s">
        <v>24</v>
      </c>
      <c r="B52" s="1450"/>
      <c r="C52" s="2197" t="s">
        <v>23</v>
      </c>
      <c r="D52" s="3381">
        <v>79713.7</v>
      </c>
      <c r="E52" s="3427">
        <v>41400</v>
      </c>
      <c r="F52" s="3430">
        <f>G52-E52</f>
        <v>60900</v>
      </c>
      <c r="G52" s="2693">
        <v>102300</v>
      </c>
      <c r="H52" s="3123">
        <v>102300</v>
      </c>
    </row>
    <row r="53" spans="1:8" s="3429" customFormat="1" ht="15.95" customHeight="1" outlineLevel="1">
      <c r="A53" s="3434" t="s">
        <v>1117</v>
      </c>
      <c r="B53" s="3433"/>
      <c r="C53" s="3432"/>
      <c r="D53" s="2414"/>
      <c r="E53" s="45"/>
      <c r="F53" s="1456"/>
      <c r="G53" s="45"/>
      <c r="H53" s="3123"/>
    </row>
    <row r="54" spans="1:8" s="3429" customFormat="1" ht="15.95" customHeight="1" outlineLevel="1">
      <c r="A54" s="1447"/>
      <c r="B54" s="1450" t="s">
        <v>1013</v>
      </c>
      <c r="C54" s="3431" t="s">
        <v>18</v>
      </c>
      <c r="D54" s="3381">
        <v>4900</v>
      </c>
      <c r="E54" s="3427">
        <v>0</v>
      </c>
      <c r="F54" s="3430">
        <f>G54-E54</f>
        <v>15000</v>
      </c>
      <c r="G54" s="49">
        <v>15000</v>
      </c>
      <c r="H54" s="3123">
        <v>15000</v>
      </c>
    </row>
    <row r="55" spans="1:8" s="809" customFormat="1" ht="15.95" customHeight="1" outlineLevel="1">
      <c r="A55" s="1447" t="s">
        <v>1764</v>
      </c>
      <c r="B55" s="1472"/>
      <c r="C55" s="2199"/>
      <c r="D55" s="3386"/>
      <c r="E55" s="37"/>
      <c r="F55" s="50"/>
      <c r="G55" s="49"/>
      <c r="H55" s="3123"/>
    </row>
    <row r="56" spans="1:8" s="809" customFormat="1" ht="15.95" customHeight="1" outlineLevel="1">
      <c r="A56" s="1447"/>
      <c r="B56" s="3428" t="s">
        <v>1765</v>
      </c>
      <c r="C56" s="2197" t="s">
        <v>15</v>
      </c>
      <c r="D56" s="3386">
        <v>4670</v>
      </c>
      <c r="E56" s="3427">
        <v>0</v>
      </c>
      <c r="F56" s="50">
        <f>SUM(G56-E56)</f>
        <v>50000</v>
      </c>
      <c r="G56" s="49">
        <v>50000</v>
      </c>
      <c r="H56" s="3123">
        <v>50000</v>
      </c>
    </row>
    <row r="57" spans="1:8" s="809" customFormat="1" ht="15.95" customHeight="1" outlineLevel="1">
      <c r="A57" s="1447" t="s">
        <v>1764</v>
      </c>
      <c r="B57" s="1472"/>
      <c r="C57" s="2199"/>
      <c r="D57" s="3386"/>
      <c r="E57" s="37"/>
      <c r="F57" s="50"/>
      <c r="G57" s="49"/>
      <c r="H57" s="3123"/>
    </row>
    <row r="58" spans="1:8" s="809" customFormat="1" ht="15.95" customHeight="1" outlineLevel="1">
      <c r="A58" s="2788"/>
      <c r="B58" s="3426" t="s">
        <v>1115</v>
      </c>
      <c r="C58" s="3425" t="s">
        <v>166</v>
      </c>
      <c r="D58" s="3424">
        <v>9440</v>
      </c>
      <c r="E58" s="3423">
        <v>0</v>
      </c>
      <c r="F58" s="3422">
        <f>SUM(G58-E58)</f>
        <v>50000</v>
      </c>
      <c r="G58" s="3421">
        <v>50000</v>
      </c>
      <c r="H58" s="3420">
        <v>50000</v>
      </c>
    </row>
    <row r="59" spans="1:8" s="819" customFormat="1" ht="15.95" customHeight="1" outlineLevel="1">
      <c r="A59" s="3419"/>
      <c r="B59" s="3418"/>
      <c r="C59" s="2197"/>
      <c r="D59" s="3417"/>
      <c r="E59" s="2398"/>
      <c r="F59" s="1462"/>
      <c r="G59" s="1462"/>
      <c r="H59" s="3416"/>
    </row>
    <row r="60" spans="1:8" s="819" customFormat="1" ht="15.95" customHeight="1" outlineLevel="1">
      <c r="A60" s="3419"/>
      <c r="B60" s="3418"/>
      <c r="C60" s="2197"/>
      <c r="D60" s="3417"/>
      <c r="E60" s="2398"/>
      <c r="F60" s="1462"/>
      <c r="G60" s="1462"/>
      <c r="H60" s="3416"/>
    </row>
    <row r="61" spans="1:8" s="819" customFormat="1" ht="15.95" customHeight="1" outlineLevel="1">
      <c r="A61" s="3419"/>
      <c r="B61" s="3418"/>
      <c r="C61" s="2197"/>
      <c r="D61" s="3417"/>
      <c r="E61" s="2398"/>
      <c r="F61" s="1462"/>
      <c r="G61" s="1462"/>
      <c r="H61" s="3416"/>
    </row>
    <row r="62" spans="1:8" s="819" customFormat="1" ht="15.95" customHeight="1" outlineLevel="1">
      <c r="A62" s="3419"/>
      <c r="B62" s="3418"/>
      <c r="C62" s="2197"/>
      <c r="D62" s="3417"/>
      <c r="E62" s="2398"/>
      <c r="F62" s="1462"/>
      <c r="G62" s="1462"/>
      <c r="H62" s="3416"/>
    </row>
    <row r="63" spans="1:8" s="819" customFormat="1" ht="15.95" customHeight="1" outlineLevel="1">
      <c r="A63" s="3419"/>
      <c r="B63" s="3418"/>
      <c r="C63" s="2197"/>
      <c r="D63" s="3417"/>
      <c r="E63" s="2398"/>
      <c r="F63" s="1462"/>
      <c r="G63" s="1462"/>
      <c r="H63" s="3416"/>
    </row>
    <row r="64" spans="1:8" s="819" customFormat="1" ht="15.95" customHeight="1" outlineLevel="1">
      <c r="A64" s="3419"/>
      <c r="B64" s="3418"/>
      <c r="C64" s="2197"/>
      <c r="D64" s="3417"/>
      <c r="E64" s="2398"/>
      <c r="F64" s="1462"/>
      <c r="G64" s="1462"/>
      <c r="H64" s="3416"/>
    </row>
    <row r="65" spans="1:8" s="819" customFormat="1" ht="15.95" customHeight="1" outlineLevel="1">
      <c r="A65" s="3419"/>
      <c r="B65" s="3418"/>
      <c r="C65" s="2197"/>
      <c r="D65" s="3417"/>
      <c r="E65" s="2398"/>
      <c r="F65" s="1462"/>
      <c r="G65" s="1462"/>
      <c r="H65" s="3416"/>
    </row>
    <row r="66" spans="1:8" s="819" customFormat="1" ht="15.95" customHeight="1" outlineLevel="1">
      <c r="A66" s="3419"/>
      <c r="B66" s="3418"/>
      <c r="C66" s="2197"/>
      <c r="D66" s="3417"/>
      <c r="E66" s="2398"/>
      <c r="F66" s="2748"/>
      <c r="G66" s="1462"/>
      <c r="H66" s="3416"/>
    </row>
    <row r="67" spans="1:8" s="819" customFormat="1" ht="15.95" customHeight="1" outlineLevel="1">
      <c r="A67" s="3419"/>
      <c r="B67" s="3418"/>
      <c r="C67" s="2197"/>
      <c r="D67" s="3417"/>
      <c r="E67" s="2398"/>
      <c r="F67" s="2747"/>
      <c r="G67" s="1462"/>
      <c r="H67" s="3416"/>
    </row>
    <row r="68" spans="1:8" s="819" customFormat="1" ht="15.95" customHeight="1" outlineLevel="1">
      <c r="A68" s="3419"/>
      <c r="B68" s="3418"/>
      <c r="C68" s="2197"/>
      <c r="D68" s="3417"/>
      <c r="E68" s="2398"/>
      <c r="F68" s="1462"/>
      <c r="G68" s="1462"/>
      <c r="H68" s="3416"/>
    </row>
    <row r="69" spans="1:8" s="819" customFormat="1" ht="15.95" customHeight="1" outlineLevel="1">
      <c r="A69" s="3419"/>
      <c r="B69" s="3418"/>
      <c r="C69" s="2197"/>
      <c r="D69" s="3417"/>
      <c r="E69" s="2398"/>
      <c r="F69" s="2748" t="s">
        <v>99</v>
      </c>
      <c r="G69" s="1462"/>
      <c r="H69" s="3416"/>
    </row>
    <row r="70" spans="1:8" s="819" customFormat="1" ht="15.95" customHeight="1" outlineLevel="1">
      <c r="A70" s="3419"/>
      <c r="B70" s="3418"/>
      <c r="C70" s="2197"/>
      <c r="D70" s="3417"/>
      <c r="E70" s="2398"/>
      <c r="F70" s="2747" t="s">
        <v>454</v>
      </c>
      <c r="G70" s="1462"/>
      <c r="H70" s="3416"/>
    </row>
    <row r="71" spans="1:8" s="819" customFormat="1" ht="15.95" customHeight="1" outlineLevel="1">
      <c r="A71" s="3419"/>
      <c r="B71" s="3418"/>
      <c r="C71" s="2197"/>
      <c r="D71" s="3417"/>
      <c r="E71" s="2398"/>
      <c r="F71" s="1462"/>
      <c r="G71" s="1462"/>
      <c r="H71" s="3416"/>
    </row>
    <row r="72" spans="1:8" s="819" customFormat="1" ht="15.95" customHeight="1" outlineLevel="1">
      <c r="A72" s="3419"/>
      <c r="B72" s="3418"/>
      <c r="C72" s="2197"/>
      <c r="D72" s="3417"/>
      <c r="E72" s="2398"/>
      <c r="F72" s="1462"/>
      <c r="G72" s="1462"/>
      <c r="H72" s="3416"/>
    </row>
    <row r="73" spans="1:8" s="819" customFormat="1" ht="15.95" customHeight="1" outlineLevel="1">
      <c r="A73" s="432" t="s">
        <v>143</v>
      </c>
      <c r="B73" s="431"/>
      <c r="C73" s="3415" t="s">
        <v>92</v>
      </c>
      <c r="D73" s="2742" t="s">
        <v>91</v>
      </c>
      <c r="E73" s="2741" t="s">
        <v>93</v>
      </c>
      <c r="F73" s="2740"/>
      <c r="G73" s="2739"/>
      <c r="H73" s="3415" t="s">
        <v>87</v>
      </c>
    </row>
    <row r="74" spans="1:8" s="819" customFormat="1" ht="15.95" customHeight="1" outlineLevel="1">
      <c r="A74" s="426"/>
      <c r="B74" s="425"/>
      <c r="C74" s="3414" t="s">
        <v>86</v>
      </c>
      <c r="D74" s="2735" t="s">
        <v>228</v>
      </c>
      <c r="E74" s="3413" t="s">
        <v>1004</v>
      </c>
      <c r="F74" s="3412" t="s">
        <v>1003</v>
      </c>
      <c r="G74" s="2735" t="s">
        <v>88</v>
      </c>
      <c r="H74" s="2735" t="s">
        <v>227</v>
      </c>
    </row>
    <row r="75" spans="1:8" s="819" customFormat="1" ht="15.95" customHeight="1" outlineLevel="1">
      <c r="A75" s="421"/>
      <c r="B75" s="420"/>
      <c r="C75" s="3411"/>
      <c r="D75" s="2733" t="s">
        <v>84</v>
      </c>
      <c r="E75" s="2733" t="s">
        <v>84</v>
      </c>
      <c r="F75" s="2733" t="s">
        <v>142</v>
      </c>
      <c r="G75" s="2790"/>
      <c r="H75" s="2733" t="s">
        <v>83</v>
      </c>
    </row>
    <row r="76" spans="1:8" s="809" customFormat="1" ht="15.95" customHeight="1" outlineLevel="1">
      <c r="A76" s="3410" t="s">
        <v>10</v>
      </c>
      <c r="B76" s="3409"/>
      <c r="C76" s="3408" t="s">
        <v>9</v>
      </c>
      <c r="D76" s="3407">
        <v>69549</v>
      </c>
      <c r="E76" s="3406">
        <v>7151.1</v>
      </c>
      <c r="F76" s="3405">
        <f>SUM(G76-E76)</f>
        <v>146148.9</v>
      </c>
      <c r="G76" s="3404">
        <v>153300</v>
      </c>
      <c r="H76" s="3403">
        <v>143300</v>
      </c>
    </row>
    <row r="77" spans="1:8" s="809" customFormat="1" ht="15.95" customHeight="1" outlineLevel="1">
      <c r="A77" s="1457" t="s">
        <v>1114</v>
      </c>
      <c r="B77" s="3401"/>
      <c r="C77" s="3402"/>
      <c r="D77" s="3386"/>
      <c r="E77" s="37"/>
      <c r="F77" s="50"/>
      <c r="G77" s="49"/>
      <c r="H77" s="3123"/>
    </row>
    <row r="78" spans="1:8" s="809" customFormat="1" ht="15.95" customHeight="1" outlineLevel="1">
      <c r="A78" s="1457"/>
      <c r="B78" s="3401" t="s">
        <v>1763</v>
      </c>
      <c r="C78" s="3385" t="s">
        <v>1762</v>
      </c>
      <c r="D78" s="3386">
        <v>74065</v>
      </c>
      <c r="E78" s="37">
        <v>23430</v>
      </c>
      <c r="F78" s="50">
        <f>SUM(G78-E78)</f>
        <v>108820</v>
      </c>
      <c r="G78" s="49">
        <v>132250</v>
      </c>
      <c r="H78" s="3123">
        <v>132250</v>
      </c>
    </row>
    <row r="79" spans="1:8" s="809" customFormat="1" ht="15.95" customHeight="1" outlineLevel="1" thickBot="1">
      <c r="A79" s="3400"/>
      <c r="B79" s="3399"/>
      <c r="C79" s="3398"/>
      <c r="D79" s="3397"/>
      <c r="E79" s="3396"/>
      <c r="F79" s="3395"/>
      <c r="G79" s="3394"/>
      <c r="H79" s="3393"/>
    </row>
    <row r="80" spans="1:8" s="809" customFormat="1" ht="15.95" customHeight="1" outlineLevel="1" thickBot="1">
      <c r="A80" s="3392"/>
      <c r="B80" s="3391" t="s">
        <v>400</v>
      </c>
      <c r="C80" s="3390"/>
      <c r="D80" s="3388">
        <f>SUM(D81:D83)</f>
        <v>302900</v>
      </c>
      <c r="E80" s="3388">
        <f>SUM(E81:E83)</f>
        <v>0</v>
      </c>
      <c r="F80" s="3388">
        <f>SUM(F81:F83)</f>
        <v>3980000</v>
      </c>
      <c r="G80" s="3389">
        <f>SUM(G81:G83)</f>
        <v>3980000</v>
      </c>
      <c r="H80" s="3388">
        <f>SUM(H81:H82)</f>
        <v>0</v>
      </c>
    </row>
    <row r="81" spans="1:8" s="809" customFormat="1" ht="15.95" customHeight="1" outlineLevel="1">
      <c r="A81" s="3384"/>
      <c r="B81" s="3383" t="s">
        <v>1761</v>
      </c>
      <c r="C81" s="3387" t="s">
        <v>111</v>
      </c>
      <c r="D81" s="3386">
        <v>213400</v>
      </c>
      <c r="E81" s="37">
        <v>0</v>
      </c>
      <c r="F81" s="50">
        <v>35000</v>
      </c>
      <c r="G81" s="49">
        <f>F81</f>
        <v>35000</v>
      </c>
      <c r="H81" s="3123">
        <v>0</v>
      </c>
    </row>
    <row r="82" spans="1:8" s="809" customFormat="1" ht="15.95" customHeight="1" outlineLevel="1">
      <c r="A82" s="3384"/>
      <c r="B82" s="3383" t="s">
        <v>395</v>
      </c>
      <c r="C82" s="3385" t="s">
        <v>105</v>
      </c>
      <c r="D82" s="3381">
        <v>89500</v>
      </c>
      <c r="E82" s="37">
        <v>0</v>
      </c>
      <c r="F82" s="50">
        <v>145000</v>
      </c>
      <c r="G82" s="49">
        <f>F82</f>
        <v>145000</v>
      </c>
      <c r="H82" s="3123">
        <v>0</v>
      </c>
    </row>
    <row r="83" spans="1:8" s="809" customFormat="1" ht="15.95" customHeight="1" outlineLevel="1">
      <c r="A83" s="3384"/>
      <c r="B83" s="3383" t="s">
        <v>185</v>
      </c>
      <c r="C83" s="3382" t="s">
        <v>109</v>
      </c>
      <c r="D83" s="3381">
        <v>0</v>
      </c>
      <c r="E83" s="37">
        <v>0</v>
      </c>
      <c r="F83" s="50">
        <v>3800000</v>
      </c>
      <c r="G83" s="49">
        <f>F83</f>
        <v>3800000</v>
      </c>
      <c r="H83" s="3123">
        <v>0</v>
      </c>
    </row>
    <row r="84" spans="1:8" s="819" customFormat="1" ht="15.95" customHeight="1" outlineLevel="1" thickBot="1">
      <c r="A84" s="805" t="s">
        <v>8</v>
      </c>
      <c r="B84" s="805"/>
      <c r="C84" s="3380"/>
      <c r="D84" s="3379">
        <f>SUM(D16+D40+D80)</f>
        <v>13133799.439999999</v>
      </c>
      <c r="E84" s="3379">
        <f>SUM(E16+E40)+E80</f>
        <v>5656286.7899999991</v>
      </c>
      <c r="F84" s="3379">
        <f>SUM(F16+F40)+F80</f>
        <v>14707152.210000001</v>
      </c>
      <c r="G84" s="3379">
        <f>G16+G40+G80</f>
        <v>20363439</v>
      </c>
      <c r="H84" s="3379">
        <f>SUM(H16+H40)+H80</f>
        <v>16406669</v>
      </c>
    </row>
    <row r="85" spans="1:8" s="819" customFormat="1" ht="15.95" customHeight="1" outlineLevel="1" thickTop="1">
      <c r="A85" s="802"/>
      <c r="B85" s="802"/>
      <c r="C85" s="3372"/>
      <c r="D85" s="3378"/>
      <c r="E85" s="3378"/>
      <c r="F85" s="3378"/>
      <c r="G85" s="3378"/>
      <c r="H85" s="3378"/>
    </row>
    <row r="86" spans="1:8" s="819" customFormat="1" ht="15.95" customHeight="1" outlineLevel="1">
      <c r="A86" s="554" t="s">
        <v>1010</v>
      </c>
      <c r="B86" s="796"/>
      <c r="C86" s="554" t="s">
        <v>6</v>
      </c>
      <c r="D86" s="796"/>
      <c r="E86" s="3369" t="s">
        <v>1653</v>
      </c>
      <c r="F86" s="3369"/>
      <c r="G86" s="554"/>
      <c r="H86" s="796"/>
    </row>
    <row r="87" spans="1:8" s="819" customFormat="1" ht="15.95" customHeight="1" outlineLevel="1">
      <c r="A87" s="554"/>
      <c r="B87" s="796"/>
      <c r="C87" s="554"/>
      <c r="D87" s="796"/>
      <c r="E87" s="3094"/>
      <c r="F87" s="3094"/>
      <c r="G87" s="554"/>
      <c r="H87" s="796"/>
    </row>
    <row r="88" spans="1:8" s="819" customFormat="1" ht="15.95" customHeight="1" outlineLevel="1">
      <c r="A88" s="796"/>
      <c r="B88" s="928"/>
      <c r="C88" s="2059"/>
      <c r="D88" s="928"/>
      <c r="E88" s="554"/>
      <c r="F88" s="554"/>
      <c r="G88" s="554"/>
      <c r="H88" s="796"/>
    </row>
    <row r="89" spans="1:8" s="819" customFormat="1" ht="15.95" customHeight="1" outlineLevel="1">
      <c r="A89" s="3743" t="s">
        <v>1963</v>
      </c>
      <c r="B89" s="928"/>
      <c r="C89" s="3744" t="s">
        <v>1906</v>
      </c>
      <c r="D89" s="3745"/>
      <c r="E89" s="3742" t="s">
        <v>1876</v>
      </c>
      <c r="F89" s="594"/>
      <c r="G89" s="594"/>
      <c r="H89" s="594"/>
    </row>
    <row r="90" spans="1:8" s="819" customFormat="1" ht="15.95" customHeight="1" outlineLevel="1">
      <c r="A90" s="3377" t="s">
        <v>1760</v>
      </c>
      <c r="B90" s="3746"/>
      <c r="C90" s="2785" t="s">
        <v>100</v>
      </c>
      <c r="D90" s="2785"/>
      <c r="E90" s="2707" t="s">
        <v>0</v>
      </c>
      <c r="F90" s="2707"/>
      <c r="G90" s="2707"/>
      <c r="H90" s="2707"/>
    </row>
    <row r="91" spans="1:8" s="819" customFormat="1" ht="15.95" customHeight="1" outlineLevel="1">
      <c r="A91" s="363"/>
      <c r="B91" s="3747"/>
      <c r="C91" s="3748"/>
      <c r="D91" s="3749"/>
      <c r="E91" s="2705"/>
      <c r="F91" s="2705"/>
      <c r="G91" s="2705"/>
      <c r="H91" s="2705"/>
    </row>
    <row r="92" spans="1:8" s="819" customFormat="1" ht="15.95" customHeight="1" outlineLevel="1">
      <c r="A92" s="1540"/>
      <c r="B92" s="3750"/>
      <c r="C92" s="2794"/>
      <c r="D92" s="3114"/>
      <c r="E92" s="638"/>
      <c r="F92" s="2745"/>
      <c r="G92" s="2744"/>
      <c r="H92" s="2743"/>
    </row>
    <row r="93" spans="1:8" s="819" customFormat="1" ht="15.95" customHeight="1" outlineLevel="1">
      <c r="A93" s="1540"/>
      <c r="B93" s="1540"/>
      <c r="C93" s="1548"/>
      <c r="D93" s="2746"/>
      <c r="E93" s="638"/>
      <c r="G93" s="2744"/>
      <c r="H93" s="2743"/>
    </row>
    <row r="94" spans="1:8" s="819" customFormat="1" ht="15.95" customHeight="1" outlineLevel="1">
      <c r="A94" s="1540"/>
      <c r="B94" s="1540"/>
      <c r="C94" s="1548"/>
      <c r="D94" s="2746"/>
      <c r="E94" s="638"/>
      <c r="F94" s="3376"/>
      <c r="G94" s="2744"/>
      <c r="H94" s="2743"/>
    </row>
    <row r="95" spans="1:8" s="819" customFormat="1" ht="15.95" customHeight="1" outlineLevel="1">
      <c r="A95" s="1540"/>
      <c r="B95" s="1540"/>
      <c r="C95" s="1548"/>
      <c r="D95" s="2746"/>
      <c r="E95" s="638"/>
      <c r="F95" s="3375"/>
      <c r="G95" s="2744"/>
      <c r="H95" s="2743"/>
    </row>
    <row r="96" spans="1:8" s="819" customFormat="1" ht="15.95" customHeight="1" outlineLevel="1">
      <c r="A96" s="1540"/>
      <c r="B96" s="1540"/>
      <c r="C96" s="1548"/>
      <c r="D96" s="2746"/>
      <c r="E96" s="638"/>
      <c r="F96" s="3375"/>
      <c r="G96" s="2744"/>
      <c r="H96" s="2743"/>
    </row>
    <row r="97" spans="1:9" s="819" customFormat="1" ht="15.95" customHeight="1" outlineLevel="1">
      <c r="A97" s="1540"/>
      <c r="B97" s="1540"/>
      <c r="C97" s="1548"/>
      <c r="D97" s="2746"/>
      <c r="E97" s="638"/>
      <c r="F97" s="3375"/>
      <c r="G97" s="2744"/>
      <c r="H97" s="2743"/>
    </row>
    <row r="98" spans="1:9" s="809" customFormat="1" ht="15.95" customHeight="1" outlineLevel="1">
      <c r="A98" s="1540"/>
      <c r="B98" s="1540"/>
      <c r="C98" s="3373"/>
      <c r="D98" s="2746"/>
      <c r="E98" s="638"/>
      <c r="F98" s="2745"/>
      <c r="G98" s="2744"/>
      <c r="H98" s="2743"/>
    </row>
    <row r="99" spans="1:9" s="809" customFormat="1" ht="15.95" customHeight="1" outlineLevel="1">
      <c r="A99" s="1540"/>
      <c r="B99" s="1540"/>
      <c r="C99" s="2794"/>
      <c r="D99" s="2746"/>
      <c r="E99" s="638"/>
      <c r="F99" s="2745"/>
      <c r="G99" s="2744"/>
      <c r="H99" s="2743"/>
    </row>
    <row r="100" spans="1:9" s="809" customFormat="1" ht="15.95" customHeight="1" outlineLevel="1">
      <c r="A100" s="1540"/>
      <c r="B100" s="1540"/>
      <c r="C100" s="3373"/>
      <c r="D100" s="2746"/>
      <c r="E100" s="638"/>
      <c r="F100" s="2745"/>
      <c r="G100" s="2744"/>
      <c r="H100" s="2743"/>
    </row>
    <row r="101" spans="1:9" s="809" customFormat="1" ht="15.95" customHeight="1" outlineLevel="1">
      <c r="A101" s="1540"/>
      <c r="B101" s="1540"/>
      <c r="C101" s="2794"/>
      <c r="D101" s="2746"/>
      <c r="E101" s="638"/>
      <c r="F101" s="2745"/>
      <c r="G101" s="2744"/>
      <c r="H101" s="2743"/>
    </row>
    <row r="102" spans="1:9" s="809" customFormat="1" ht="15.95" customHeight="1" outlineLevel="1">
      <c r="A102" s="1540"/>
      <c r="B102" s="1540"/>
      <c r="C102" s="3373"/>
      <c r="D102" s="2746"/>
      <c r="E102" s="638"/>
      <c r="F102" s="2745"/>
      <c r="G102" s="2744"/>
      <c r="H102" s="2743"/>
    </row>
    <row r="103" spans="1:9" s="809" customFormat="1" ht="15.95" customHeight="1" outlineLevel="1">
      <c r="A103" s="1540"/>
      <c r="B103" s="1540"/>
      <c r="C103" s="2794"/>
      <c r="D103" s="2746"/>
      <c r="E103" s="638"/>
      <c r="F103" s="2745"/>
      <c r="G103" s="2744"/>
      <c r="H103" s="2743"/>
    </row>
    <row r="104" spans="1:9" s="809" customFormat="1" ht="15.95" customHeight="1" outlineLevel="1">
      <c r="A104" s="1540"/>
      <c r="B104" s="1540"/>
      <c r="C104" s="3373"/>
      <c r="D104" s="2746"/>
      <c r="E104" s="638"/>
      <c r="F104" s="2745"/>
      <c r="G104" s="2744"/>
      <c r="H104" s="2743"/>
    </row>
    <row r="105" spans="1:9" s="809" customFormat="1" ht="15.95" customHeight="1" outlineLevel="1">
      <c r="A105" s="1540"/>
      <c r="B105" s="1540"/>
      <c r="C105" s="2794"/>
      <c r="D105" s="2746"/>
      <c r="E105" s="638"/>
      <c r="F105" s="2745"/>
      <c r="G105" s="2744"/>
      <c r="H105" s="2743"/>
      <c r="I105" s="819"/>
    </row>
    <row r="106" spans="1:9" s="809" customFormat="1" ht="15.95" customHeight="1" outlineLevel="1">
      <c r="A106" s="1540"/>
      <c r="B106" s="1540"/>
      <c r="C106" s="3373"/>
      <c r="D106" s="2746"/>
      <c r="E106" s="638"/>
      <c r="F106" s="2745"/>
      <c r="G106" s="2744"/>
      <c r="H106" s="2743"/>
      <c r="I106" s="821"/>
    </row>
    <row r="107" spans="1:9" s="809" customFormat="1" ht="15.95" customHeight="1" outlineLevel="1">
      <c r="A107" s="1540"/>
      <c r="B107" s="1540"/>
      <c r="C107" s="2794"/>
      <c r="D107" s="2746"/>
      <c r="E107" s="638"/>
      <c r="F107" s="2745"/>
      <c r="G107" s="2744"/>
      <c r="H107" s="2743"/>
      <c r="I107" s="821"/>
    </row>
    <row r="108" spans="1:9" s="809" customFormat="1" ht="15.95" customHeight="1" outlineLevel="1">
      <c r="A108" s="1540"/>
      <c r="B108" s="1540"/>
      <c r="C108" s="3373"/>
      <c r="D108" s="2746"/>
      <c r="E108" s="638"/>
      <c r="F108" s="2745"/>
      <c r="G108" s="2744"/>
      <c r="H108" s="2743"/>
      <c r="I108" s="821"/>
    </row>
    <row r="109" spans="1:9" s="809" customFormat="1" ht="15.95" customHeight="1" outlineLevel="1">
      <c r="A109" s="1540"/>
      <c r="B109" s="1540"/>
      <c r="C109" s="3373"/>
      <c r="D109" s="2746"/>
      <c r="E109" s="638"/>
      <c r="F109" s="2745"/>
      <c r="G109" s="2744"/>
      <c r="H109" s="2743"/>
      <c r="I109" s="3374"/>
    </row>
    <row r="110" spans="1:9" s="809" customFormat="1" ht="15.95" customHeight="1" outlineLevel="1">
      <c r="A110" s="1540"/>
      <c r="B110" s="1540"/>
      <c r="C110" s="2794"/>
      <c r="D110" s="2746"/>
      <c r="E110" s="638"/>
      <c r="F110" s="2745"/>
      <c r="G110" s="2744"/>
      <c r="H110" s="2743"/>
      <c r="I110" s="821"/>
    </row>
    <row r="111" spans="1:9" s="809" customFormat="1" ht="15.95" customHeight="1" outlineLevel="1">
      <c r="A111" s="1540"/>
      <c r="B111" s="1540"/>
      <c r="C111" s="3373"/>
      <c r="D111" s="2746"/>
      <c r="E111" s="638"/>
      <c r="F111" s="2745"/>
      <c r="G111" s="2744"/>
      <c r="H111" s="2743"/>
      <c r="I111" s="819"/>
    </row>
    <row r="112" spans="1:9" s="809" customFormat="1" ht="15.95" customHeight="1" outlineLevel="1">
      <c r="A112" s="1540"/>
      <c r="B112" s="1540"/>
      <c r="C112" s="2794"/>
      <c r="D112" s="2746"/>
      <c r="E112" s="638"/>
      <c r="F112" s="2745"/>
      <c r="G112" s="3049"/>
      <c r="H112" s="2743"/>
      <c r="I112" s="819"/>
    </row>
    <row r="113" spans="1:8" s="809" customFormat="1" ht="15.95" customHeight="1" outlineLevel="1">
      <c r="A113" s="1540"/>
      <c r="B113" s="1540"/>
      <c r="C113" s="3373"/>
      <c r="D113" s="2746"/>
      <c r="E113" s="638"/>
      <c r="F113" s="2745"/>
      <c r="G113" s="2744"/>
      <c r="H113" s="2743"/>
    </row>
    <row r="114" spans="1:8" s="809" customFormat="1" ht="15.95" customHeight="1" outlineLevel="1">
      <c r="A114" s="1540"/>
      <c r="B114" s="1540"/>
      <c r="C114" s="2793"/>
      <c r="D114" s="2746"/>
      <c r="E114" s="638"/>
      <c r="F114" s="2745"/>
      <c r="G114" s="3049"/>
      <c r="H114" s="2743"/>
    </row>
    <row r="115" spans="1:8" s="809" customFormat="1" ht="15.95" customHeight="1" outlineLevel="1">
      <c r="A115" s="1540"/>
      <c r="B115" s="1540"/>
      <c r="C115" s="3373"/>
      <c r="D115" s="2746"/>
      <c r="E115" s="638"/>
      <c r="F115" s="2745"/>
      <c r="G115" s="3049"/>
      <c r="H115" s="2743"/>
    </row>
    <row r="116" spans="1:8" s="809" customFormat="1" ht="15.95" customHeight="1" outlineLevel="1">
      <c r="A116" s="1540"/>
      <c r="B116" s="1540"/>
      <c r="C116" s="2794"/>
      <c r="D116" s="2746"/>
      <c r="E116" s="638"/>
      <c r="F116" s="2745"/>
      <c r="G116" s="3049"/>
      <c r="H116" s="2743"/>
    </row>
    <row r="117" spans="1:8" s="928" customFormat="1" ht="15.95" customHeight="1" outlineLevel="2">
      <c r="A117" s="802"/>
      <c r="B117" s="802"/>
      <c r="C117" s="3372"/>
      <c r="D117" s="3371"/>
      <c r="E117" s="3371"/>
      <c r="F117" s="3371"/>
      <c r="G117" s="3371"/>
      <c r="H117" s="3371"/>
    </row>
    <row r="118" spans="1:8" ht="13.9" customHeight="1" outlineLevel="2">
      <c r="A118" s="803"/>
      <c r="B118" s="802"/>
      <c r="C118" s="3370"/>
      <c r="D118" s="955"/>
      <c r="E118" s="955"/>
      <c r="F118" s="955"/>
      <c r="G118" s="955"/>
      <c r="H118" s="955"/>
    </row>
    <row r="119" spans="1:8" ht="15.95" customHeight="1">
      <c r="A119" s="554"/>
      <c r="C119" s="554"/>
      <c r="E119" s="3369"/>
      <c r="F119" s="3369"/>
      <c r="G119" s="554"/>
    </row>
    <row r="120" spans="1:8" ht="15.75" customHeight="1">
      <c r="B120" s="554"/>
      <c r="C120" s="3093"/>
      <c r="D120" s="554"/>
      <c r="E120" s="554"/>
      <c r="F120" s="554"/>
      <c r="G120" s="554"/>
    </row>
    <row r="121" spans="1:8" s="554" customFormat="1" ht="15.95" customHeight="1">
      <c r="A121" s="3368"/>
      <c r="C121" s="2711"/>
      <c r="D121" s="2711"/>
      <c r="E121" s="594"/>
      <c r="F121" s="594"/>
      <c r="G121" s="594"/>
      <c r="H121" s="594"/>
    </row>
    <row r="122" spans="1:8" s="363" customFormat="1" ht="15.95" customHeight="1">
      <c r="A122" s="3367"/>
      <c r="B122" s="954"/>
      <c r="C122" s="2708"/>
      <c r="D122" s="2708"/>
      <c r="E122" s="2707"/>
      <c r="F122" s="2707"/>
      <c r="G122" s="2707"/>
      <c r="H122" s="2707"/>
    </row>
    <row r="123" spans="1:8" s="363" customFormat="1" ht="12.75">
      <c r="B123" s="954"/>
      <c r="C123" s="3366"/>
      <c r="D123" s="2705"/>
      <c r="E123" s="2705"/>
      <c r="F123" s="2705"/>
      <c r="G123" s="2705"/>
      <c r="H123" s="2705"/>
    </row>
    <row r="124" spans="1:8" s="363" customFormat="1" ht="12.75">
      <c r="B124" s="954"/>
      <c r="C124" s="3366"/>
      <c r="D124" s="2705"/>
      <c r="E124" s="2705"/>
      <c r="F124" s="2705"/>
      <c r="G124" s="2705"/>
      <c r="H124" s="2705"/>
    </row>
    <row r="125" spans="1:8" s="363" customFormat="1" ht="12.75">
      <c r="C125" s="3366"/>
      <c r="E125" s="2705"/>
      <c r="F125" s="2705"/>
      <c r="G125" s="2705"/>
      <c r="H125" s="2705"/>
    </row>
    <row r="126" spans="1:8" s="363" customFormat="1" ht="12.75">
      <c r="C126" s="3366"/>
      <c r="E126" s="2705"/>
      <c r="F126" s="2705"/>
      <c r="G126" s="2705"/>
      <c r="H126" s="2705"/>
    </row>
    <row r="127" spans="1:8" s="363" customFormat="1" ht="12.75">
      <c r="C127" s="3366"/>
      <c r="E127" s="2705"/>
      <c r="F127" s="2705"/>
      <c r="G127" s="2705"/>
      <c r="H127" s="2705"/>
    </row>
    <row r="128" spans="1:8" s="363" customFormat="1" ht="12.75">
      <c r="C128" s="3366"/>
      <c r="E128" s="2705"/>
      <c r="F128" s="2705"/>
      <c r="G128" s="2705"/>
      <c r="H128" s="2705"/>
    </row>
    <row r="129" spans="2:8" s="363" customFormat="1" ht="12.75">
      <c r="C129" s="3366"/>
      <c r="E129" s="2705"/>
      <c r="F129" s="2705"/>
      <c r="G129" s="2705"/>
      <c r="H129" s="2705"/>
    </row>
    <row r="130" spans="2:8" s="363" customFormat="1" ht="12.75">
      <c r="B130" s="954"/>
      <c r="C130" s="3366"/>
      <c r="D130" s="2705"/>
      <c r="E130" s="2705"/>
      <c r="F130" s="2705"/>
      <c r="G130" s="2705"/>
      <c r="H130" s="2705"/>
    </row>
    <row r="131" spans="2:8" s="363" customFormat="1" ht="12.75">
      <c r="B131" s="954"/>
      <c r="C131" s="3366"/>
      <c r="D131" s="2705"/>
      <c r="E131" s="2705"/>
      <c r="F131" s="2705"/>
      <c r="G131" s="2705"/>
      <c r="H131" s="2705"/>
    </row>
    <row r="132" spans="2:8" s="363" customFormat="1" ht="12.75">
      <c r="B132" s="954"/>
      <c r="C132" s="3366"/>
      <c r="D132" s="2705"/>
      <c r="E132" s="2705"/>
      <c r="F132" s="2705"/>
      <c r="G132" s="2705"/>
      <c r="H132" s="2705"/>
    </row>
    <row r="133" spans="2:8" s="363" customFormat="1" ht="12.75">
      <c r="B133" s="954"/>
      <c r="C133" s="3366"/>
      <c r="D133" s="2705"/>
      <c r="E133" s="2705"/>
      <c r="F133" s="2705"/>
      <c r="G133" s="2705"/>
      <c r="H133" s="2705"/>
    </row>
    <row r="134" spans="2:8" s="363" customFormat="1" ht="12.75">
      <c r="B134" s="954"/>
      <c r="C134" s="3366"/>
      <c r="D134" s="2705"/>
      <c r="E134" s="2705"/>
      <c r="F134" s="2705"/>
      <c r="G134" s="2705"/>
      <c r="H134" s="2705"/>
    </row>
    <row r="135" spans="2:8" s="363" customFormat="1" ht="12.75">
      <c r="B135" s="954"/>
      <c r="C135" s="3366"/>
      <c r="D135" s="2705"/>
      <c r="E135" s="2705"/>
      <c r="F135" s="2705"/>
      <c r="G135" s="2705"/>
      <c r="H135" s="2705"/>
    </row>
    <row r="136" spans="2:8" s="3365" customFormat="1" ht="9" customHeight="1">
      <c r="C136" s="2865"/>
    </row>
    <row r="137" spans="2:8" s="3365" customFormat="1" ht="9" customHeight="1">
      <c r="C137" s="2865"/>
    </row>
    <row r="138" spans="2:8" s="3365" customFormat="1" ht="9" customHeight="1">
      <c r="C138" s="2865"/>
    </row>
    <row r="139" spans="2:8" s="3365" customFormat="1" ht="9" customHeight="1">
      <c r="C139" s="2865"/>
    </row>
    <row r="140" spans="2:8" s="3365" customFormat="1" ht="9" customHeight="1">
      <c r="C140" s="2865"/>
    </row>
    <row r="141" spans="2:8" s="3365" customFormat="1" ht="9.9499999999999993" customHeight="1">
      <c r="C141" s="2865"/>
    </row>
  </sheetData>
  <mergeCells count="16">
    <mergeCell ref="E73:G73"/>
    <mergeCell ref="C90:D90"/>
    <mergeCell ref="E90:H90"/>
    <mergeCell ref="E119:F119"/>
    <mergeCell ref="C121:D121"/>
    <mergeCell ref="E121:H121"/>
    <mergeCell ref="C122:D122"/>
    <mergeCell ref="E122:H122"/>
    <mergeCell ref="A6:H6"/>
    <mergeCell ref="A7:H7"/>
    <mergeCell ref="A12:B14"/>
    <mergeCell ref="E12:G12"/>
    <mergeCell ref="E86:F86"/>
    <mergeCell ref="C89:D89"/>
    <mergeCell ref="E89:H89"/>
    <mergeCell ref="A73:B75"/>
  </mergeCells>
  <pageMargins left="0.5" right="0" top="0" bottom="0" header="0.5" footer="0"/>
  <pageSetup paperSize="5" orientation="portrait"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showGridLines="0" topLeftCell="A25" zoomScale="119" zoomScaleNormal="119" workbookViewId="0">
      <selection activeCell="D55" sqref="D55"/>
    </sheetView>
  </sheetViews>
  <sheetFormatPr defaultRowHeight="15"/>
  <cols>
    <col min="2" max="2" width="29.28515625" customWidth="1"/>
    <col min="3" max="3" width="8" customWidth="1"/>
    <col min="4" max="4" width="11.5703125" customWidth="1"/>
    <col min="5" max="5" width="11.28515625" customWidth="1"/>
    <col min="6" max="6" width="11.5703125" customWidth="1"/>
    <col min="7" max="7" width="10.7109375" customWidth="1"/>
    <col min="8" max="8" width="10.42578125" customWidth="1"/>
    <col min="9" max="9" width="9.140625" style="3466"/>
    <col min="11" max="11" width="14.5703125" bestFit="1" customWidth="1"/>
    <col min="13" max="13" width="13.42578125" bestFit="1" customWidth="1"/>
    <col min="14" max="14" width="13.42578125" customWidth="1"/>
    <col min="15" max="15" width="15.140625" bestFit="1" customWidth="1"/>
  </cols>
  <sheetData>
    <row r="1" spans="1:14" ht="15.75">
      <c r="A1" s="2867"/>
      <c r="B1" s="719"/>
      <c r="C1" s="3050"/>
      <c r="D1" s="2746"/>
      <c r="E1" s="2867" t="s">
        <v>1804</v>
      </c>
      <c r="F1" s="719"/>
      <c r="G1" s="719"/>
      <c r="H1" s="3050"/>
      <c r="I1" s="3561"/>
      <c r="J1" s="3050"/>
      <c r="K1" s="3050"/>
      <c r="L1" s="3050"/>
      <c r="M1" s="3050"/>
      <c r="N1" s="3050"/>
    </row>
    <row r="2" spans="1:14" ht="15.75">
      <c r="A2" s="2866"/>
      <c r="B2" s="719"/>
      <c r="C2" s="3050"/>
      <c r="D2" s="955"/>
      <c r="E2" s="2866" t="s">
        <v>1803</v>
      </c>
      <c r="F2" s="719"/>
      <c r="G2" s="719"/>
      <c r="H2" s="3050"/>
      <c r="I2" s="3561"/>
      <c r="J2" s="3050"/>
      <c r="K2" s="3050"/>
      <c r="L2" s="3050"/>
      <c r="M2" s="3050"/>
      <c r="N2" s="3050"/>
    </row>
    <row r="3" spans="1:14" ht="15.75">
      <c r="A3" s="955"/>
      <c r="B3" s="955"/>
      <c r="C3" s="2712"/>
      <c r="D3" s="955"/>
      <c r="E3" s="955"/>
      <c r="F3" s="955"/>
      <c r="G3" s="955"/>
      <c r="H3" s="955"/>
      <c r="I3" s="3561"/>
      <c r="J3" s="3050"/>
      <c r="K3" s="3050"/>
      <c r="L3" s="3050"/>
      <c r="M3" s="3050"/>
      <c r="N3" s="3050"/>
    </row>
    <row r="4" spans="1:14" ht="18" customHeight="1">
      <c r="A4" s="3560" t="s">
        <v>220</v>
      </c>
      <c r="B4" s="3560"/>
      <c r="C4" s="3560"/>
      <c r="D4" s="3560"/>
      <c r="E4" s="3560"/>
      <c r="F4" s="3560"/>
      <c r="G4" s="3560"/>
      <c r="H4" s="3560"/>
      <c r="I4" s="3559"/>
      <c r="J4" s="3558"/>
      <c r="K4" s="3558"/>
      <c r="L4" s="3558"/>
      <c r="M4" s="3558"/>
      <c r="N4" s="3558"/>
    </row>
    <row r="5" spans="1:14" ht="16.5">
      <c r="A5" s="2797" t="s">
        <v>1802</v>
      </c>
      <c r="B5" s="2797"/>
      <c r="C5" s="2797"/>
      <c r="D5" s="2797"/>
      <c r="E5" s="2797"/>
      <c r="F5" s="2797"/>
      <c r="G5" s="2797"/>
      <c r="H5" s="2797"/>
      <c r="I5" s="3469"/>
      <c r="J5" s="3557"/>
      <c r="K5" s="3557"/>
      <c r="L5" s="3557"/>
      <c r="M5" s="3557"/>
      <c r="N5" s="3557"/>
    </row>
    <row r="6" spans="1:14">
      <c r="A6" s="593"/>
      <c r="B6" s="593"/>
      <c r="C6" s="593"/>
      <c r="D6" s="593"/>
      <c r="E6" s="593"/>
      <c r="F6" s="593"/>
      <c r="G6" s="593"/>
      <c r="H6" s="593"/>
      <c r="I6" s="3469"/>
      <c r="J6" s="3089"/>
      <c r="K6" s="3089"/>
      <c r="L6" s="3089"/>
      <c r="M6" s="3089"/>
      <c r="N6" s="3089"/>
    </row>
    <row r="7" spans="1:14" ht="15.75">
      <c r="A7" s="848" t="s">
        <v>1801</v>
      </c>
      <c r="B7" s="579"/>
      <c r="C7" s="3115"/>
      <c r="D7" s="2746"/>
      <c r="E7" s="719"/>
      <c r="F7" s="2745"/>
      <c r="G7" s="2867"/>
      <c r="H7" s="719"/>
      <c r="I7" s="3469"/>
      <c r="J7" s="3089"/>
      <c r="K7" s="3089"/>
      <c r="L7" s="3089"/>
      <c r="M7" s="3089"/>
      <c r="N7" s="3089"/>
    </row>
    <row r="8" spans="1:14" ht="24.75" customHeight="1">
      <c r="A8" s="2759" t="s">
        <v>1616</v>
      </c>
      <c r="C8" s="3115"/>
      <c r="D8" s="3114"/>
      <c r="E8" s="719"/>
      <c r="F8" s="2745"/>
      <c r="G8" s="2866"/>
      <c r="H8" s="719"/>
      <c r="I8" s="3469"/>
      <c r="J8" s="3089"/>
      <c r="K8" s="3089"/>
      <c r="L8" s="3089"/>
      <c r="M8" s="3089"/>
      <c r="N8" s="3089"/>
    </row>
    <row r="9" spans="1:14" s="3542" customFormat="1">
      <c r="A9" s="432" t="s">
        <v>143</v>
      </c>
      <c r="B9" s="431"/>
      <c r="C9" s="3551"/>
      <c r="D9" s="3556" t="s">
        <v>91</v>
      </c>
      <c r="E9" s="3555" t="s">
        <v>93</v>
      </c>
      <c r="F9" s="3554"/>
      <c r="G9" s="3553"/>
      <c r="H9" s="3551" t="s">
        <v>87</v>
      </c>
      <c r="I9" s="3544"/>
      <c r="J9" s="3543"/>
      <c r="K9" s="3543"/>
      <c r="L9" s="3543"/>
      <c r="M9" s="3543"/>
      <c r="N9" s="3543"/>
    </row>
    <row r="10" spans="1:14" s="3542" customFormat="1">
      <c r="A10" s="426"/>
      <c r="B10" s="425"/>
      <c r="C10" s="3552" t="s">
        <v>92</v>
      </c>
      <c r="D10" s="3548">
        <v>2019</v>
      </c>
      <c r="E10" s="3551" t="s">
        <v>1004</v>
      </c>
      <c r="F10" s="3550" t="s">
        <v>1662</v>
      </c>
      <c r="G10" s="3549" t="s">
        <v>88</v>
      </c>
      <c r="H10" s="3548">
        <v>2021</v>
      </c>
      <c r="I10" s="3544"/>
      <c r="J10" s="3543"/>
      <c r="K10" s="3543"/>
      <c r="L10" s="3543"/>
      <c r="M10" s="3543"/>
      <c r="N10" s="3543"/>
    </row>
    <row r="11" spans="1:14" s="3542" customFormat="1">
      <c r="A11" s="421"/>
      <c r="B11" s="420"/>
      <c r="C11" s="3547" t="s">
        <v>86</v>
      </c>
      <c r="D11" s="3545" t="s">
        <v>84</v>
      </c>
      <c r="E11" s="3545" t="s">
        <v>84</v>
      </c>
      <c r="F11" s="3545" t="s">
        <v>142</v>
      </c>
      <c r="G11" s="3546"/>
      <c r="H11" s="3545" t="s">
        <v>83</v>
      </c>
      <c r="I11" s="3544"/>
      <c r="J11" s="3543"/>
      <c r="K11" s="3543"/>
      <c r="L11" s="3543"/>
      <c r="M11" s="3543"/>
      <c r="N11" s="3543"/>
    </row>
    <row r="12" spans="1:14" ht="21.95" customHeight="1">
      <c r="A12" s="1090" t="s">
        <v>1661</v>
      </c>
      <c r="B12" s="1075"/>
      <c r="C12" s="2758"/>
      <c r="D12" s="3541"/>
      <c r="E12" s="580"/>
      <c r="F12" s="3541"/>
      <c r="G12" s="580"/>
      <c r="H12" s="581"/>
      <c r="I12" s="3469"/>
      <c r="J12" s="3089"/>
      <c r="K12" s="3089"/>
      <c r="L12" s="3089"/>
      <c r="M12" s="3089"/>
      <c r="N12" s="3089"/>
    </row>
    <row r="13" spans="1:14" ht="21.95" customHeight="1">
      <c r="A13" s="1090" t="s">
        <v>1800</v>
      </c>
      <c r="B13" s="1075"/>
      <c r="C13" s="2758"/>
      <c r="D13" s="3540">
        <f>SUM(D14:D31)</f>
        <v>50240448.789999999</v>
      </c>
      <c r="E13" s="757">
        <f>SUM(E14:E31)</f>
        <v>17050000</v>
      </c>
      <c r="F13" s="3540">
        <f>SUM(F14:F32)</f>
        <v>191076602</v>
      </c>
      <c r="G13" s="757">
        <f>SUM(G14:G32)</f>
        <v>208126602</v>
      </c>
      <c r="H13" s="3539">
        <f>SUM(H14:H32)</f>
        <v>192150000</v>
      </c>
      <c r="I13" s="3469"/>
      <c r="J13" s="3089"/>
      <c r="K13" s="3089"/>
      <c r="L13" s="3089"/>
      <c r="M13" s="3089"/>
      <c r="N13" s="3089"/>
    </row>
    <row r="14" spans="1:14" s="3468" customFormat="1" ht="21" customHeight="1">
      <c r="A14" s="3538" t="s">
        <v>1799</v>
      </c>
      <c r="B14" s="3537"/>
      <c r="C14" s="3536" t="s">
        <v>1798</v>
      </c>
      <c r="D14" s="3535">
        <v>0</v>
      </c>
      <c r="E14" s="3534">
        <v>0</v>
      </c>
      <c r="F14" s="3534">
        <f>G14-E14</f>
        <v>36250000</v>
      </c>
      <c r="G14" s="3533">
        <v>36250000</v>
      </c>
      <c r="H14" s="3532">
        <v>39000000</v>
      </c>
      <c r="I14" s="3488" t="s">
        <v>1773</v>
      </c>
      <c r="J14" s="3089"/>
      <c r="K14" s="3089"/>
      <c r="L14" s="3089"/>
      <c r="M14" s="3089"/>
      <c r="N14" s="3089"/>
    </row>
    <row r="15" spans="1:14" s="3468" customFormat="1" ht="17.25" customHeight="1">
      <c r="A15" s="3531" t="s">
        <v>1797</v>
      </c>
      <c r="B15" s="2771"/>
      <c r="C15" s="2789" t="s">
        <v>1796</v>
      </c>
      <c r="D15" s="3515">
        <v>16010048.98</v>
      </c>
      <c r="E15" s="2732">
        <v>0</v>
      </c>
      <c r="F15" s="2732">
        <f>G15-E15</f>
        <v>57100000</v>
      </c>
      <c r="G15" s="3514">
        <v>57100000</v>
      </c>
      <c r="H15" s="3513">
        <v>40000000</v>
      </c>
      <c r="I15" s="3488" t="s">
        <v>1773</v>
      </c>
      <c r="J15" s="3089"/>
      <c r="K15" s="3530"/>
      <c r="L15" s="3089"/>
      <c r="M15" s="3530"/>
      <c r="N15" s="3530"/>
    </row>
    <row r="16" spans="1:14" s="3468" customFormat="1" ht="19.5" customHeight="1">
      <c r="A16" s="3525" t="s">
        <v>1795</v>
      </c>
      <c r="B16" s="3523"/>
      <c r="C16" s="2789" t="s">
        <v>103</v>
      </c>
      <c r="D16" s="3529">
        <v>2768611.35</v>
      </c>
      <c r="E16" s="3529">
        <v>0</v>
      </c>
      <c r="F16" s="2732">
        <f>G16-E16</f>
        <v>12000000</v>
      </c>
      <c r="G16" s="3528">
        <v>12000000</v>
      </c>
      <c r="H16" s="3527">
        <v>5000000</v>
      </c>
      <c r="I16" s="3488" t="s">
        <v>1780</v>
      </c>
      <c r="J16" s="3089"/>
      <c r="K16" s="3089"/>
      <c r="L16" s="3089"/>
      <c r="M16" s="3089"/>
      <c r="N16" s="3089"/>
    </row>
    <row r="17" spans="1:15" s="3468" customFormat="1" ht="18" customHeight="1">
      <c r="A17" s="3525" t="s">
        <v>1794</v>
      </c>
      <c r="B17" s="3523"/>
      <c r="C17" s="2789" t="s">
        <v>103</v>
      </c>
      <c r="D17" s="3515">
        <v>9302794.9100000001</v>
      </c>
      <c r="E17" s="2732">
        <v>10380000</v>
      </c>
      <c r="F17" s="2732">
        <f>G17-E17</f>
        <v>18820000</v>
      </c>
      <c r="G17" s="3514">
        <v>29200000</v>
      </c>
      <c r="H17" s="3513">
        <v>0</v>
      </c>
      <c r="I17" s="3488" t="s">
        <v>1780</v>
      </c>
      <c r="J17" s="3089"/>
      <c r="K17" s="3089"/>
      <c r="L17" s="3089"/>
      <c r="M17" s="3089"/>
      <c r="N17" s="3089"/>
      <c r="O17" s="3526"/>
    </row>
    <row r="18" spans="1:15" s="3468" customFormat="1" ht="18" customHeight="1">
      <c r="A18" s="3525" t="s">
        <v>1793</v>
      </c>
      <c r="B18" s="3523"/>
      <c r="C18" s="2789"/>
      <c r="D18" s="3515"/>
      <c r="E18" s="2732"/>
      <c r="F18" s="2732"/>
      <c r="G18" s="3514"/>
      <c r="H18" s="3513"/>
      <c r="I18" s="3488"/>
      <c r="J18" s="3089"/>
      <c r="K18" s="3089"/>
      <c r="L18" s="3089"/>
      <c r="M18" s="3089"/>
      <c r="N18" s="3089"/>
    </row>
    <row r="19" spans="1:15" s="3468" customFormat="1" ht="15.75" customHeight="1">
      <c r="A19" s="3525" t="s">
        <v>1792</v>
      </c>
      <c r="B19" s="3523"/>
      <c r="C19" s="2789" t="s">
        <v>103</v>
      </c>
      <c r="D19" s="3515">
        <v>0</v>
      </c>
      <c r="E19" s="2732">
        <v>0</v>
      </c>
      <c r="F19" s="2732">
        <v>0</v>
      </c>
      <c r="G19" s="3514">
        <v>0</v>
      </c>
      <c r="H19" s="3513">
        <v>9000000</v>
      </c>
      <c r="I19" s="3488"/>
      <c r="J19" s="3089"/>
      <c r="K19" s="3089"/>
      <c r="L19" s="3089"/>
      <c r="M19" s="3089"/>
      <c r="N19" s="3089"/>
      <c r="O19" s="3526"/>
    </row>
    <row r="20" spans="1:15" s="3468" customFormat="1" ht="18" customHeight="1">
      <c r="A20" s="3525" t="s">
        <v>1791</v>
      </c>
      <c r="B20" s="3523"/>
      <c r="C20" s="2789" t="s">
        <v>103</v>
      </c>
      <c r="D20" s="3515">
        <v>2520964.33</v>
      </c>
      <c r="E20" s="2732">
        <v>0</v>
      </c>
      <c r="F20" s="2732">
        <f>G20-E20</f>
        <v>20000000</v>
      </c>
      <c r="G20" s="3514">
        <v>20000000</v>
      </c>
      <c r="H20" s="3513">
        <v>0</v>
      </c>
      <c r="I20" s="3488" t="s">
        <v>1773</v>
      </c>
      <c r="J20" s="3089"/>
      <c r="K20" s="3089"/>
      <c r="L20" s="3089"/>
      <c r="M20" s="3089"/>
      <c r="N20" s="3089"/>
    </row>
    <row r="21" spans="1:15" s="3468" customFormat="1" ht="17.25" customHeight="1">
      <c r="A21" s="3524" t="s">
        <v>1790</v>
      </c>
      <c r="B21" s="3523"/>
      <c r="C21" s="2789" t="s">
        <v>103</v>
      </c>
      <c r="D21" s="3515">
        <v>0</v>
      </c>
      <c r="E21" s="2732">
        <v>0</v>
      </c>
      <c r="F21" s="2732">
        <v>0</v>
      </c>
      <c r="G21" s="3514">
        <v>0</v>
      </c>
      <c r="H21" s="3513">
        <v>20000000</v>
      </c>
      <c r="I21" s="3488"/>
      <c r="J21" s="3089"/>
      <c r="K21" s="3089"/>
      <c r="L21" s="3089"/>
      <c r="M21" s="3089"/>
      <c r="N21" s="3089"/>
    </row>
    <row r="22" spans="1:15" s="3468" customFormat="1" ht="16.5" customHeight="1">
      <c r="A22" s="3519" t="s">
        <v>1784</v>
      </c>
      <c r="B22" s="2771"/>
      <c r="C22" s="2789"/>
      <c r="D22" s="3515"/>
      <c r="E22" s="2732"/>
      <c r="F22" s="2732"/>
      <c r="G22" s="3514"/>
      <c r="H22" s="3513"/>
      <c r="I22" s="3488"/>
      <c r="J22" s="3089"/>
      <c r="K22" s="3089"/>
      <c r="L22" s="3089"/>
      <c r="M22" s="3089"/>
      <c r="N22" s="3089"/>
    </row>
    <row r="23" spans="1:15" s="3468" customFormat="1" ht="19.5" customHeight="1">
      <c r="A23" s="3519" t="s">
        <v>1789</v>
      </c>
      <c r="B23" s="2771"/>
      <c r="C23" s="2789" t="s">
        <v>103</v>
      </c>
      <c r="D23" s="3515">
        <v>12749157.82</v>
      </c>
      <c r="E23" s="2732">
        <v>0</v>
      </c>
      <c r="F23" s="2732">
        <f>G23-E23</f>
        <v>5000000</v>
      </c>
      <c r="G23" s="3514">
        <v>5000000</v>
      </c>
      <c r="H23" s="3513">
        <v>3000000</v>
      </c>
      <c r="I23" s="3488" t="s">
        <v>1773</v>
      </c>
      <c r="J23" s="3089"/>
      <c r="K23" s="3089"/>
      <c r="L23" s="3089"/>
      <c r="M23" s="3089"/>
      <c r="N23" s="3089"/>
    </row>
    <row r="24" spans="1:15" s="3468" customFormat="1" ht="15.75" customHeight="1">
      <c r="A24" s="3519" t="s">
        <v>1788</v>
      </c>
      <c r="B24" s="3516"/>
      <c r="C24" s="2789" t="s">
        <v>103</v>
      </c>
      <c r="D24" s="3515">
        <v>0</v>
      </c>
      <c r="E24" s="2732">
        <v>0</v>
      </c>
      <c r="F24" s="2732">
        <v>0</v>
      </c>
      <c r="G24" s="3514">
        <v>0</v>
      </c>
      <c r="H24" s="3513">
        <v>15000000</v>
      </c>
      <c r="I24" s="3488"/>
      <c r="J24" s="3089"/>
      <c r="K24" s="3089"/>
      <c r="L24" s="3089"/>
      <c r="M24" s="3089"/>
      <c r="N24" s="3089"/>
    </row>
    <row r="25" spans="1:15" s="3468" customFormat="1" ht="18" customHeight="1">
      <c r="A25" s="3517" t="s">
        <v>1787</v>
      </c>
      <c r="B25" s="3522"/>
      <c r="C25" s="3521" t="s">
        <v>103</v>
      </c>
      <c r="D25" s="2731">
        <v>0</v>
      </c>
      <c r="E25" s="2732">
        <v>0</v>
      </c>
      <c r="F25" s="2732">
        <v>0</v>
      </c>
      <c r="G25" s="3514">
        <v>0</v>
      </c>
      <c r="H25" s="3513">
        <v>25150000</v>
      </c>
      <c r="I25" s="3488"/>
      <c r="J25" s="3089"/>
      <c r="K25" s="3089"/>
      <c r="L25" s="3089"/>
      <c r="M25" s="3089"/>
      <c r="N25" s="3089"/>
    </row>
    <row r="26" spans="1:15" s="3468" customFormat="1" ht="20.25" customHeight="1">
      <c r="A26" s="3517" t="s">
        <v>1786</v>
      </c>
      <c r="B26" s="3516"/>
      <c r="C26" s="2789" t="s">
        <v>103</v>
      </c>
      <c r="D26" s="2731">
        <v>0</v>
      </c>
      <c r="E26" s="2732">
        <v>0</v>
      </c>
      <c r="F26" s="2720">
        <f>G26-E26</f>
        <v>6200000</v>
      </c>
      <c r="G26" s="3514">
        <v>6200000</v>
      </c>
      <c r="H26" s="3513">
        <v>2000000</v>
      </c>
      <c r="I26" s="3488"/>
      <c r="J26" s="3089"/>
      <c r="K26" s="3089"/>
      <c r="L26" s="3089"/>
      <c r="M26" s="3089"/>
      <c r="N26" s="3089"/>
    </row>
    <row r="27" spans="1:15" s="3468" customFormat="1" ht="15.75" customHeight="1">
      <c r="A27" s="3519" t="s">
        <v>1785</v>
      </c>
      <c r="B27" s="2771"/>
      <c r="C27" s="2789" t="s">
        <v>103</v>
      </c>
      <c r="D27" s="2731">
        <v>0</v>
      </c>
      <c r="E27" s="2732">
        <v>0</v>
      </c>
      <c r="F27" s="2720">
        <f>G27-E27</f>
        <v>26602</v>
      </c>
      <c r="G27" s="3514">
        <v>26602</v>
      </c>
      <c r="H27" s="3513">
        <v>6000000</v>
      </c>
      <c r="I27" s="3488" t="s">
        <v>1780</v>
      </c>
      <c r="J27" s="3089"/>
      <c r="K27" s="3089"/>
      <c r="L27" s="3089"/>
      <c r="M27" s="3089"/>
      <c r="N27" s="3089"/>
    </row>
    <row r="28" spans="1:15" s="3468" customFormat="1" ht="13.5" customHeight="1">
      <c r="A28" s="3519" t="s">
        <v>1784</v>
      </c>
      <c r="B28" s="3516"/>
      <c r="C28" s="2789"/>
      <c r="D28" s="3515"/>
      <c r="E28" s="2732"/>
      <c r="F28" s="2732"/>
      <c r="G28" s="3514"/>
      <c r="H28" s="3513"/>
      <c r="I28" s="3520"/>
      <c r="J28" s="3089"/>
      <c r="K28" s="3089"/>
      <c r="L28" s="3089"/>
      <c r="M28" s="3089"/>
      <c r="N28" s="3089"/>
    </row>
    <row r="29" spans="1:15" s="3468" customFormat="1" ht="14.25" customHeight="1">
      <c r="A29" s="3519" t="s">
        <v>1783</v>
      </c>
      <c r="B29" s="3516"/>
      <c r="C29" s="2789" t="s">
        <v>107</v>
      </c>
      <c r="D29" s="3515">
        <v>4247770.9000000004</v>
      </c>
      <c r="E29" s="2732">
        <v>0</v>
      </c>
      <c r="F29" s="2732">
        <f>G29-E29</f>
        <v>2500000</v>
      </c>
      <c r="G29" s="3514">
        <v>2500000</v>
      </c>
      <c r="H29" s="3513">
        <v>2000000</v>
      </c>
      <c r="I29" s="3488" t="s">
        <v>1780</v>
      </c>
      <c r="J29" s="3089"/>
      <c r="K29" s="3089"/>
      <c r="L29" s="3089"/>
      <c r="M29" s="3089"/>
      <c r="N29" s="3089"/>
    </row>
    <row r="30" spans="1:15" s="3468" customFormat="1" ht="12" customHeight="1">
      <c r="A30" s="3519" t="s">
        <v>1782</v>
      </c>
      <c r="B30" s="3516"/>
      <c r="C30" s="2789" t="s">
        <v>107</v>
      </c>
      <c r="D30" s="3515">
        <v>15800</v>
      </c>
      <c r="E30" s="2732">
        <v>0</v>
      </c>
      <c r="F30" s="2732">
        <f>G30-E30</f>
        <v>3000000</v>
      </c>
      <c r="G30" s="3514">
        <v>3000000</v>
      </c>
      <c r="H30" s="3513">
        <v>2000000</v>
      </c>
      <c r="I30" s="3488" t="s">
        <v>1773</v>
      </c>
      <c r="J30" s="3089"/>
      <c r="K30" s="3089"/>
      <c r="L30" s="3089"/>
      <c r="M30" s="3089"/>
      <c r="N30" s="3089"/>
    </row>
    <row r="31" spans="1:15" s="3468" customFormat="1" ht="18.75" customHeight="1">
      <c r="A31" s="3518" t="s">
        <v>1781</v>
      </c>
      <c r="B31" s="3516"/>
      <c r="C31" s="2789" t="s">
        <v>107</v>
      </c>
      <c r="D31" s="3515">
        <v>2625300.5</v>
      </c>
      <c r="E31" s="2732">
        <v>6670000</v>
      </c>
      <c r="F31" s="2732">
        <f>G31-E31</f>
        <v>30180000</v>
      </c>
      <c r="G31" s="3514">
        <v>36850000</v>
      </c>
      <c r="H31" s="3513">
        <v>0</v>
      </c>
      <c r="I31" s="3488" t="s">
        <v>1780</v>
      </c>
      <c r="J31" s="3089"/>
      <c r="K31" s="3089"/>
      <c r="L31" s="3089"/>
      <c r="M31" s="3089"/>
      <c r="N31" s="3089"/>
    </row>
    <row r="32" spans="1:15" s="3468" customFormat="1" ht="18.75" customHeight="1">
      <c r="A32" s="3517" t="s">
        <v>1779</v>
      </c>
      <c r="B32" s="3516"/>
      <c r="C32" s="2789" t="s">
        <v>107</v>
      </c>
      <c r="D32" s="3515">
        <v>0</v>
      </c>
      <c r="E32" s="2732">
        <v>0</v>
      </c>
      <c r="F32" s="2732">
        <v>0</v>
      </c>
      <c r="G32" s="3514">
        <v>0</v>
      </c>
      <c r="H32" s="3513">
        <v>24000000</v>
      </c>
      <c r="I32" s="3488"/>
      <c r="J32" s="3089"/>
      <c r="K32" s="3089"/>
      <c r="L32" s="3089"/>
      <c r="M32" s="3089"/>
      <c r="N32" s="3089"/>
    </row>
    <row r="33" spans="1:14" s="3468" customFormat="1" ht="15.75" customHeight="1">
      <c r="A33" s="3512" t="s">
        <v>1778</v>
      </c>
      <c r="B33" s="3511"/>
      <c r="C33" s="3510"/>
      <c r="D33" s="3509">
        <f>SUM(D34)</f>
        <v>1475660.94</v>
      </c>
      <c r="E33" s="3509">
        <f>SUM(E34)</f>
        <v>0</v>
      </c>
      <c r="F33" s="3509">
        <f>SUM(F34)</f>
        <v>17000000</v>
      </c>
      <c r="G33" s="3509">
        <f>SUM(G34)</f>
        <v>17000000</v>
      </c>
      <c r="H33" s="3508">
        <f>SUM(H34)</f>
        <v>2350000</v>
      </c>
      <c r="I33" s="3488"/>
      <c r="J33" s="3089"/>
      <c r="K33" s="3089"/>
      <c r="L33" s="3089"/>
      <c r="M33" s="3089"/>
      <c r="N33" s="3089"/>
    </row>
    <row r="34" spans="1:14" s="3468" customFormat="1" ht="18" customHeight="1">
      <c r="A34" s="3500" t="s">
        <v>1777</v>
      </c>
      <c r="B34" s="3499"/>
      <c r="C34" s="3498" t="s">
        <v>103</v>
      </c>
      <c r="D34" s="3497">
        <v>1475660.94</v>
      </c>
      <c r="E34" s="3496">
        <v>0</v>
      </c>
      <c r="F34" s="3496">
        <f>G34-E34</f>
        <v>17000000</v>
      </c>
      <c r="G34" s="3495">
        <v>17000000</v>
      </c>
      <c r="H34" s="3494">
        <v>2350000</v>
      </c>
      <c r="I34" s="3488" t="s">
        <v>1773</v>
      </c>
      <c r="J34" s="3089"/>
      <c r="K34" s="3089"/>
      <c r="L34" s="3089"/>
      <c r="M34" s="3089"/>
      <c r="N34" s="3089"/>
    </row>
    <row r="35" spans="1:14" s="3468" customFormat="1" ht="17.25" customHeight="1">
      <c r="A35" s="3505" t="s">
        <v>1776</v>
      </c>
      <c r="B35" s="3504"/>
      <c r="C35" s="3507"/>
      <c r="D35" s="3506">
        <f>D36</f>
        <v>0</v>
      </c>
      <c r="E35" s="3506">
        <f>E36</f>
        <v>0</v>
      </c>
      <c r="F35" s="3506">
        <f>F36</f>
        <v>5000000</v>
      </c>
      <c r="G35" s="3506">
        <f>G36</f>
        <v>5000000</v>
      </c>
      <c r="H35" s="2781">
        <f>H36</f>
        <v>2500000</v>
      </c>
      <c r="I35" s="3488"/>
      <c r="J35" s="3089"/>
      <c r="K35" s="3089"/>
      <c r="L35" s="3089"/>
      <c r="M35" s="3089"/>
      <c r="N35" s="3089"/>
    </row>
    <row r="36" spans="1:14" s="3468" customFormat="1" ht="15.75" customHeight="1">
      <c r="A36" s="3500" t="s">
        <v>1775</v>
      </c>
      <c r="B36" s="3499"/>
      <c r="C36" s="3498" t="s">
        <v>103</v>
      </c>
      <c r="D36" s="3497">
        <v>0</v>
      </c>
      <c r="E36" s="3496">
        <v>0</v>
      </c>
      <c r="F36" s="3496">
        <f>G36-E36</f>
        <v>5000000</v>
      </c>
      <c r="G36" s="3495">
        <v>5000000</v>
      </c>
      <c r="H36" s="3494">
        <v>2500000</v>
      </c>
      <c r="I36" s="3488" t="s">
        <v>1773</v>
      </c>
      <c r="J36" s="3089"/>
      <c r="K36" s="3089"/>
      <c r="L36" s="3089"/>
      <c r="M36" s="3089"/>
      <c r="N36" s="3089"/>
    </row>
    <row r="37" spans="1:14" s="3468" customFormat="1" ht="16.5" customHeight="1">
      <c r="A37" s="3505" t="s">
        <v>1774</v>
      </c>
      <c r="B37" s="3504"/>
      <c r="C37" s="3503"/>
      <c r="D37" s="3502">
        <f>D38</f>
        <v>713646.15</v>
      </c>
      <c r="E37" s="3502">
        <f>E38</f>
        <v>0</v>
      </c>
      <c r="F37" s="3502">
        <f>F38</f>
        <v>5000000</v>
      </c>
      <c r="G37" s="3502">
        <f>G38</f>
        <v>5000000</v>
      </c>
      <c r="H37" s="3501">
        <f>H38</f>
        <v>3000000</v>
      </c>
      <c r="I37" s="3488"/>
      <c r="J37" s="3089"/>
      <c r="K37" s="3089"/>
      <c r="L37" s="3089"/>
      <c r="M37" s="3089"/>
      <c r="N37" s="3089"/>
    </row>
    <row r="38" spans="1:14" s="3468" customFormat="1" ht="14.25" customHeight="1">
      <c r="A38" s="3500" t="s">
        <v>1774</v>
      </c>
      <c r="B38" s="3499"/>
      <c r="C38" s="3498" t="s">
        <v>103</v>
      </c>
      <c r="D38" s="3497">
        <v>713646.15</v>
      </c>
      <c r="E38" s="3496">
        <v>0</v>
      </c>
      <c r="F38" s="3496">
        <f>G38-E38</f>
        <v>5000000</v>
      </c>
      <c r="G38" s="3495">
        <v>5000000</v>
      </c>
      <c r="H38" s="3494">
        <v>3000000</v>
      </c>
      <c r="I38" s="3488" t="s">
        <v>1773</v>
      </c>
      <c r="J38" s="3089"/>
      <c r="K38" s="3089"/>
      <c r="L38" s="3089"/>
      <c r="M38" s="3089"/>
      <c r="N38" s="3089"/>
    </row>
    <row r="39" spans="1:14" s="3468" customFormat="1" ht="21.95" customHeight="1">
      <c r="A39" s="3493" t="s">
        <v>8</v>
      </c>
      <c r="B39" s="3492"/>
      <c r="C39" s="3491"/>
      <c r="D39" s="3490">
        <f>SUM(D13+D33+D37)</f>
        <v>52429755.879999995</v>
      </c>
      <c r="E39" s="3490">
        <f>SUM(E13+E33+E37)</f>
        <v>17050000</v>
      </c>
      <c r="F39" s="3490">
        <f>SUM(F37+F35+F33+F13)</f>
        <v>218076602</v>
      </c>
      <c r="G39" s="3490">
        <f>SUM(G37+G35+G33+G13)</f>
        <v>235126602</v>
      </c>
      <c r="H39" s="3489">
        <f>H37+H35+H33+H13</f>
        <v>200000000</v>
      </c>
      <c r="I39" s="3488"/>
      <c r="J39" s="3089"/>
      <c r="K39" s="3089"/>
      <c r="L39" s="3089"/>
      <c r="M39" s="3089"/>
      <c r="N39" s="3089"/>
    </row>
    <row r="40" spans="1:14" s="3468" customFormat="1" ht="21.95" customHeight="1">
      <c r="A40" s="3487"/>
      <c r="B40" s="3486"/>
      <c r="C40" s="3484"/>
      <c r="D40" s="3485"/>
      <c r="E40" s="3485"/>
      <c r="F40" s="3485"/>
      <c r="G40" s="3485"/>
      <c r="H40" s="3485"/>
      <c r="I40" s="3467"/>
      <c r="J40" s="3089"/>
      <c r="K40" s="3089"/>
      <c r="L40" s="3089"/>
      <c r="M40" s="3089"/>
      <c r="N40" s="3089"/>
    </row>
    <row r="41" spans="1:14" s="3468" customFormat="1" ht="19.5" customHeight="1">
      <c r="A41" s="3481"/>
      <c r="B41" s="3481"/>
      <c r="C41" s="3484"/>
      <c r="D41" s="3481"/>
      <c r="E41" s="3481"/>
      <c r="F41" s="3483"/>
      <c r="G41" s="3482"/>
      <c r="H41" s="3481"/>
      <c r="I41" s="3469"/>
      <c r="J41" s="3089"/>
      <c r="K41" s="3089"/>
      <c r="L41" s="3089"/>
      <c r="M41" s="3089"/>
      <c r="N41" s="3089"/>
    </row>
    <row r="42" spans="1:14" s="3475" customFormat="1" ht="16.5">
      <c r="A42" s="3478" t="s">
        <v>1480</v>
      </c>
      <c r="B42" s="3478"/>
      <c r="C42" s="3480" t="s">
        <v>1772</v>
      </c>
      <c r="D42" s="3478"/>
      <c r="F42" s="3479" t="s">
        <v>1771</v>
      </c>
      <c r="G42" s="3478"/>
      <c r="H42" s="3478"/>
      <c r="I42" s="3477"/>
      <c r="J42" s="3476"/>
      <c r="K42" s="3476"/>
      <c r="L42" s="3476"/>
      <c r="M42" s="3476"/>
      <c r="N42" s="3476"/>
    </row>
    <row r="43" spans="1:14" s="3468" customFormat="1">
      <c r="A43" s="3752"/>
      <c r="B43" s="3752"/>
      <c r="C43" s="3753"/>
      <c r="D43" s="3752"/>
      <c r="E43" s="3754"/>
      <c r="F43" s="3474"/>
      <c r="G43" s="3473"/>
      <c r="H43" s="3473"/>
      <c r="I43" s="3469"/>
      <c r="J43" s="3089"/>
      <c r="K43" s="3089"/>
      <c r="L43" s="3089"/>
      <c r="M43" s="3089"/>
      <c r="N43" s="3089"/>
    </row>
    <row r="44" spans="1:14" s="3468" customFormat="1">
      <c r="A44" s="3752"/>
      <c r="B44" s="3752"/>
      <c r="C44" s="3752"/>
      <c r="D44" s="3752"/>
      <c r="E44" s="3754"/>
      <c r="F44" s="3474"/>
      <c r="G44" s="3473"/>
      <c r="H44" s="3473"/>
      <c r="I44" s="3469"/>
      <c r="J44" s="3089"/>
      <c r="K44" s="3089"/>
      <c r="L44" s="3089"/>
      <c r="M44" s="3089"/>
      <c r="N44" s="3089"/>
    </row>
    <row r="45" spans="1:14" s="3468" customFormat="1" ht="17.25" customHeight="1">
      <c r="A45" s="3755" t="s">
        <v>1964</v>
      </c>
      <c r="B45" s="3756"/>
      <c r="C45" s="3757" t="s">
        <v>1906</v>
      </c>
      <c r="D45" s="3758"/>
      <c r="E45" s="3758"/>
      <c r="F45" s="3751" t="s">
        <v>1876</v>
      </c>
      <c r="G45" s="3472"/>
      <c r="H45" s="3472"/>
      <c r="I45" s="3469"/>
      <c r="J45" s="3089"/>
      <c r="K45" s="3089"/>
      <c r="L45" s="3089"/>
      <c r="M45" s="3089"/>
      <c r="N45" s="3089"/>
    </row>
    <row r="46" spans="1:14" s="3468" customFormat="1" ht="16.5">
      <c r="A46" s="3759" t="s">
        <v>1770</v>
      </c>
      <c r="B46" s="3760"/>
      <c r="C46" s="3761" t="s">
        <v>100</v>
      </c>
      <c r="D46" s="3761"/>
      <c r="E46" s="3761"/>
      <c r="F46" s="3471" t="s">
        <v>0</v>
      </c>
      <c r="G46" s="3471"/>
      <c r="H46" s="3471"/>
      <c r="I46" s="3469"/>
      <c r="J46" s="3089"/>
      <c r="K46" s="3089"/>
      <c r="L46" s="3089"/>
      <c r="M46" s="3089"/>
      <c r="N46" s="3089"/>
    </row>
    <row r="47" spans="1:14" s="3468" customFormat="1">
      <c r="A47" s="3762"/>
      <c r="B47" s="3762"/>
      <c r="C47" s="3761"/>
      <c r="D47" s="3761"/>
      <c r="E47" s="3761"/>
      <c r="F47" s="3470"/>
      <c r="G47" s="3470"/>
      <c r="H47" s="3470"/>
      <c r="I47" s="3469"/>
      <c r="J47" s="3089"/>
      <c r="K47" s="3089"/>
      <c r="L47" s="3089"/>
      <c r="M47" s="3089"/>
      <c r="N47" s="3089"/>
    </row>
    <row r="48" spans="1:14">
      <c r="A48" s="3763"/>
      <c r="B48" s="3764"/>
      <c r="C48" s="3763"/>
      <c r="D48" s="3765"/>
      <c r="E48" s="3765"/>
      <c r="F48" s="3075"/>
      <c r="G48" s="3075"/>
      <c r="H48" s="3075"/>
      <c r="I48" s="3467"/>
      <c r="J48" s="3051"/>
      <c r="K48" s="3051"/>
      <c r="L48" s="3051"/>
      <c r="M48" s="3051"/>
      <c r="N48" s="3051"/>
    </row>
    <row r="49" spans="1:14">
      <c r="A49" s="3763"/>
      <c r="B49" s="3764"/>
      <c r="C49" s="3763"/>
      <c r="D49" s="3765"/>
      <c r="E49" s="3765"/>
      <c r="F49" s="3075"/>
      <c r="G49" s="3075"/>
      <c r="H49" s="3075"/>
      <c r="I49" s="3467"/>
      <c r="J49" s="3051"/>
      <c r="K49" s="3051"/>
      <c r="L49" s="3051"/>
      <c r="M49" s="3051"/>
      <c r="N49" s="3051"/>
    </row>
    <row r="50" spans="1:14">
      <c r="A50" s="3766"/>
      <c r="B50" s="3766"/>
      <c r="C50" s="3766"/>
      <c r="D50" s="3766"/>
      <c r="E50" s="3766"/>
    </row>
    <row r="51" spans="1:14">
      <c r="A51" s="3766"/>
      <c r="B51" s="3766"/>
      <c r="C51" s="3766"/>
      <c r="D51" s="3766"/>
      <c r="E51" s="3766"/>
    </row>
    <row r="52" spans="1:14">
      <c r="A52" s="3766"/>
      <c r="B52" s="3766"/>
      <c r="C52" s="3766"/>
      <c r="D52" s="3766"/>
      <c r="E52" s="3766"/>
    </row>
  </sheetData>
  <mergeCells count="13">
    <mergeCell ref="A47:B47"/>
    <mergeCell ref="C47:E47"/>
    <mergeCell ref="C45:E45"/>
    <mergeCell ref="F45:H45"/>
    <mergeCell ref="C46:E46"/>
    <mergeCell ref="A45:B45"/>
    <mergeCell ref="F46:H46"/>
    <mergeCell ref="A4:H4"/>
    <mergeCell ref="G10:G11"/>
    <mergeCell ref="A5:H5"/>
    <mergeCell ref="A6:H6"/>
    <mergeCell ref="A9:B11"/>
    <mergeCell ref="E9:G9"/>
  </mergeCells>
  <pageMargins left="0.35" right="0" top="0.25" bottom="0.25" header="0.3" footer="0"/>
  <pageSetup paperSize="5"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55" transitionEvaluation="1" transitionEntry="1">
    <outlinePr summaryBelow="0"/>
  </sheetPr>
  <dimension ref="A1:ES75"/>
  <sheetViews>
    <sheetView showGridLines="0" showOutlineSymbols="0" topLeftCell="A55" workbookViewId="0">
      <selection activeCell="E74" sqref="E74:H74"/>
    </sheetView>
  </sheetViews>
  <sheetFormatPr defaultColWidth="12.5703125" defaultRowHeight="12.75" outlineLevelRow="1" outlineLevelCol="2"/>
  <cols>
    <col min="1" max="1" width="1.85546875" style="554" customWidth="1"/>
    <col min="2" max="2" width="32.5703125" style="554" customWidth="1"/>
    <col min="3" max="3" width="10.5703125" style="554" customWidth="1"/>
    <col min="4" max="4" width="11.140625" style="554" customWidth="1"/>
    <col min="5" max="5" width="10.7109375" style="554" customWidth="1"/>
    <col min="6" max="6" width="10.28515625" style="554" customWidth="1"/>
    <col min="7" max="8" width="11.5703125" style="554" customWidth="1"/>
    <col min="9" max="9" width="10.7109375" style="2771" customWidth="1"/>
    <col min="10" max="10" width="12.5703125" style="3049"/>
    <col min="11" max="11" width="12.5703125" style="579"/>
    <col min="12" max="12" width="12.85546875" style="579" bestFit="1" customWidth="1"/>
    <col min="13" max="20" width="12.5703125" style="579"/>
    <col min="21" max="48" width="12.5703125" style="554"/>
    <col min="49" max="53" width="12.5703125" style="554" outlineLevel="1"/>
    <col min="54" max="59" width="12.5703125" style="554" outlineLevel="2"/>
    <col min="60" max="62" width="12.5703125" style="554" outlineLevel="1"/>
    <col min="63" max="82" width="12.5703125" style="554"/>
    <col min="83" max="86" width="12.5703125" style="554" outlineLevel="1"/>
    <col min="87" max="134" width="12.5703125" style="554"/>
    <col min="135" max="140" width="12.5703125" style="554" outlineLevel="1"/>
    <col min="141" max="146" width="12.5703125" style="554" outlineLevel="2"/>
    <col min="147" max="149" width="12.5703125" style="554" outlineLevel="1"/>
    <col min="150" max="16384" width="12.5703125" style="554"/>
  </cols>
  <sheetData>
    <row r="1" spans="1:10">
      <c r="A1" s="2867" t="s">
        <v>99</v>
      </c>
      <c r="C1" s="2867"/>
      <c r="E1" s="2867"/>
      <c r="F1" s="2867"/>
      <c r="H1" s="2867"/>
    </row>
    <row r="2" spans="1:10" ht="14.25" customHeight="1">
      <c r="A2" s="2866" t="s">
        <v>221</v>
      </c>
      <c r="C2" s="2866"/>
      <c r="E2" s="2866"/>
      <c r="F2" s="2866"/>
      <c r="H2" s="2866"/>
    </row>
    <row r="3" spans="1:10" ht="13.5" customHeight="1">
      <c r="A3" s="594" t="s">
        <v>220</v>
      </c>
      <c r="B3" s="594"/>
      <c r="C3" s="594"/>
      <c r="D3" s="594"/>
      <c r="E3" s="594"/>
      <c r="F3" s="594"/>
      <c r="G3" s="594"/>
      <c r="H3" s="594"/>
    </row>
    <row r="4" spans="1:10" ht="14.25" customHeight="1">
      <c r="A4" s="593" t="s">
        <v>365</v>
      </c>
      <c r="B4" s="593"/>
      <c r="C4" s="593"/>
      <c r="D4" s="593"/>
      <c r="E4" s="593"/>
      <c r="F4" s="593"/>
      <c r="G4" s="593"/>
      <c r="H4" s="593"/>
    </row>
    <row r="5" spans="1:10" ht="14.25" customHeight="1">
      <c r="A5" s="932" t="s">
        <v>1816</v>
      </c>
    </row>
    <row r="6" spans="1:10" ht="12" customHeight="1">
      <c r="A6" s="3138" t="s">
        <v>94</v>
      </c>
      <c r="B6" s="3137"/>
      <c r="C6" s="2738" t="s">
        <v>92</v>
      </c>
      <c r="D6" s="2742" t="s">
        <v>91</v>
      </c>
      <c r="E6" s="2741" t="s">
        <v>93</v>
      </c>
      <c r="F6" s="2740"/>
      <c r="G6" s="2739"/>
      <c r="H6" s="2738" t="s">
        <v>87</v>
      </c>
      <c r="I6" s="3643"/>
    </row>
    <row r="7" spans="1:10" ht="12" customHeight="1">
      <c r="A7" s="3135"/>
      <c r="B7" s="3134"/>
      <c r="C7" s="2737" t="s">
        <v>86</v>
      </c>
      <c r="D7" s="2735">
        <v>2019</v>
      </c>
      <c r="E7" s="2735" t="s">
        <v>1004</v>
      </c>
      <c r="F7" s="2735" t="s">
        <v>1003</v>
      </c>
      <c r="G7" s="2735" t="s">
        <v>88</v>
      </c>
      <c r="H7" s="2735">
        <v>2021</v>
      </c>
      <c r="I7" s="3642"/>
    </row>
    <row r="8" spans="1:10" ht="11.25" customHeight="1">
      <c r="A8" s="3132"/>
      <c r="B8" s="3131"/>
      <c r="C8" s="2734"/>
      <c r="D8" s="2733" t="s">
        <v>84</v>
      </c>
      <c r="E8" s="2733" t="s">
        <v>84</v>
      </c>
      <c r="F8" s="2733" t="s">
        <v>142</v>
      </c>
      <c r="G8" s="2790"/>
      <c r="H8" s="2733" t="s">
        <v>83</v>
      </c>
      <c r="I8" s="3641"/>
      <c r="J8" s="3640"/>
    </row>
    <row r="9" spans="1:10" ht="14.1" customHeight="1">
      <c r="A9" s="660" t="s">
        <v>213</v>
      </c>
      <c r="B9" s="3639"/>
      <c r="C9" s="3463"/>
      <c r="D9" s="3463"/>
      <c r="E9" s="3463"/>
      <c r="F9" s="3639"/>
      <c r="G9" s="3639"/>
      <c r="H9" s="3463"/>
      <c r="I9" s="2764"/>
    </row>
    <row r="10" spans="1:10" ht="12.75" customHeight="1">
      <c r="A10" s="616" t="s">
        <v>82</v>
      </c>
      <c r="B10" s="930"/>
      <c r="C10" s="2782"/>
      <c r="D10" s="3638">
        <f>SUM(D11:D36)</f>
        <v>16506192.879999999</v>
      </c>
      <c r="E10" s="3638">
        <f>SUM(E11:E36)</f>
        <v>6526733.2199999997</v>
      </c>
      <c r="F10" s="2781">
        <f>SUM(F11:F36)</f>
        <v>10802609.779999999</v>
      </c>
      <c r="G10" s="3638">
        <f>SUM(G11:G36)</f>
        <v>17329343</v>
      </c>
      <c r="H10" s="3638" t="e">
        <f>SUM(H12:H36)</f>
        <v>#REF!</v>
      </c>
      <c r="I10" s="3637"/>
    </row>
    <row r="11" spans="1:10" ht="11.45" customHeight="1" outlineLevel="1">
      <c r="A11" s="3628" t="s">
        <v>81</v>
      </c>
      <c r="B11" s="3636"/>
      <c r="C11" s="3635"/>
      <c r="D11" s="2780"/>
      <c r="E11" s="2780"/>
      <c r="F11" s="2779"/>
      <c r="G11" s="2779"/>
      <c r="H11" s="3459"/>
      <c r="I11" s="3634"/>
    </row>
    <row r="12" spans="1:10" ht="11.25" customHeight="1" outlineLevel="1">
      <c r="A12" s="3622" t="s">
        <v>478</v>
      </c>
      <c r="B12" s="3617"/>
      <c r="C12" s="3619" t="s">
        <v>79</v>
      </c>
      <c r="D12" s="2731">
        <v>8795244.25</v>
      </c>
      <c r="E12" s="2720">
        <v>4237217.58</v>
      </c>
      <c r="F12" s="2720">
        <f>G12-E12</f>
        <v>6623958.4199999999</v>
      </c>
      <c r="G12" s="2765">
        <f>[51]RELEASE!$E$24</f>
        <v>10861176</v>
      </c>
      <c r="H12" s="2720" t="e">
        <f>#REF!</f>
        <v>#REF!</v>
      </c>
      <c r="I12" s="2743"/>
      <c r="J12" s="1555"/>
    </row>
    <row r="13" spans="1:10" ht="10.5" customHeight="1" outlineLevel="1">
      <c r="A13" s="3628" t="s">
        <v>78</v>
      </c>
      <c r="B13" s="3617"/>
      <c r="C13" s="3619"/>
      <c r="D13" s="2718"/>
      <c r="E13" s="2728"/>
      <c r="F13" s="2728"/>
      <c r="G13" s="2716"/>
      <c r="H13" s="2728"/>
      <c r="I13" s="2743"/>
      <c r="J13" s="1555"/>
    </row>
    <row r="14" spans="1:10" ht="11.45" customHeight="1" outlineLevel="1">
      <c r="A14" s="3622" t="s">
        <v>77</v>
      </c>
      <c r="B14" s="3617"/>
      <c r="C14" s="3619" t="s">
        <v>76</v>
      </c>
      <c r="D14" s="2718">
        <v>910838.69</v>
      </c>
      <c r="E14" s="2728">
        <v>518000</v>
      </c>
      <c r="F14" s="2728">
        <v>586000</v>
      </c>
      <c r="G14" s="1934">
        <f>E14+F14</f>
        <v>1104000</v>
      </c>
      <c r="H14" s="2405">
        <v>1176000</v>
      </c>
      <c r="I14" s="3631"/>
      <c r="J14" s="1555"/>
    </row>
    <row r="15" spans="1:10" ht="11.45" customHeight="1" outlineLevel="1">
      <c r="A15" s="3622" t="s">
        <v>141</v>
      </c>
      <c r="B15" s="3617"/>
      <c r="C15" s="3619" t="s">
        <v>140</v>
      </c>
      <c r="D15" s="2718">
        <v>85500</v>
      </c>
      <c r="E15" s="2728">
        <v>35625</v>
      </c>
      <c r="F15" s="2728">
        <f>SUM(G15-E15)</f>
        <v>49875</v>
      </c>
      <c r="G15" s="1934">
        <v>85500</v>
      </c>
      <c r="H15" s="3633">
        <f>7125*12</f>
        <v>85500</v>
      </c>
      <c r="I15" s="3632"/>
      <c r="J15" s="1555"/>
    </row>
    <row r="16" spans="1:10" ht="11.45" customHeight="1" outlineLevel="1">
      <c r="A16" s="3622" t="s">
        <v>139</v>
      </c>
      <c r="B16" s="3617"/>
      <c r="C16" s="3619" t="s">
        <v>138</v>
      </c>
      <c r="D16" s="2718">
        <v>85500</v>
      </c>
      <c r="E16" s="2728">
        <v>35625</v>
      </c>
      <c r="F16" s="2728">
        <f>SUM(G16-E16)</f>
        <v>49875</v>
      </c>
      <c r="G16" s="1934">
        <v>85500</v>
      </c>
      <c r="H16" s="3633">
        <f>7125*12</f>
        <v>85500</v>
      </c>
      <c r="I16" s="3632"/>
      <c r="J16" s="1555"/>
    </row>
    <row r="17" spans="1:15" ht="11.45" customHeight="1" outlineLevel="1">
      <c r="A17" s="3622" t="s">
        <v>75</v>
      </c>
      <c r="B17" s="3617"/>
      <c r="C17" s="3619" t="s">
        <v>74</v>
      </c>
      <c r="D17" s="2718">
        <v>234000</v>
      </c>
      <c r="E17" s="2728">
        <v>222000</v>
      </c>
      <c r="F17" s="2728">
        <v>54000</v>
      </c>
      <c r="G17" s="1934">
        <v>276000</v>
      </c>
      <c r="H17" s="2405">
        <v>294000</v>
      </c>
      <c r="I17" s="3631"/>
      <c r="J17" s="1555"/>
    </row>
    <row r="18" spans="1:15" ht="11.45" customHeight="1" outlineLevel="1">
      <c r="A18" s="3622" t="s">
        <v>560</v>
      </c>
      <c r="B18" s="3617"/>
      <c r="C18" s="3619" t="s">
        <v>1032</v>
      </c>
      <c r="D18" s="2718">
        <v>11950</v>
      </c>
      <c r="E18" s="2728">
        <v>0</v>
      </c>
      <c r="F18" s="2728">
        <f>SUM(G18-E18)</f>
        <v>18000</v>
      </c>
      <c r="G18" s="1934">
        <v>18000</v>
      </c>
      <c r="H18" s="2405">
        <f>1500*12</f>
        <v>18000</v>
      </c>
      <c r="I18" s="3631"/>
      <c r="J18" s="1555"/>
    </row>
    <row r="19" spans="1:15" ht="11.45" customHeight="1" outlineLevel="1">
      <c r="A19" s="3622" t="s">
        <v>558</v>
      </c>
      <c r="B19" s="3617"/>
      <c r="C19" s="3619" t="s">
        <v>136</v>
      </c>
      <c r="D19" s="2718">
        <v>1350.12</v>
      </c>
      <c r="E19" s="2728">
        <v>0</v>
      </c>
      <c r="F19" s="2728">
        <f>SUM(G19-E19)</f>
        <v>1800</v>
      </c>
      <c r="G19" s="1934">
        <f>[52]RELEASE!$K$24</f>
        <v>1800</v>
      </c>
      <c r="H19" s="2405">
        <f>150*12</f>
        <v>1800</v>
      </c>
      <c r="I19" s="3631"/>
      <c r="J19" s="1555"/>
    </row>
    <row r="20" spans="1:15" ht="11.45" customHeight="1" outlineLevel="1">
      <c r="A20" s="3622" t="s">
        <v>556</v>
      </c>
      <c r="B20" s="3617"/>
      <c r="C20" s="3619" t="s">
        <v>555</v>
      </c>
      <c r="D20" s="2718">
        <v>95594.5</v>
      </c>
      <c r="E20" s="2728">
        <v>39831</v>
      </c>
      <c r="F20" s="2728">
        <v>55764</v>
      </c>
      <c r="G20" s="2761">
        <f>E20+F20</f>
        <v>95595</v>
      </c>
      <c r="H20" s="2774">
        <v>95595</v>
      </c>
      <c r="I20" s="3048"/>
      <c r="J20" s="1555"/>
      <c r="K20" s="2764"/>
      <c r="L20" s="2771"/>
      <c r="M20" s="2771"/>
    </row>
    <row r="21" spans="1:15" ht="11.45" customHeight="1" outlineLevel="1">
      <c r="A21" s="3622" t="s">
        <v>73</v>
      </c>
      <c r="B21" s="3617"/>
      <c r="C21" s="3614" t="s">
        <v>72</v>
      </c>
      <c r="D21" s="2718">
        <v>730579</v>
      </c>
      <c r="E21" s="2728">
        <v>0</v>
      </c>
      <c r="F21" s="2728">
        <f>G21</f>
        <v>905098</v>
      </c>
      <c r="G21" s="1892">
        <f>[51]RELEASE!$M$24</f>
        <v>905098</v>
      </c>
      <c r="H21" s="1551" t="e">
        <f>H12/12</f>
        <v>#REF!</v>
      </c>
      <c r="I21" s="3048"/>
      <c r="J21" s="1555"/>
      <c r="K21" s="2771"/>
      <c r="L21" s="2766"/>
      <c r="M21" s="2771"/>
    </row>
    <row r="22" spans="1:15" ht="11.45" customHeight="1" outlineLevel="1">
      <c r="A22" s="3622" t="s">
        <v>71</v>
      </c>
      <c r="B22" s="3617"/>
      <c r="C22" s="3619" t="s">
        <v>70</v>
      </c>
      <c r="D22" s="2718">
        <v>190000</v>
      </c>
      <c r="E22" s="2728">
        <v>0</v>
      </c>
      <c r="F22" s="2728">
        <v>230000</v>
      </c>
      <c r="G22" s="2770">
        <f>F22</f>
        <v>230000</v>
      </c>
      <c r="H22" s="2751">
        <v>245000</v>
      </c>
      <c r="I22" s="2766"/>
      <c r="J22" s="1554"/>
      <c r="K22" s="2771"/>
      <c r="L22" s="2766"/>
      <c r="M22" s="2771"/>
    </row>
    <row r="23" spans="1:15" ht="11.45" customHeight="1" outlineLevel="1">
      <c r="A23" s="3618" t="s">
        <v>69</v>
      </c>
      <c r="B23" s="3617"/>
      <c r="C23" s="3614" t="s">
        <v>68</v>
      </c>
      <c r="D23" s="2718">
        <v>730434</v>
      </c>
      <c r="E23" s="2728">
        <v>708545</v>
      </c>
      <c r="F23" s="2728">
        <f>G23-E23</f>
        <v>196553</v>
      </c>
      <c r="G23" s="2770">
        <v>905098</v>
      </c>
      <c r="H23" s="2751" t="e">
        <f>H12/12</f>
        <v>#REF!</v>
      </c>
      <c r="I23" s="3626"/>
      <c r="J23" s="1554"/>
      <c r="K23" s="2771"/>
      <c r="L23" s="2771"/>
      <c r="M23" s="2771"/>
    </row>
    <row r="24" spans="1:15" ht="10.5" customHeight="1" outlineLevel="1">
      <c r="A24" s="3628" t="s">
        <v>67</v>
      </c>
      <c r="B24" s="3617"/>
      <c r="C24" s="3619"/>
      <c r="D24" s="2718"/>
      <c r="E24" s="563"/>
      <c r="F24" s="2728"/>
      <c r="G24" s="2763"/>
      <c r="H24" s="3624"/>
      <c r="I24" s="3048"/>
      <c r="J24" s="1542"/>
      <c r="K24" s="2771"/>
      <c r="L24" s="2771"/>
      <c r="M24" s="2771"/>
    </row>
    <row r="25" spans="1:15" ht="11.45" customHeight="1" outlineLevel="1">
      <c r="A25" s="3213" t="s">
        <v>474</v>
      </c>
      <c r="B25" s="3210"/>
      <c r="C25" s="2768" t="s">
        <v>65</v>
      </c>
      <c r="D25" s="2718">
        <v>1058714.42</v>
      </c>
      <c r="E25" s="563">
        <v>510171.47</v>
      </c>
      <c r="F25" s="2728">
        <f>G25-E25</f>
        <v>793036.53</v>
      </c>
      <c r="G25" s="2763">
        <v>1303208</v>
      </c>
      <c r="H25" s="3621">
        <v>1242265</v>
      </c>
      <c r="I25" s="3626"/>
      <c r="J25" s="1542"/>
      <c r="K25" s="2771"/>
      <c r="L25" s="2771"/>
      <c r="M25" s="2771"/>
    </row>
    <row r="26" spans="1:15" ht="11.45" customHeight="1" outlineLevel="1">
      <c r="A26" s="3213" t="s">
        <v>64</v>
      </c>
      <c r="B26" s="3210"/>
      <c r="C26" s="2768" t="s">
        <v>63</v>
      </c>
      <c r="D26" s="2718">
        <v>45962.84</v>
      </c>
      <c r="E26" s="563">
        <v>22200</v>
      </c>
      <c r="F26" s="2728">
        <v>33000</v>
      </c>
      <c r="G26" s="2763">
        <v>55200</v>
      </c>
      <c r="H26" s="3621">
        <v>58800</v>
      </c>
      <c r="I26" s="3048"/>
      <c r="J26" s="1542"/>
      <c r="K26" s="2764"/>
      <c r="N26" s="3630"/>
      <c r="O26" s="3630"/>
    </row>
    <row r="27" spans="1:15" ht="11.45" customHeight="1" outlineLevel="1">
      <c r="A27" s="3213" t="s">
        <v>62</v>
      </c>
      <c r="B27" s="3210"/>
      <c r="C27" s="2768" t="s">
        <v>61</v>
      </c>
      <c r="D27" s="2718">
        <v>104837.33</v>
      </c>
      <c r="E27" s="563">
        <v>59318.17</v>
      </c>
      <c r="F27" s="2728">
        <f>G27-E27</f>
        <v>106463.83</v>
      </c>
      <c r="G27" s="2763">
        <f>[51]RELEASE!$R$24</f>
        <v>165782</v>
      </c>
      <c r="H27" s="3621">
        <v>185317</v>
      </c>
      <c r="I27" s="3625"/>
      <c r="J27" s="1542"/>
      <c r="K27" s="3629"/>
    </row>
    <row r="28" spans="1:15" ht="11.45" customHeight="1" outlineLevel="1">
      <c r="A28" s="3213" t="s">
        <v>60</v>
      </c>
      <c r="B28" s="3210"/>
      <c r="C28" s="2768" t="s">
        <v>59</v>
      </c>
      <c r="D28" s="2718">
        <v>45700</v>
      </c>
      <c r="E28" s="563">
        <v>22200</v>
      </c>
      <c r="F28" s="2728">
        <v>33000</v>
      </c>
      <c r="G28" s="2763">
        <v>55200</v>
      </c>
      <c r="H28" s="3621">
        <v>58800</v>
      </c>
      <c r="I28" s="3625"/>
      <c r="J28" s="1555"/>
      <c r="K28" s="3202"/>
    </row>
    <row r="29" spans="1:15" ht="10.5" customHeight="1" outlineLevel="1">
      <c r="A29" s="3628" t="s">
        <v>56</v>
      </c>
      <c r="B29" s="3617"/>
      <c r="C29" s="3627"/>
      <c r="D29" s="2718"/>
      <c r="E29" s="563"/>
      <c r="F29" s="2728"/>
      <c r="G29" s="2763"/>
      <c r="H29" s="3621"/>
      <c r="I29" s="3626"/>
      <c r="J29" s="1555"/>
      <c r="K29" s="3202"/>
    </row>
    <row r="30" spans="1:15" ht="11.45" customHeight="1" outlineLevel="1">
      <c r="A30" s="3622" t="s">
        <v>472</v>
      </c>
      <c r="B30" s="3617"/>
      <c r="C30" s="3619" t="s">
        <v>57</v>
      </c>
      <c r="D30" s="2718">
        <v>962018.23</v>
      </c>
      <c r="E30" s="563">
        <v>0</v>
      </c>
      <c r="F30" s="2728">
        <v>1000</v>
      </c>
      <c r="G30" s="2763">
        <f>F30</f>
        <v>1000</v>
      </c>
      <c r="H30" s="3621">
        <v>1000</v>
      </c>
      <c r="I30" s="3625"/>
      <c r="J30" s="1555"/>
      <c r="K30" s="3202"/>
    </row>
    <row r="31" spans="1:15" ht="11.45" customHeight="1" outlineLevel="1">
      <c r="A31" s="3622" t="s">
        <v>464</v>
      </c>
      <c r="B31" s="3617"/>
      <c r="C31" s="3614" t="s">
        <v>1027</v>
      </c>
      <c r="D31" s="2718">
        <v>2217969.5</v>
      </c>
      <c r="E31" s="563">
        <v>0</v>
      </c>
      <c r="F31" s="2728">
        <f>G31-E31</f>
        <v>802186</v>
      </c>
      <c r="G31" s="2765">
        <v>802186</v>
      </c>
      <c r="H31" s="3624">
        <v>1375403</v>
      </c>
      <c r="I31" s="2766"/>
      <c r="K31" s="3623"/>
    </row>
    <row r="32" spans="1:15" ht="11.45" customHeight="1" outlineLevel="1">
      <c r="A32" s="3622" t="s">
        <v>470</v>
      </c>
      <c r="B32" s="3617"/>
      <c r="C32" s="3614" t="s">
        <v>53</v>
      </c>
      <c r="D32" s="2718">
        <v>10000</v>
      </c>
      <c r="E32" s="563">
        <v>5000</v>
      </c>
      <c r="F32" s="2728">
        <v>5000</v>
      </c>
      <c r="G32" s="2763">
        <f>E32+F32</f>
        <v>10000</v>
      </c>
      <c r="H32" s="2757">
        <v>10000</v>
      </c>
      <c r="I32" s="2766"/>
      <c r="K32" s="3202"/>
      <c r="O32" s="2766"/>
    </row>
    <row r="33" spans="1:20" ht="12.75" customHeight="1" outlineLevel="1">
      <c r="A33" s="3616" t="s">
        <v>52</v>
      </c>
      <c r="B33" s="3615"/>
      <c r="C33" s="3614" t="s">
        <v>51</v>
      </c>
      <c r="D33" s="2718">
        <v>0</v>
      </c>
      <c r="E33" s="406">
        <v>0</v>
      </c>
      <c r="F33" s="2728">
        <f>SUM(G33-E33)</f>
        <v>1000</v>
      </c>
      <c r="G33" s="2763">
        <v>1000</v>
      </c>
      <c r="H33" s="3621">
        <v>1000</v>
      </c>
      <c r="I33" s="3620"/>
      <c r="J33" s="1542"/>
      <c r="K33" s="2759"/>
      <c r="L33" s="2759"/>
      <c r="M33" s="2759"/>
      <c r="N33" s="2759"/>
      <c r="O33" s="2759"/>
    </row>
    <row r="34" spans="1:20" ht="10.5" customHeight="1" outlineLevel="1">
      <c r="A34" s="3618" t="s">
        <v>1124</v>
      </c>
      <c r="B34" s="3617"/>
      <c r="C34" s="3619"/>
      <c r="D34" s="2754"/>
      <c r="E34" s="406"/>
      <c r="F34" s="2728"/>
      <c r="G34" s="2763"/>
      <c r="H34" s="3613"/>
    </row>
    <row r="35" spans="1:20" ht="12.75" customHeight="1" outlineLevel="1">
      <c r="A35" s="3618"/>
      <c r="B35" s="3617" t="s">
        <v>466</v>
      </c>
      <c r="C35" s="3614" t="s">
        <v>49</v>
      </c>
      <c r="D35" s="2754">
        <v>190000</v>
      </c>
      <c r="E35" s="406">
        <v>0</v>
      </c>
      <c r="F35" s="2728">
        <v>230000</v>
      </c>
      <c r="G35" s="2761">
        <f>F35</f>
        <v>230000</v>
      </c>
      <c r="H35" s="3613">
        <v>230000</v>
      </c>
    </row>
    <row r="36" spans="1:20" ht="11.45" customHeight="1" outlineLevel="1">
      <c r="A36" s="3616" t="s">
        <v>48</v>
      </c>
      <c r="B36" s="3615"/>
      <c r="C36" s="3614" t="s">
        <v>47</v>
      </c>
      <c r="D36" s="2754">
        <v>0</v>
      </c>
      <c r="E36" s="406">
        <v>111000</v>
      </c>
      <c r="F36" s="2728">
        <v>27000</v>
      </c>
      <c r="G36" s="2761">
        <f>E36+F36</f>
        <v>138000</v>
      </c>
      <c r="H36" s="3613">
        <v>0</v>
      </c>
      <c r="I36" s="2766"/>
    </row>
    <row r="37" spans="1:20" ht="15" customHeight="1" outlineLevel="1">
      <c r="A37" s="3612" t="s">
        <v>46</v>
      </c>
      <c r="B37" s="3611"/>
      <c r="C37" s="3610"/>
      <c r="D37" s="3609">
        <f>SUM(D38:D66)</f>
        <v>4049375.6700000004</v>
      </c>
      <c r="E37" s="3609">
        <f>SUM(E38:E66)</f>
        <v>1296139.3099999998</v>
      </c>
      <c r="F37" s="580">
        <f>SUM(F38:F66)</f>
        <v>4240653.6899999995</v>
      </c>
      <c r="G37" s="3609">
        <f>SUM(G38:G66)</f>
        <v>5536793</v>
      </c>
      <c r="H37" s="3609">
        <f>SUM(H38:H66)</f>
        <v>4399293</v>
      </c>
    </row>
    <row r="38" spans="1:20" s="562" customFormat="1" ht="12.6" customHeight="1" outlineLevel="1">
      <c r="A38" s="3608" t="s">
        <v>45</v>
      </c>
      <c r="B38" s="3607"/>
      <c r="C38" s="3606" t="s">
        <v>44</v>
      </c>
      <c r="D38" s="3605">
        <v>201046.75</v>
      </c>
      <c r="E38" s="751">
        <v>21176</v>
      </c>
      <c r="F38" s="2753">
        <f>SUM(G38-E38)</f>
        <v>286324</v>
      </c>
      <c r="G38" s="751">
        <v>307500</v>
      </c>
      <c r="H38" s="751">
        <v>150000</v>
      </c>
      <c r="I38" s="3567"/>
      <c r="J38" s="2719"/>
      <c r="K38" s="571"/>
      <c r="L38" s="571"/>
      <c r="M38" s="571"/>
      <c r="N38" s="571"/>
      <c r="O38" s="571"/>
      <c r="P38" s="571"/>
      <c r="Q38" s="571"/>
      <c r="R38" s="571"/>
      <c r="S38" s="571"/>
      <c r="T38" s="571"/>
    </row>
    <row r="39" spans="1:20" s="562" customFormat="1" ht="11.25" customHeight="1" outlineLevel="1">
      <c r="A39" s="3457" t="s">
        <v>211</v>
      </c>
      <c r="B39" s="3600"/>
      <c r="C39" s="1448" t="s">
        <v>40</v>
      </c>
      <c r="D39" s="3585">
        <v>132057.85</v>
      </c>
      <c r="E39" s="677">
        <v>7997</v>
      </c>
      <c r="F39" s="2753">
        <f>SUM(G39-E39)</f>
        <v>192003</v>
      </c>
      <c r="G39" s="3584">
        <v>200000</v>
      </c>
      <c r="H39" s="3584">
        <v>100000</v>
      </c>
      <c r="I39" s="3567"/>
      <c r="J39" s="2719"/>
      <c r="K39" s="571"/>
      <c r="L39" s="571"/>
      <c r="M39" s="571"/>
      <c r="N39" s="571"/>
      <c r="O39" s="571"/>
      <c r="P39" s="571"/>
      <c r="Q39" s="571"/>
      <c r="R39" s="571"/>
      <c r="S39" s="571"/>
      <c r="T39" s="571"/>
    </row>
    <row r="40" spans="1:20" s="562" customFormat="1" ht="11.25" customHeight="1" outlineLevel="1">
      <c r="A40" s="3457" t="s">
        <v>39</v>
      </c>
      <c r="B40" s="3600"/>
      <c r="C40" s="1448" t="s">
        <v>35</v>
      </c>
      <c r="D40" s="3585">
        <v>63932.5</v>
      </c>
      <c r="E40" s="677">
        <v>18325.939999999999</v>
      </c>
      <c r="F40" s="2753">
        <f>SUM(G40-E40)</f>
        <v>56674.06</v>
      </c>
      <c r="G40" s="3584">
        <v>75000</v>
      </c>
      <c r="H40" s="3584">
        <v>50000</v>
      </c>
      <c r="I40" s="3567"/>
      <c r="J40" s="2719"/>
      <c r="K40" s="571"/>
      <c r="L40" s="571"/>
      <c r="M40" s="571"/>
      <c r="N40" s="571"/>
      <c r="O40" s="571"/>
      <c r="P40" s="571"/>
      <c r="Q40" s="571"/>
      <c r="R40" s="571"/>
      <c r="S40" s="571"/>
      <c r="T40" s="571"/>
    </row>
    <row r="41" spans="1:20" s="562" customFormat="1" ht="10.5" customHeight="1" outlineLevel="1">
      <c r="A41" s="3457" t="s">
        <v>1122</v>
      </c>
      <c r="B41" s="3600"/>
      <c r="C41" s="1448"/>
      <c r="D41" s="3585"/>
      <c r="E41" s="677"/>
      <c r="F41" s="2760"/>
      <c r="G41" s="3584"/>
      <c r="H41" s="3584"/>
      <c r="I41" s="3567"/>
      <c r="J41" s="2719"/>
      <c r="K41" s="571"/>
      <c r="L41" s="571"/>
      <c r="M41" s="571"/>
      <c r="N41" s="571"/>
      <c r="O41" s="571"/>
      <c r="P41" s="571"/>
      <c r="Q41" s="571"/>
      <c r="R41" s="571"/>
      <c r="S41" s="571"/>
      <c r="T41" s="571"/>
    </row>
    <row r="42" spans="1:20" s="562" customFormat="1" ht="12" customHeight="1" outlineLevel="1">
      <c r="A42" s="3457"/>
      <c r="B42" s="3600" t="s">
        <v>1579</v>
      </c>
      <c r="C42" s="1446" t="s">
        <v>133</v>
      </c>
      <c r="D42" s="3585">
        <v>27438.22</v>
      </c>
      <c r="E42" s="677">
        <v>6459</v>
      </c>
      <c r="F42" s="2753">
        <f>SUM(G42-E42)</f>
        <v>28541</v>
      </c>
      <c r="G42" s="3584">
        <v>35000</v>
      </c>
      <c r="H42" s="3584">
        <v>25000</v>
      </c>
      <c r="I42" s="3567"/>
      <c r="J42" s="2719"/>
      <c r="K42" s="571"/>
      <c r="L42" s="571"/>
      <c r="M42" s="571"/>
      <c r="N42" s="571"/>
      <c r="O42" s="571"/>
      <c r="P42" s="571"/>
      <c r="Q42" s="571"/>
      <c r="R42" s="571"/>
      <c r="S42" s="571"/>
      <c r="T42" s="571"/>
    </row>
    <row r="43" spans="1:20" s="562" customFormat="1" ht="11.25" customHeight="1" outlineLevel="1">
      <c r="A43" s="1447" t="s">
        <v>238</v>
      </c>
      <c r="B43" s="3433"/>
      <c r="C43" s="1448" t="s">
        <v>131</v>
      </c>
      <c r="D43" s="3585">
        <v>1194476.51</v>
      </c>
      <c r="E43" s="3595">
        <v>254145.77</v>
      </c>
      <c r="F43" s="2753">
        <f>SUM(G43-E43)</f>
        <v>1212654.23</v>
      </c>
      <c r="G43" s="3584">
        <v>1466800</v>
      </c>
      <c r="H43" s="3584">
        <v>1116800</v>
      </c>
      <c r="I43" s="3567"/>
      <c r="J43" s="2719"/>
      <c r="K43" s="571"/>
      <c r="L43" s="571"/>
      <c r="M43" s="571"/>
      <c r="N43" s="571"/>
      <c r="O43" s="571"/>
      <c r="P43" s="571"/>
      <c r="Q43" s="571"/>
      <c r="R43" s="571"/>
      <c r="S43" s="571"/>
      <c r="T43" s="571"/>
    </row>
    <row r="44" spans="1:20" s="562" customFormat="1" ht="11.45" customHeight="1" outlineLevel="1">
      <c r="A44" s="3457" t="s">
        <v>1037</v>
      </c>
      <c r="B44" s="3600"/>
      <c r="C44" s="1446" t="s">
        <v>1036</v>
      </c>
      <c r="D44" s="3585">
        <v>0</v>
      </c>
      <c r="E44" s="1489">
        <v>0</v>
      </c>
      <c r="F44" s="2753">
        <f>SUM(G44-E44)</f>
        <v>2700</v>
      </c>
      <c r="G44" s="3584">
        <v>2700</v>
      </c>
      <c r="H44" s="3584">
        <v>2700</v>
      </c>
      <c r="I44" s="3567"/>
      <c r="J44" s="2719"/>
      <c r="K44" s="3604"/>
      <c r="L44" s="3604"/>
      <c r="M44" s="1886"/>
      <c r="N44" s="3585"/>
      <c r="O44" s="3603"/>
      <c r="P44" s="2760"/>
      <c r="Q44" s="3602"/>
      <c r="R44" s="3602"/>
      <c r="S44" s="571"/>
      <c r="T44" s="571"/>
    </row>
    <row r="45" spans="1:20" s="562" customFormat="1" ht="11.45" customHeight="1" outlineLevel="1">
      <c r="A45" s="3601" t="s">
        <v>1017</v>
      </c>
      <c r="B45" s="3212"/>
      <c r="C45" s="2784" t="s">
        <v>33</v>
      </c>
      <c r="D45" s="3585">
        <v>36652.519999999997</v>
      </c>
      <c r="E45" s="3595">
        <v>3783.52</v>
      </c>
      <c r="F45" s="2753">
        <f>SUM(G45-E45)</f>
        <v>56216.480000000003</v>
      </c>
      <c r="G45" s="3584">
        <v>60000</v>
      </c>
      <c r="H45" s="3584">
        <v>40000</v>
      </c>
      <c r="I45" s="3567"/>
      <c r="J45" s="2719"/>
      <c r="K45" s="571"/>
      <c r="L45" s="571"/>
      <c r="M45" s="571"/>
      <c r="N45" s="571"/>
      <c r="O45" s="571"/>
      <c r="P45" s="571"/>
      <c r="Q45" s="571"/>
      <c r="R45" s="571"/>
      <c r="S45" s="571"/>
      <c r="T45" s="571"/>
    </row>
    <row r="46" spans="1:20" s="562" customFormat="1" ht="11.45" customHeight="1" outlineLevel="1">
      <c r="A46" s="3457" t="s">
        <v>1815</v>
      </c>
      <c r="B46" s="3600"/>
      <c r="C46" s="3599" t="s">
        <v>31</v>
      </c>
      <c r="D46" s="3585">
        <v>10705</v>
      </c>
      <c r="E46" s="3595">
        <v>2600</v>
      </c>
      <c r="F46" s="2753">
        <f>SUM(G46-E46)</f>
        <v>11800</v>
      </c>
      <c r="G46" s="3584">
        <v>14400</v>
      </c>
      <c r="H46" s="3584">
        <v>14400</v>
      </c>
      <c r="I46" s="3567"/>
      <c r="J46" s="2719"/>
      <c r="K46" s="571"/>
      <c r="L46" s="571"/>
      <c r="M46" s="571"/>
      <c r="N46" s="571"/>
      <c r="O46" s="571"/>
      <c r="P46" s="571"/>
      <c r="Q46" s="571"/>
      <c r="R46" s="571"/>
      <c r="S46" s="571"/>
      <c r="T46" s="571"/>
    </row>
    <row r="47" spans="1:20" s="562" customFormat="1" ht="11.45" customHeight="1" outlineLevel="1">
      <c r="A47" s="3592" t="s">
        <v>195</v>
      </c>
      <c r="B47" s="3591"/>
      <c r="C47" s="3599" t="s">
        <v>194</v>
      </c>
      <c r="D47" s="3585">
        <v>260148.85</v>
      </c>
      <c r="E47" s="3595">
        <v>102346.47</v>
      </c>
      <c r="F47" s="2753">
        <f>SUM(G47-E47)</f>
        <v>242653.53</v>
      </c>
      <c r="G47" s="3584">
        <v>345000</v>
      </c>
      <c r="H47" s="3584">
        <v>120000</v>
      </c>
      <c r="I47" s="3567"/>
      <c r="J47" s="2719"/>
      <c r="K47" s="571"/>
      <c r="L47" s="571"/>
      <c r="M47" s="571"/>
      <c r="N47" s="571"/>
      <c r="O47" s="571"/>
      <c r="P47" s="571"/>
      <c r="Q47" s="571"/>
      <c r="R47" s="571"/>
      <c r="S47" s="571"/>
      <c r="T47" s="571"/>
    </row>
    <row r="48" spans="1:20" s="562" customFormat="1" ht="11.45" customHeight="1" outlineLevel="1">
      <c r="A48" s="1447" t="s">
        <v>171</v>
      </c>
      <c r="B48" s="3433"/>
      <c r="C48" s="1448" t="s">
        <v>29</v>
      </c>
      <c r="D48" s="3585">
        <v>360</v>
      </c>
      <c r="E48" s="3595">
        <v>480</v>
      </c>
      <c r="F48" s="2753">
        <f>SUM(G48-E48)</f>
        <v>520</v>
      </c>
      <c r="G48" s="3584">
        <v>1000</v>
      </c>
      <c r="H48" s="3584">
        <v>1000</v>
      </c>
      <c r="I48" s="3567"/>
      <c r="J48" s="2719"/>
      <c r="K48" s="571"/>
      <c r="L48" s="571"/>
      <c r="M48" s="571"/>
      <c r="N48" s="571"/>
      <c r="O48" s="571"/>
      <c r="P48" s="571"/>
      <c r="Q48" s="571"/>
      <c r="R48" s="571"/>
      <c r="S48" s="571"/>
      <c r="T48" s="571"/>
    </row>
    <row r="49" spans="1:20" s="562" customFormat="1" ht="11.45" customHeight="1" outlineLevel="1">
      <c r="A49" s="1447" t="s">
        <v>236</v>
      </c>
      <c r="B49" s="3433"/>
      <c r="C49" s="1448" t="s">
        <v>27</v>
      </c>
      <c r="D49" s="3585">
        <v>20688.849999999999</v>
      </c>
      <c r="E49" s="3595">
        <v>15025.48</v>
      </c>
      <c r="F49" s="2753">
        <f>SUM(G49-E49)</f>
        <v>57974.520000000004</v>
      </c>
      <c r="G49" s="3584">
        <v>73000</v>
      </c>
      <c r="H49" s="3584">
        <v>73000</v>
      </c>
      <c r="I49" s="3567"/>
      <c r="J49" s="2719"/>
      <c r="K49" s="571"/>
      <c r="L49" s="571"/>
      <c r="M49" s="571"/>
      <c r="N49" s="571"/>
      <c r="O49" s="571"/>
      <c r="P49" s="571"/>
      <c r="Q49" s="571"/>
      <c r="R49" s="571"/>
      <c r="S49" s="571"/>
      <c r="T49" s="571"/>
    </row>
    <row r="50" spans="1:20" s="562" customFormat="1" ht="11.45" customHeight="1" outlineLevel="1">
      <c r="A50" s="1447" t="s">
        <v>26</v>
      </c>
      <c r="B50" s="3433"/>
      <c r="C50" s="1448" t="s">
        <v>25</v>
      </c>
      <c r="D50" s="3585">
        <v>18611</v>
      </c>
      <c r="E50" s="3594">
        <v>1230</v>
      </c>
      <c r="F50" s="2753">
        <f>SUM(G50-E50)</f>
        <v>2770</v>
      </c>
      <c r="G50" s="3584">
        <v>4000</v>
      </c>
      <c r="H50" s="3584">
        <v>4000</v>
      </c>
      <c r="I50" s="3567"/>
      <c r="J50" s="2719"/>
      <c r="K50" s="571"/>
      <c r="L50" s="571"/>
      <c r="M50" s="571"/>
      <c r="N50" s="571"/>
      <c r="O50" s="571"/>
      <c r="P50" s="571"/>
      <c r="Q50" s="571"/>
      <c r="R50" s="571"/>
      <c r="S50" s="571"/>
      <c r="T50" s="571"/>
    </row>
    <row r="51" spans="1:20" s="3596" customFormat="1" ht="11.45" customHeight="1" outlineLevel="1">
      <c r="A51" s="3592" t="s">
        <v>24</v>
      </c>
      <c r="B51" s="3591"/>
      <c r="C51" s="1444" t="s">
        <v>23</v>
      </c>
      <c r="D51" s="3598">
        <v>1182002.77</v>
      </c>
      <c r="E51" s="3597">
        <v>664256.82999999996</v>
      </c>
      <c r="F51" s="3513">
        <f>G51-E51</f>
        <v>1045943.17</v>
      </c>
      <c r="G51" s="2752">
        <v>1710200</v>
      </c>
      <c r="H51" s="2752">
        <v>1710200</v>
      </c>
      <c r="I51" s="3567"/>
      <c r="J51" s="2721"/>
      <c r="K51" s="3567"/>
      <c r="L51" s="3567"/>
      <c r="M51" s="3567"/>
      <c r="N51" s="3567"/>
      <c r="O51" s="3567"/>
      <c r="P51" s="3567"/>
      <c r="Q51" s="3567"/>
      <c r="R51" s="3567"/>
      <c r="S51" s="3567"/>
      <c r="T51" s="3567"/>
    </row>
    <row r="52" spans="1:20" s="562" customFormat="1" ht="11.45" customHeight="1" outlineLevel="1">
      <c r="A52" s="3592" t="s">
        <v>1814</v>
      </c>
      <c r="B52" s="3591"/>
      <c r="C52" s="3588" t="s">
        <v>301</v>
      </c>
      <c r="D52" s="3585">
        <v>46095</v>
      </c>
      <c r="E52" s="3595">
        <v>0</v>
      </c>
      <c r="F52" s="2753">
        <f>SUM(G52-E52)</f>
        <v>100000</v>
      </c>
      <c r="G52" s="3584">
        <v>100000</v>
      </c>
      <c r="H52" s="3584">
        <v>100000</v>
      </c>
      <c r="I52" s="3567"/>
      <c r="J52" s="2719"/>
      <c r="K52" s="571"/>
      <c r="L52" s="571"/>
      <c r="M52" s="571"/>
      <c r="N52" s="571"/>
      <c r="O52" s="571"/>
      <c r="P52" s="571"/>
      <c r="Q52" s="571"/>
      <c r="R52" s="571"/>
      <c r="S52" s="571"/>
      <c r="T52" s="571"/>
    </row>
    <row r="53" spans="1:20" s="562" customFormat="1" ht="11.45" customHeight="1" outlineLevel="1">
      <c r="A53" s="3592" t="s">
        <v>1581</v>
      </c>
      <c r="B53" s="3433"/>
      <c r="C53" s="3593"/>
      <c r="D53" s="3585"/>
      <c r="E53" s="3595"/>
      <c r="F53" s="2753"/>
      <c r="G53" s="3584"/>
      <c r="H53" s="3584"/>
      <c r="I53" s="3567"/>
      <c r="J53" s="2719"/>
      <c r="K53" s="571"/>
      <c r="L53" s="571"/>
      <c r="M53" s="571"/>
      <c r="N53" s="571"/>
      <c r="O53" s="571"/>
      <c r="P53" s="571"/>
      <c r="Q53" s="571"/>
      <c r="R53" s="571"/>
      <c r="S53" s="571"/>
      <c r="T53" s="571"/>
    </row>
    <row r="54" spans="1:20" s="562" customFormat="1" ht="11.25" customHeight="1" outlineLevel="1">
      <c r="A54" s="3592"/>
      <c r="B54" s="1450" t="s">
        <v>1813</v>
      </c>
      <c r="C54" s="3588" t="s">
        <v>118</v>
      </c>
      <c r="D54" s="3585">
        <v>0</v>
      </c>
      <c r="E54" s="3594">
        <v>0</v>
      </c>
      <c r="F54" s="2753">
        <f>SUM(G54-E54)</f>
        <v>10000</v>
      </c>
      <c r="G54" s="3584">
        <v>10000</v>
      </c>
      <c r="H54" s="3584">
        <v>10000</v>
      </c>
      <c r="I54" s="3567"/>
      <c r="J54" s="2719"/>
      <c r="K54" s="571"/>
      <c r="L54" s="571"/>
      <c r="M54" s="571"/>
      <c r="N54" s="571"/>
      <c r="O54" s="571"/>
      <c r="P54" s="571"/>
      <c r="Q54" s="571"/>
      <c r="R54" s="571"/>
      <c r="S54" s="571"/>
      <c r="T54" s="571"/>
    </row>
    <row r="55" spans="1:20" s="562" customFormat="1" ht="11.45" customHeight="1" outlineLevel="1">
      <c r="A55" s="3592" t="s">
        <v>1581</v>
      </c>
      <c r="B55" s="3433"/>
      <c r="C55" s="3593"/>
      <c r="D55" s="3585"/>
      <c r="E55" s="677"/>
      <c r="F55" s="2760"/>
      <c r="G55" s="3584"/>
      <c r="H55" s="3584"/>
      <c r="I55" s="3567"/>
      <c r="J55" s="2719"/>
      <c r="K55" s="571"/>
      <c r="L55" s="571"/>
      <c r="M55" s="571"/>
      <c r="N55" s="571"/>
      <c r="O55" s="571"/>
      <c r="P55" s="571"/>
      <c r="Q55" s="571"/>
      <c r="R55" s="571"/>
      <c r="S55" s="571"/>
      <c r="T55" s="571"/>
    </row>
    <row r="56" spans="1:20" s="562" customFormat="1" ht="11.45" customHeight="1" outlineLevel="1">
      <c r="A56" s="3592"/>
      <c r="B56" s="1450" t="s">
        <v>1580</v>
      </c>
      <c r="C56" s="3588" t="s">
        <v>18</v>
      </c>
      <c r="D56" s="3585">
        <v>0</v>
      </c>
      <c r="E56" s="677">
        <v>0</v>
      </c>
      <c r="F56" s="2753">
        <f>SUM(G56-E56)</f>
        <v>15000</v>
      </c>
      <c r="G56" s="3584">
        <v>15000</v>
      </c>
      <c r="H56" s="3584">
        <v>15000</v>
      </c>
      <c r="I56" s="3567"/>
      <c r="J56" s="2719"/>
      <c r="K56" s="571"/>
      <c r="L56" s="571"/>
      <c r="M56" s="571"/>
      <c r="N56" s="571"/>
      <c r="O56" s="571"/>
      <c r="P56" s="571"/>
      <c r="Q56" s="571"/>
      <c r="R56" s="571"/>
      <c r="S56" s="571"/>
      <c r="T56" s="571"/>
    </row>
    <row r="57" spans="1:20" s="562" customFormat="1" ht="11.45" customHeight="1" outlineLevel="1">
      <c r="A57" s="1447" t="s">
        <v>1407</v>
      </c>
      <c r="B57" s="3433"/>
      <c r="C57" s="1448"/>
      <c r="D57" s="3585"/>
      <c r="E57" s="677"/>
      <c r="F57" s="2753"/>
      <c r="G57" s="3584"/>
      <c r="H57" s="3584"/>
      <c r="I57" s="3567"/>
      <c r="J57" s="2719"/>
      <c r="K57" s="571"/>
      <c r="L57" s="571"/>
      <c r="M57" s="571"/>
      <c r="N57" s="571"/>
      <c r="O57" s="571"/>
      <c r="P57" s="571"/>
      <c r="Q57" s="571"/>
      <c r="R57" s="571"/>
      <c r="S57" s="571"/>
      <c r="T57" s="571"/>
    </row>
    <row r="58" spans="1:20" s="562" customFormat="1" ht="11.45" customHeight="1" outlineLevel="1">
      <c r="A58" s="1447"/>
      <c r="B58" s="1450" t="s">
        <v>1765</v>
      </c>
      <c r="C58" s="1446" t="s">
        <v>15</v>
      </c>
      <c r="D58" s="3585">
        <v>325049.84999999998</v>
      </c>
      <c r="E58" s="677">
        <v>80667</v>
      </c>
      <c r="F58" s="2753">
        <f>SUM(G58-E58)</f>
        <v>219333</v>
      </c>
      <c r="G58" s="3584">
        <v>300000</v>
      </c>
      <c r="H58" s="3584">
        <v>300000</v>
      </c>
      <c r="I58" s="3567"/>
      <c r="J58" s="2719"/>
      <c r="K58" s="571"/>
      <c r="L58" s="571"/>
      <c r="M58" s="571"/>
      <c r="N58" s="571"/>
      <c r="O58" s="571"/>
      <c r="P58" s="571"/>
      <c r="Q58" s="571"/>
      <c r="R58" s="571"/>
      <c r="S58" s="571"/>
      <c r="T58" s="571"/>
    </row>
    <row r="59" spans="1:20" s="562" customFormat="1" ht="11.45" customHeight="1" outlineLevel="1">
      <c r="A59" s="1447" t="s">
        <v>1407</v>
      </c>
      <c r="B59" s="3433"/>
      <c r="C59" s="1448"/>
      <c r="D59" s="3585"/>
      <c r="E59" s="677"/>
      <c r="F59" s="2760"/>
      <c r="G59" s="3584"/>
      <c r="H59" s="3584"/>
      <c r="I59" s="3567"/>
      <c r="J59" s="2719"/>
      <c r="K59" s="571"/>
      <c r="L59" s="571"/>
      <c r="M59" s="571"/>
      <c r="N59" s="571"/>
      <c r="O59" s="571"/>
      <c r="P59" s="571"/>
      <c r="Q59" s="571"/>
      <c r="R59" s="571"/>
      <c r="S59" s="571"/>
      <c r="T59" s="571"/>
    </row>
    <row r="60" spans="1:20" s="562" customFormat="1" ht="11.45" customHeight="1" outlineLevel="1">
      <c r="A60" s="1447"/>
      <c r="B60" s="1450" t="s">
        <v>1812</v>
      </c>
      <c r="C60" s="3431" t="s">
        <v>166</v>
      </c>
      <c r="D60" s="3585">
        <v>309502</v>
      </c>
      <c r="E60" s="677">
        <v>53600</v>
      </c>
      <c r="F60" s="2753">
        <f>SUM(G60-E60)</f>
        <v>396400</v>
      </c>
      <c r="G60" s="3584">
        <v>450000</v>
      </c>
      <c r="H60" s="3584">
        <v>200000</v>
      </c>
      <c r="I60" s="3567"/>
      <c r="J60" s="2719"/>
      <c r="K60" s="571"/>
      <c r="L60" s="571"/>
      <c r="M60" s="571"/>
      <c r="N60" s="571"/>
      <c r="O60" s="571"/>
      <c r="P60" s="571"/>
      <c r="Q60" s="571"/>
      <c r="R60" s="571"/>
      <c r="S60" s="571"/>
      <c r="T60" s="571"/>
    </row>
    <row r="61" spans="1:20" s="562" customFormat="1" ht="11.45" customHeight="1" outlineLevel="1">
      <c r="A61" s="3592" t="s">
        <v>249</v>
      </c>
      <c r="B61" s="3591"/>
      <c r="C61" s="1448" t="s">
        <v>248</v>
      </c>
      <c r="D61" s="3585">
        <v>0</v>
      </c>
      <c r="E61" s="677">
        <v>1275</v>
      </c>
      <c r="F61" s="2753">
        <f>SUM(G61-E61)</f>
        <v>18725</v>
      </c>
      <c r="G61" s="3584">
        <v>20000</v>
      </c>
      <c r="H61" s="3584">
        <v>20000</v>
      </c>
      <c r="I61" s="3567"/>
      <c r="J61" s="2719"/>
      <c r="K61" s="571"/>
      <c r="L61" s="571"/>
      <c r="M61" s="571"/>
      <c r="N61" s="571"/>
      <c r="O61" s="571"/>
      <c r="P61" s="571"/>
      <c r="Q61" s="571"/>
      <c r="R61" s="571"/>
      <c r="S61" s="571"/>
      <c r="T61" s="571"/>
    </row>
    <row r="62" spans="1:20" s="562" customFormat="1" ht="11.45" customHeight="1" outlineLevel="1">
      <c r="A62" s="3587" t="s">
        <v>10</v>
      </c>
      <c r="B62" s="3586"/>
      <c r="C62" s="1444" t="s">
        <v>9</v>
      </c>
      <c r="D62" s="3585">
        <v>178880</v>
      </c>
      <c r="E62" s="677">
        <v>62771.3</v>
      </c>
      <c r="F62" s="2753">
        <f>SUM(G62-E62)</f>
        <v>188421.7</v>
      </c>
      <c r="G62" s="3584">
        <v>251193</v>
      </c>
      <c r="H62" s="3584">
        <v>251193</v>
      </c>
      <c r="I62" s="3567"/>
      <c r="J62" s="2719"/>
      <c r="K62" s="571"/>
      <c r="L62" s="571"/>
      <c r="M62" s="571"/>
      <c r="N62" s="571"/>
      <c r="O62" s="571"/>
      <c r="P62" s="571"/>
      <c r="Q62" s="571"/>
      <c r="R62" s="571"/>
      <c r="S62" s="571"/>
      <c r="T62" s="571"/>
    </row>
    <row r="63" spans="1:20" s="562" customFormat="1" ht="11.45" customHeight="1" outlineLevel="1">
      <c r="A63" s="3587" t="s">
        <v>10</v>
      </c>
      <c r="B63" s="3586"/>
      <c r="C63" s="1444"/>
      <c r="D63" s="3585"/>
      <c r="E63" s="677"/>
      <c r="F63" s="2760"/>
      <c r="G63" s="3584"/>
      <c r="H63" s="3584"/>
      <c r="I63" s="3567"/>
      <c r="J63" s="2719"/>
      <c r="K63" s="571"/>
      <c r="L63" s="571"/>
      <c r="M63" s="571"/>
      <c r="N63" s="571"/>
      <c r="O63" s="571"/>
      <c r="P63" s="571"/>
      <c r="Q63" s="571"/>
      <c r="R63" s="571"/>
      <c r="S63" s="571"/>
      <c r="T63" s="571"/>
    </row>
    <row r="64" spans="1:20" s="562" customFormat="1" ht="11.45" customHeight="1" outlineLevel="1">
      <c r="A64" s="3590"/>
      <c r="B64" s="3589" t="s">
        <v>1811</v>
      </c>
      <c r="C64" s="3588" t="s">
        <v>1810</v>
      </c>
      <c r="D64" s="3585">
        <v>30600</v>
      </c>
      <c r="E64" s="677">
        <v>0</v>
      </c>
      <c r="F64" s="2753">
        <f>SUM(G64-E64)</f>
        <v>45000</v>
      </c>
      <c r="G64" s="3584">
        <v>45000</v>
      </c>
      <c r="H64" s="3584">
        <v>45000</v>
      </c>
      <c r="I64" s="3567"/>
      <c r="J64" s="2719"/>
      <c r="K64" s="571"/>
      <c r="L64" s="571"/>
      <c r="M64" s="571"/>
      <c r="N64" s="571"/>
      <c r="O64" s="571"/>
      <c r="P64" s="571"/>
      <c r="Q64" s="571"/>
      <c r="R64" s="571"/>
      <c r="S64" s="571"/>
      <c r="T64" s="571"/>
    </row>
    <row r="65" spans="1:20" s="562" customFormat="1" ht="11.45" customHeight="1" outlineLevel="1">
      <c r="A65" s="3587" t="s">
        <v>10</v>
      </c>
      <c r="B65" s="3586"/>
      <c r="C65" s="1444"/>
      <c r="D65" s="3585"/>
      <c r="E65" s="677"/>
      <c r="F65" s="2760"/>
      <c r="G65" s="3584"/>
      <c r="H65" s="3584"/>
      <c r="I65" s="3567"/>
      <c r="J65" s="2719"/>
      <c r="K65" s="571"/>
      <c r="L65" s="571"/>
      <c r="M65" s="571"/>
      <c r="N65" s="571"/>
      <c r="O65" s="571"/>
      <c r="P65" s="571"/>
      <c r="Q65" s="571"/>
      <c r="R65" s="571"/>
      <c r="S65" s="571"/>
      <c r="T65" s="571"/>
    </row>
    <row r="66" spans="1:20" s="562" customFormat="1" ht="11.45" customHeight="1" outlineLevel="1">
      <c r="A66" s="2788"/>
      <c r="B66" s="3583" t="s">
        <v>1809</v>
      </c>
      <c r="C66" s="3582" t="s">
        <v>1762</v>
      </c>
      <c r="D66" s="3581">
        <v>11128</v>
      </c>
      <c r="E66" s="746">
        <v>0</v>
      </c>
      <c r="F66" s="3580">
        <f>SUM(G66-E66)</f>
        <v>51000</v>
      </c>
      <c r="G66" s="3579">
        <v>51000</v>
      </c>
      <c r="H66" s="3578">
        <v>51000</v>
      </c>
      <c r="I66" s="3567"/>
      <c r="J66" s="2719"/>
      <c r="K66" s="571"/>
      <c r="L66" s="571"/>
      <c r="M66" s="571"/>
      <c r="N66" s="571"/>
      <c r="O66" s="571"/>
      <c r="P66" s="571"/>
      <c r="Q66" s="571"/>
      <c r="R66" s="571"/>
      <c r="S66" s="571"/>
      <c r="T66" s="571"/>
    </row>
    <row r="67" spans="1:20" s="562" customFormat="1" ht="13.5" customHeight="1" outlineLevel="1">
      <c r="A67" s="3577" t="s">
        <v>235</v>
      </c>
      <c r="B67" s="3576"/>
      <c r="C67" s="3575"/>
      <c r="D67" s="3125">
        <f>SUM(D68:D69)</f>
        <v>42500</v>
      </c>
      <c r="E67" s="3125">
        <f>SUM(E68:E69)</f>
        <v>0</v>
      </c>
      <c r="F67" s="3125">
        <f>SUM(F68:F69)</f>
        <v>0</v>
      </c>
      <c r="G67" s="3125">
        <f>SUM(G68:G69)</f>
        <v>0</v>
      </c>
      <c r="H67" s="3125">
        <v>0</v>
      </c>
      <c r="I67" s="3567"/>
      <c r="J67" s="2719"/>
      <c r="K67" s="571"/>
      <c r="L67" s="571"/>
      <c r="M67" s="571"/>
      <c r="N67" s="571"/>
      <c r="O67" s="571"/>
      <c r="P67" s="571"/>
      <c r="Q67" s="571"/>
      <c r="R67" s="571"/>
      <c r="S67" s="571"/>
      <c r="T67" s="571"/>
    </row>
    <row r="68" spans="1:20" s="562" customFormat="1" ht="12" customHeight="1" outlineLevel="1">
      <c r="A68" s="3572"/>
      <c r="B68" s="3571" t="s">
        <v>112</v>
      </c>
      <c r="C68" s="3574" t="s">
        <v>1808</v>
      </c>
      <c r="D68" s="3114">
        <v>42500</v>
      </c>
      <c r="E68" s="1144">
        <v>0</v>
      </c>
      <c r="F68" s="3573">
        <v>0</v>
      </c>
      <c r="G68" s="2768">
        <v>0</v>
      </c>
      <c r="H68" s="3568">
        <v>0</v>
      </c>
      <c r="I68" s="3567"/>
      <c r="J68" s="2719"/>
      <c r="K68" s="571"/>
      <c r="L68" s="571"/>
      <c r="M68" s="571"/>
      <c r="N68" s="571"/>
      <c r="O68" s="571"/>
      <c r="P68" s="571"/>
      <c r="Q68" s="571"/>
      <c r="R68" s="571"/>
      <c r="S68" s="571"/>
      <c r="T68" s="571"/>
    </row>
    <row r="69" spans="1:20" s="562" customFormat="1" ht="11.25" customHeight="1" outlineLevel="1">
      <c r="A69" s="3572"/>
      <c r="B69" s="3571"/>
      <c r="C69" s="3570"/>
      <c r="D69" s="3114"/>
      <c r="E69" s="1144"/>
      <c r="F69" s="3569"/>
      <c r="G69" s="2768"/>
      <c r="H69" s="3568"/>
      <c r="I69" s="3567"/>
      <c r="J69" s="2719"/>
      <c r="K69" s="571"/>
      <c r="L69" s="571"/>
      <c r="M69" s="571"/>
      <c r="N69" s="571"/>
      <c r="O69" s="571"/>
      <c r="P69" s="571"/>
      <c r="Q69" s="571"/>
      <c r="R69" s="571"/>
      <c r="S69" s="571"/>
      <c r="T69" s="571"/>
    </row>
    <row r="70" spans="1:20" ht="15" customHeight="1" thickBot="1">
      <c r="A70" s="870" t="s">
        <v>8</v>
      </c>
      <c r="B70" s="870"/>
      <c r="C70" s="2713"/>
      <c r="D70" s="599">
        <f>SUM(D10+D37+D67)</f>
        <v>20598068.550000001</v>
      </c>
      <c r="E70" s="870">
        <f>SUM(E10+E37+E67)</f>
        <v>7822872.5299999993</v>
      </c>
      <c r="F70" s="870">
        <f>SUM(F10+F37+F67)</f>
        <v>15043263.469999999</v>
      </c>
      <c r="G70" s="870">
        <f>SUM(G10+G37+G67)</f>
        <v>22866136</v>
      </c>
      <c r="H70" s="870" t="e">
        <f>SUM(H10+H37+H67)</f>
        <v>#REF!</v>
      </c>
    </row>
    <row r="71" spans="1:20" ht="15" customHeight="1" thickTop="1">
      <c r="A71" s="554" t="s">
        <v>1010</v>
      </c>
      <c r="C71" s="1050" t="s">
        <v>6</v>
      </c>
      <c r="E71" s="593" t="s">
        <v>1807</v>
      </c>
      <c r="F71" s="593"/>
    </row>
    <row r="72" spans="1:20" ht="15" customHeight="1">
      <c r="C72" s="1050"/>
      <c r="E72" s="636"/>
      <c r="F72" s="636"/>
    </row>
    <row r="73" spans="1:20" ht="13.9" customHeight="1">
      <c r="A73" s="3767" t="s">
        <v>1965</v>
      </c>
      <c r="B73" s="933"/>
      <c r="C73" s="3740" t="s">
        <v>1906</v>
      </c>
      <c r="D73" s="2711"/>
      <c r="E73" s="3742" t="s">
        <v>1876</v>
      </c>
      <c r="F73" s="594"/>
      <c r="G73" s="594"/>
      <c r="H73" s="594"/>
    </row>
    <row r="74" spans="1:20" s="363" customFormat="1">
      <c r="A74" s="3565" t="s">
        <v>1805</v>
      </c>
      <c r="B74" s="3565"/>
      <c r="C74" s="2708" t="s">
        <v>100</v>
      </c>
      <c r="D74" s="2708"/>
      <c r="E74" s="2707" t="s">
        <v>0</v>
      </c>
      <c r="F74" s="2707"/>
      <c r="G74" s="2707"/>
      <c r="H74" s="2707"/>
      <c r="I74" s="3564"/>
      <c r="J74" s="3563"/>
      <c r="K74" s="3562"/>
      <c r="L74" s="3562"/>
      <c r="M74" s="3562"/>
      <c r="N74" s="3562"/>
      <c r="O74" s="3562"/>
      <c r="P74" s="3562"/>
      <c r="Q74" s="3562"/>
      <c r="R74" s="3562"/>
      <c r="S74" s="3562"/>
      <c r="T74" s="3562"/>
    </row>
    <row r="75" spans="1:20" s="363" customFormat="1">
      <c r="A75" s="2706"/>
      <c r="B75" s="2706"/>
      <c r="D75" s="2705"/>
      <c r="E75" s="2705"/>
      <c r="F75" s="2705"/>
      <c r="G75" s="2705"/>
      <c r="H75" s="2705"/>
      <c r="I75" s="3564"/>
      <c r="J75" s="3563"/>
      <c r="K75" s="3562"/>
      <c r="L75" s="3562"/>
      <c r="M75" s="3562"/>
      <c r="N75" s="3562"/>
      <c r="O75" s="3562"/>
      <c r="P75" s="3562"/>
      <c r="Q75" s="3562"/>
      <c r="R75" s="3562"/>
      <c r="S75" s="3562"/>
      <c r="T75" s="3562"/>
    </row>
  </sheetData>
  <mergeCells count="10">
    <mergeCell ref="C74:D74"/>
    <mergeCell ref="E74:H74"/>
    <mergeCell ref="A75:B75"/>
    <mergeCell ref="A3:H3"/>
    <mergeCell ref="A4:H4"/>
    <mergeCell ref="A6:B8"/>
    <mergeCell ref="E6:G6"/>
    <mergeCell ref="E71:F71"/>
    <mergeCell ref="C73:D73"/>
    <mergeCell ref="E73:H73"/>
  </mergeCells>
  <pageMargins left="0.5" right="0" top="0.25" bottom="0" header="0.5" footer="0"/>
  <pageSetup paperSize="5" orientation="portrait"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 transitionEvaluation="1" transitionEntry="1">
    <tabColor rgb="FFFFFF00"/>
    <outlinePr summaryBelow="0"/>
  </sheetPr>
  <dimension ref="A1:ES32"/>
  <sheetViews>
    <sheetView showGridLines="0" showOutlineSymbols="0" topLeftCell="A19" workbookViewId="0">
      <selection activeCell="E31" sqref="E31:H31"/>
    </sheetView>
  </sheetViews>
  <sheetFormatPr defaultColWidth="12.5703125" defaultRowHeight="12.75" outlineLevelRow="1" outlineLevelCol="2"/>
  <cols>
    <col min="1" max="1" width="1.85546875" style="554" customWidth="1"/>
    <col min="2" max="2" width="35" style="554" customWidth="1"/>
    <col min="3" max="8" width="10.7109375" style="554" customWidth="1"/>
    <col min="9" max="9" width="14.140625" style="554" customWidth="1"/>
    <col min="10" max="48" width="12.5703125" style="554"/>
    <col min="49" max="53" width="12.5703125" style="554" outlineLevel="1"/>
    <col min="54" max="59" width="12.5703125" style="554" outlineLevel="2"/>
    <col min="60" max="62" width="12.5703125" style="554" outlineLevel="1"/>
    <col min="63" max="82" width="12.5703125" style="554"/>
    <col min="83" max="86" width="12.5703125" style="554" outlineLevel="1"/>
    <col min="87" max="134" width="12.5703125" style="554"/>
    <col min="135" max="140" width="12.5703125" style="554" outlineLevel="1"/>
    <col min="141" max="146" width="12.5703125" style="554" outlineLevel="2"/>
    <col min="147" max="149" width="12.5703125" style="554" outlineLevel="1"/>
    <col min="150" max="16384" width="12.5703125" style="554"/>
  </cols>
  <sheetData>
    <row r="1" spans="1:8">
      <c r="A1" s="2867" t="s">
        <v>99</v>
      </c>
      <c r="C1" s="2867"/>
      <c r="E1" s="2867"/>
      <c r="F1" s="2867"/>
      <c r="H1" s="2867"/>
    </row>
    <row r="2" spans="1:8" ht="14.25" customHeight="1">
      <c r="A2" s="2866" t="s">
        <v>221</v>
      </c>
      <c r="C2" s="2866"/>
      <c r="E2" s="2866"/>
      <c r="F2" s="2866"/>
      <c r="H2" s="2866"/>
    </row>
    <row r="3" spans="1:8" ht="14.25" customHeight="1">
      <c r="A3" s="2866"/>
      <c r="C3" s="2866"/>
      <c r="E3" s="2866"/>
      <c r="F3" s="2866"/>
      <c r="H3" s="2866"/>
    </row>
    <row r="4" spans="1:8" ht="14.25" customHeight="1">
      <c r="A4" s="594" t="s">
        <v>220</v>
      </c>
      <c r="B4" s="594"/>
      <c r="C4" s="594"/>
      <c r="D4" s="594"/>
      <c r="E4" s="594"/>
      <c r="F4" s="594"/>
      <c r="G4" s="594"/>
      <c r="H4" s="594"/>
    </row>
    <row r="5" spans="1:8" ht="14.25" customHeight="1">
      <c r="A5" s="593" t="s">
        <v>365</v>
      </c>
      <c r="B5" s="593"/>
      <c r="C5" s="593"/>
      <c r="D5" s="593"/>
      <c r="E5" s="593"/>
      <c r="F5" s="593"/>
      <c r="G5" s="593"/>
      <c r="H5" s="593"/>
    </row>
    <row r="6" spans="1:8" ht="14.25" customHeight="1">
      <c r="A6" s="636"/>
      <c r="B6" s="636"/>
      <c r="C6" s="636"/>
      <c r="D6" s="636"/>
      <c r="E6" s="636"/>
      <c r="F6" s="636"/>
      <c r="G6" s="636"/>
      <c r="H6" s="636"/>
    </row>
    <row r="7" spans="1:8" ht="14.25" customHeight="1">
      <c r="A7" s="932" t="s">
        <v>1820</v>
      </c>
    </row>
    <row r="8" spans="1:8" ht="14.25" customHeight="1">
      <c r="A8" s="3658" t="s">
        <v>1819</v>
      </c>
      <c r="B8" s="2867"/>
    </row>
    <row r="9" spans="1:8" ht="14.25" customHeight="1">
      <c r="A9" s="933"/>
      <c r="B9" s="932"/>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v>2019</v>
      </c>
      <c r="E11" s="3157" t="s">
        <v>1004</v>
      </c>
      <c r="F11" s="3157" t="s">
        <v>1003</v>
      </c>
      <c r="G11" s="2735" t="s">
        <v>88</v>
      </c>
      <c r="H11" s="2735">
        <v>2021</v>
      </c>
    </row>
    <row r="12" spans="1:8" ht="14.25" customHeight="1">
      <c r="A12" s="3653"/>
      <c r="B12" s="3652"/>
      <c r="C12" s="2734"/>
      <c r="D12" s="2733" t="s">
        <v>84</v>
      </c>
      <c r="E12" s="2733" t="s">
        <v>84</v>
      </c>
      <c r="F12" s="2733" t="s">
        <v>142</v>
      </c>
      <c r="G12" s="2790"/>
      <c r="H12" s="2733" t="s">
        <v>83</v>
      </c>
    </row>
    <row r="13" spans="1:8" ht="21" customHeight="1">
      <c r="A13" s="660" t="s">
        <v>213</v>
      </c>
      <c r="B13" s="3639"/>
      <c r="C13" s="3463"/>
      <c r="D13" s="3463"/>
      <c r="E13" s="3463"/>
      <c r="F13" s="3639"/>
      <c r="G13" s="3639"/>
      <c r="H13" s="3639"/>
    </row>
    <row r="14" spans="1:8" ht="21" customHeight="1">
      <c r="A14" s="1090" t="s">
        <v>46</v>
      </c>
      <c r="B14" s="3151"/>
      <c r="C14" s="2758"/>
      <c r="D14" s="3609">
        <f>SUM(D15:D18)</f>
        <v>1134604.5899999999</v>
      </c>
      <c r="E14" s="3609">
        <f>SUM(E15:E18)</f>
        <v>608453.72</v>
      </c>
      <c r="F14" s="3609">
        <f>SUM(F15:F18)</f>
        <v>4084298.2800000003</v>
      </c>
      <c r="G14" s="3609">
        <f>SUM(G15:G18)</f>
        <v>4692752</v>
      </c>
      <c r="H14" s="3609">
        <f>SUM(H15:H18)</f>
        <v>1148552</v>
      </c>
    </row>
    <row r="15" spans="1:8" ht="18" customHeight="1" outlineLevel="1">
      <c r="A15" s="1485" t="s">
        <v>1818</v>
      </c>
      <c r="B15" s="1605"/>
      <c r="C15" s="1614" t="s">
        <v>1817</v>
      </c>
      <c r="D15" s="3143">
        <v>316330</v>
      </c>
      <c r="E15" s="1046">
        <v>163250</v>
      </c>
      <c r="F15" s="1046">
        <f>G15-E15</f>
        <v>336502</v>
      </c>
      <c r="G15" s="576">
        <v>499752</v>
      </c>
      <c r="H15" s="3651">
        <v>234752</v>
      </c>
    </row>
    <row r="16" spans="1:8" ht="18" customHeight="1" outlineLevel="1">
      <c r="A16" s="2778" t="s">
        <v>1017</v>
      </c>
      <c r="B16" s="2776"/>
      <c r="C16" s="202" t="s">
        <v>33</v>
      </c>
      <c r="D16" s="2746">
        <v>29865</v>
      </c>
      <c r="E16" s="946">
        <v>26595</v>
      </c>
      <c r="F16" s="563">
        <f>G16-E16</f>
        <v>203405</v>
      </c>
      <c r="G16" s="2716">
        <v>230000</v>
      </c>
      <c r="H16" s="2715">
        <v>30000</v>
      </c>
    </row>
    <row r="17" spans="1:10" ht="18" customHeight="1" outlineLevel="1">
      <c r="A17" s="1455" t="s">
        <v>24</v>
      </c>
      <c r="B17" s="1604"/>
      <c r="C17" s="1598" t="s">
        <v>23</v>
      </c>
      <c r="D17" s="2746">
        <v>788409.59</v>
      </c>
      <c r="E17" s="946">
        <v>418608.72</v>
      </c>
      <c r="F17" s="563">
        <f>G17-E17</f>
        <v>544391.28</v>
      </c>
      <c r="G17" s="2716">
        <v>963000</v>
      </c>
      <c r="H17" s="2715">
        <v>883800</v>
      </c>
    </row>
    <row r="18" spans="1:10" ht="21" customHeight="1" outlineLevel="1">
      <c r="A18" s="1455" t="s">
        <v>10</v>
      </c>
      <c r="B18" s="1604"/>
      <c r="C18" s="3650" t="s">
        <v>9</v>
      </c>
      <c r="D18" s="2746">
        <v>0</v>
      </c>
      <c r="E18" s="946">
        <v>0</v>
      </c>
      <c r="F18" s="2728">
        <v>3000000</v>
      </c>
      <c r="G18" s="2716">
        <f>F18</f>
        <v>3000000</v>
      </c>
      <c r="H18" s="2715">
        <v>0</v>
      </c>
      <c r="J18" s="3649"/>
    </row>
    <row r="19" spans="1:10" ht="21" customHeight="1" outlineLevel="1">
      <c r="A19" s="1455"/>
      <c r="B19" s="1604"/>
      <c r="C19" s="1598"/>
      <c r="D19" s="2746"/>
      <c r="E19" s="946"/>
      <c r="F19" s="2728"/>
      <c r="G19" s="2716"/>
      <c r="H19" s="2715"/>
    </row>
    <row r="20" spans="1:10" ht="21" customHeight="1" outlineLevel="1">
      <c r="A20" s="1455"/>
      <c r="B20" s="1604"/>
      <c r="C20" s="1598"/>
      <c r="D20" s="2746"/>
      <c r="E20" s="946"/>
      <c r="F20" s="2728"/>
      <c r="G20" s="2716"/>
      <c r="H20" s="2715"/>
    </row>
    <row r="21" spans="1:10" ht="21" customHeight="1" outlineLevel="1">
      <c r="A21" s="1485"/>
      <c r="B21" s="1605"/>
      <c r="C21" s="1603"/>
      <c r="D21" s="2746"/>
      <c r="E21" s="946"/>
      <c r="F21" s="2728"/>
      <c r="G21" s="2716"/>
      <c r="H21" s="2715"/>
    </row>
    <row r="22" spans="1:10" ht="21" customHeight="1" outlineLevel="1">
      <c r="A22" s="1455"/>
      <c r="B22" s="1604"/>
      <c r="C22" s="1603"/>
      <c r="D22" s="2746"/>
      <c r="E22" s="946"/>
      <c r="F22" s="2728"/>
      <c r="G22" s="2716"/>
      <c r="H22" s="2715"/>
    </row>
    <row r="23" spans="1:10" s="579" customFormat="1" ht="21" customHeight="1" outlineLevel="1">
      <c r="A23" s="1600"/>
      <c r="B23" s="3648"/>
      <c r="C23" s="3647"/>
      <c r="D23" s="2746"/>
      <c r="E23" s="946"/>
      <c r="F23" s="2728"/>
      <c r="G23" s="2716"/>
      <c r="H23" s="2715"/>
    </row>
    <row r="24" spans="1:10" s="579" customFormat="1" ht="21" customHeight="1" outlineLevel="1">
      <c r="A24" s="1600"/>
      <c r="B24" s="1599"/>
      <c r="C24" s="1598"/>
      <c r="D24" s="2746"/>
      <c r="E24" s="946"/>
      <c r="F24" s="2728"/>
      <c r="G24" s="2716"/>
      <c r="H24" s="2715"/>
    </row>
    <row r="25" spans="1:10" s="579" customFormat="1" ht="21" customHeight="1" outlineLevel="1">
      <c r="A25" s="1594"/>
      <c r="B25" s="3646"/>
      <c r="C25" s="3645"/>
      <c r="D25" s="3644"/>
      <c r="E25" s="2725"/>
      <c r="F25" s="2787"/>
      <c r="G25" s="2791"/>
      <c r="H25" s="2749"/>
    </row>
    <row r="26" spans="1:10" s="579" customFormat="1" ht="21" customHeight="1" outlineLevel="1" thickBot="1">
      <c r="A26" s="561" t="s">
        <v>8</v>
      </c>
      <c r="B26" s="561"/>
      <c r="C26" s="2713"/>
      <c r="D26" s="599">
        <f>SUM(D14)</f>
        <v>1134604.5899999999</v>
      </c>
      <c r="E26" s="599">
        <f>SUM(E14)</f>
        <v>608453.72</v>
      </c>
      <c r="F26" s="561">
        <f>SUM(F14)</f>
        <v>4084298.2800000003</v>
      </c>
      <c r="G26" s="599">
        <f>SUM(G14)</f>
        <v>4692752</v>
      </c>
      <c r="H26" s="599">
        <f>SUM(H14)</f>
        <v>1148552</v>
      </c>
    </row>
    <row r="27" spans="1:10" ht="20.100000000000001" customHeight="1" outlineLevel="1" thickTop="1"/>
    <row r="28" spans="1:10" ht="19.5" customHeight="1">
      <c r="A28" s="554" t="s">
        <v>1010</v>
      </c>
      <c r="C28" s="1050" t="s">
        <v>6</v>
      </c>
      <c r="E28" s="593" t="s">
        <v>1172</v>
      </c>
      <c r="F28" s="593"/>
    </row>
    <row r="29" spans="1:10" ht="18" customHeight="1">
      <c r="C29" s="1050"/>
    </row>
    <row r="30" spans="1:10" ht="18" customHeight="1">
      <c r="A30" s="3767" t="s">
        <v>1965</v>
      </c>
      <c r="C30" s="3740" t="s">
        <v>1906</v>
      </c>
      <c r="D30" s="2711"/>
      <c r="E30" s="3742" t="s">
        <v>1876</v>
      </c>
      <c r="F30" s="594"/>
      <c r="G30" s="594"/>
      <c r="H30" s="594"/>
    </row>
    <row r="31" spans="1:10" s="363" customFormat="1">
      <c r="A31" s="2709" t="s">
        <v>1805</v>
      </c>
      <c r="B31" s="2709"/>
      <c r="C31" s="2708" t="s">
        <v>100</v>
      </c>
      <c r="D31" s="2708"/>
      <c r="E31" s="2707" t="s">
        <v>0</v>
      </c>
      <c r="F31" s="2707"/>
      <c r="G31" s="2707"/>
      <c r="H31" s="2707"/>
      <c r="I31" s="954"/>
    </row>
    <row r="32" spans="1:10" s="363" customFormat="1">
      <c r="A32" s="2706"/>
      <c r="B32" s="2706"/>
      <c r="D32" s="2705"/>
      <c r="E32" s="2705"/>
      <c r="F32" s="2705"/>
      <c r="G32" s="2705"/>
      <c r="H32" s="2705"/>
      <c r="I32" s="954"/>
    </row>
  </sheetData>
  <mergeCells count="10">
    <mergeCell ref="C31:D31"/>
    <mergeCell ref="E31:H31"/>
    <mergeCell ref="A32:B32"/>
    <mergeCell ref="C30:D30"/>
    <mergeCell ref="E10:G10"/>
    <mergeCell ref="E28:F28"/>
    <mergeCell ref="A10:B12"/>
    <mergeCell ref="A4:H4"/>
    <mergeCell ref="A5:H5"/>
    <mergeCell ref="E30:H30"/>
  </mergeCells>
  <pageMargins left="0.5" right="0" top="1" bottom="0" header="0.5" footer="0"/>
  <pageSetup paperSize="5" orientation="portrait" verticalDpi="300"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 transitionEvaluation="1" transitionEntry="1">
    <tabColor rgb="FFFFFF00"/>
    <outlinePr summaryBelow="0"/>
  </sheetPr>
  <dimension ref="A1:ES32"/>
  <sheetViews>
    <sheetView showGridLines="0" showOutlineSymbols="0" topLeftCell="A4" workbookViewId="0">
      <selection activeCell="E31" sqref="E31:H31"/>
    </sheetView>
  </sheetViews>
  <sheetFormatPr defaultColWidth="12.5703125" defaultRowHeight="15.75" outlineLevelRow="1" outlineLevelCol="2"/>
  <cols>
    <col min="1" max="1" width="1.85546875" style="796" customWidth="1"/>
    <col min="2" max="2" width="35"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1820</v>
      </c>
    </row>
    <row r="8" spans="1:8" s="554" customFormat="1" ht="14.25" customHeight="1">
      <c r="A8" s="3658" t="s">
        <v>1822</v>
      </c>
      <c r="B8" s="2867"/>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t="s">
        <v>227</v>
      </c>
    </row>
    <row r="12" spans="1:8" ht="14.25" customHeight="1">
      <c r="A12" s="3653"/>
      <c r="B12" s="3652"/>
      <c r="C12" s="2734"/>
      <c r="D12" s="2733" t="s">
        <v>84</v>
      </c>
      <c r="E12" s="2733" t="s">
        <v>84</v>
      </c>
      <c r="F12" s="2733" t="s">
        <v>142</v>
      </c>
      <c r="G12" s="2790"/>
      <c r="H12" s="2733" t="s">
        <v>83</v>
      </c>
    </row>
    <row r="13" spans="1:8" ht="20.100000000000001" customHeight="1">
      <c r="A13" s="660" t="s">
        <v>213</v>
      </c>
      <c r="B13" s="3663"/>
      <c r="C13" s="3463"/>
      <c r="D13" s="3463"/>
      <c r="E13" s="3463"/>
      <c r="F13" s="3639"/>
      <c r="G13" s="3639"/>
      <c r="H13" s="3639"/>
    </row>
    <row r="14" spans="1:8" ht="20.100000000000001" customHeight="1">
      <c r="A14" s="1090" t="s">
        <v>46</v>
      </c>
      <c r="B14" s="1089"/>
      <c r="C14" s="3609"/>
      <c r="D14" s="3609">
        <f>SUM(D15:D25)</f>
        <v>154157.53999999998</v>
      </c>
      <c r="E14" s="3609">
        <f>SUM(E15:E25)</f>
        <v>114845</v>
      </c>
      <c r="F14" s="3609">
        <f>SUM(F15:F25)</f>
        <v>155275</v>
      </c>
      <c r="G14" s="3609">
        <f>SUM(G15:G25)</f>
        <v>270120</v>
      </c>
      <c r="H14" s="3609">
        <f>SUM(H15:H25)</f>
        <v>270120</v>
      </c>
    </row>
    <row r="15" spans="1:8" ht="21" customHeight="1" outlineLevel="1">
      <c r="A15" s="1485" t="s">
        <v>1818</v>
      </c>
      <c r="B15" s="1605"/>
      <c r="C15" s="1772" t="s">
        <v>1817</v>
      </c>
      <c r="D15" s="3143">
        <v>49000</v>
      </c>
      <c r="E15" s="1046">
        <v>43170</v>
      </c>
      <c r="F15" s="1046">
        <f>G15-E15</f>
        <v>56830</v>
      </c>
      <c r="G15" s="3662">
        <v>100000</v>
      </c>
      <c r="H15" s="3661">
        <v>100000</v>
      </c>
    </row>
    <row r="16" spans="1:8" ht="21" customHeight="1" outlineLevel="1">
      <c r="A16" s="1455" t="s">
        <v>24</v>
      </c>
      <c r="B16" s="1604"/>
      <c r="C16" s="1598" t="s">
        <v>23</v>
      </c>
      <c r="D16" s="2746">
        <v>105157.54</v>
      </c>
      <c r="E16" s="946">
        <v>71675</v>
      </c>
      <c r="F16" s="946">
        <f>G16-E16</f>
        <v>93925</v>
      </c>
      <c r="G16" s="563">
        <v>165600</v>
      </c>
      <c r="H16" s="2720">
        <v>165600</v>
      </c>
    </row>
    <row r="17" spans="1:9" ht="21" customHeight="1" outlineLevel="1">
      <c r="A17" s="1600" t="s">
        <v>10</v>
      </c>
      <c r="B17" s="1599"/>
      <c r="C17" s="1598" t="s">
        <v>9</v>
      </c>
      <c r="D17" s="2746">
        <v>0</v>
      </c>
      <c r="E17" s="946">
        <v>0</v>
      </c>
      <c r="F17" s="946">
        <f>G17-E17</f>
        <v>4520</v>
      </c>
      <c r="G17" s="2757">
        <v>4520</v>
      </c>
      <c r="H17" s="2720">
        <v>4520</v>
      </c>
    </row>
    <row r="18" spans="1:9" ht="21" customHeight="1" outlineLevel="1">
      <c r="A18" s="1455"/>
      <c r="B18" s="1604"/>
      <c r="C18" s="1598"/>
      <c r="D18" s="2746"/>
      <c r="E18" s="946"/>
      <c r="F18" s="2727"/>
      <c r="G18" s="2726"/>
      <c r="H18" s="2720"/>
    </row>
    <row r="19" spans="1:9" ht="21" customHeight="1" outlineLevel="1">
      <c r="A19" s="1485"/>
      <c r="B19" s="1605"/>
      <c r="C19" s="1616"/>
      <c r="D19" s="2746"/>
      <c r="E19" s="946"/>
      <c r="F19" s="2727"/>
      <c r="G19" s="2726"/>
      <c r="H19" s="2720"/>
    </row>
    <row r="20" spans="1:9" ht="21" customHeight="1" outlineLevel="1">
      <c r="A20" s="1485"/>
      <c r="B20" s="1605"/>
      <c r="C20" s="1603"/>
      <c r="D20" s="2746"/>
      <c r="E20" s="946"/>
      <c r="F20" s="2727"/>
      <c r="G20" s="2726"/>
      <c r="H20" s="2720"/>
    </row>
    <row r="21" spans="1:9" ht="21" customHeight="1" outlineLevel="1">
      <c r="A21" s="1455"/>
      <c r="B21" s="1604"/>
      <c r="C21" s="1603"/>
      <c r="D21" s="2746"/>
      <c r="E21" s="946"/>
      <c r="F21" s="2727"/>
      <c r="G21" s="2726"/>
      <c r="H21" s="2720"/>
    </row>
    <row r="22" spans="1:9" s="821" customFormat="1" ht="21" customHeight="1" outlineLevel="1">
      <c r="A22" s="1600"/>
      <c r="B22" s="3660"/>
      <c r="C22" s="3659"/>
      <c r="D22" s="2746"/>
      <c r="E22" s="946"/>
      <c r="F22" s="2727"/>
      <c r="G22" s="2726"/>
      <c r="H22" s="2720"/>
    </row>
    <row r="23" spans="1:9" s="821" customFormat="1" ht="21" customHeight="1" outlineLevel="1">
      <c r="A23" s="1600"/>
      <c r="B23" s="3660"/>
      <c r="C23" s="3659"/>
      <c r="D23" s="2746"/>
      <c r="E23" s="946"/>
      <c r="F23" s="2727"/>
      <c r="G23" s="2726"/>
      <c r="H23" s="2720"/>
    </row>
    <row r="24" spans="1:9" s="821" customFormat="1" ht="21" customHeight="1" outlineLevel="1">
      <c r="A24" s="1600"/>
      <c r="B24" s="1599"/>
      <c r="C24" s="1598"/>
      <c r="D24" s="2746"/>
      <c r="E24" s="946"/>
      <c r="F24" s="2727"/>
      <c r="G24" s="2726"/>
      <c r="H24" s="2720"/>
    </row>
    <row r="25" spans="1:9" s="821" customFormat="1" ht="21" customHeight="1" outlineLevel="1">
      <c r="A25" s="1594"/>
      <c r="B25" s="3646"/>
      <c r="C25" s="3645"/>
      <c r="D25" s="3644"/>
      <c r="E25" s="2725"/>
      <c r="F25" s="2724"/>
      <c r="G25" s="2723"/>
      <c r="H25" s="2717"/>
    </row>
    <row r="26" spans="1:9" s="821" customFormat="1" ht="20.100000000000001" customHeight="1" outlineLevel="1" thickBot="1">
      <c r="A26" s="561" t="s">
        <v>8</v>
      </c>
      <c r="B26" s="2714"/>
      <c r="C26" s="2713"/>
      <c r="D26" s="599">
        <f>SUM(D14)</f>
        <v>154157.53999999998</v>
      </c>
      <c r="E26" s="561">
        <f>SUM(E14)</f>
        <v>114845</v>
      </c>
      <c r="F26" s="561">
        <f>SUM(F14)</f>
        <v>155275</v>
      </c>
      <c r="G26" s="561">
        <f>SUM(G14)</f>
        <v>270120</v>
      </c>
      <c r="H26" s="561">
        <f>SUM(H14)</f>
        <v>270120</v>
      </c>
    </row>
    <row r="27" spans="1:9" ht="20.100000000000001" customHeight="1" outlineLevel="1" thickTop="1"/>
    <row r="28" spans="1:9" s="554" customFormat="1" ht="19.5" customHeight="1">
      <c r="A28" s="554" t="s">
        <v>1010</v>
      </c>
      <c r="C28" s="1050" t="s">
        <v>6</v>
      </c>
      <c r="E28" s="593" t="s">
        <v>1172</v>
      </c>
      <c r="F28" s="593"/>
    </row>
    <row r="29" spans="1:9" s="554" customFormat="1" ht="18" customHeight="1">
      <c r="C29" s="1050"/>
    </row>
    <row r="30" spans="1:9" s="554" customFormat="1" ht="18" customHeight="1">
      <c r="A30" s="3566" t="s">
        <v>1966</v>
      </c>
      <c r="C30" s="3740" t="s">
        <v>1906</v>
      </c>
      <c r="D30" s="2711"/>
      <c r="E30" s="3742" t="s">
        <v>1876</v>
      </c>
      <c r="F30" s="594"/>
      <c r="G30" s="594"/>
      <c r="H30" s="594"/>
    </row>
    <row r="31" spans="1:9" s="363" customFormat="1" ht="12.75">
      <c r="A31" s="2709" t="s">
        <v>1821</v>
      </c>
      <c r="B31" s="2709"/>
      <c r="C31" s="2708" t="s">
        <v>100</v>
      </c>
      <c r="D31" s="2708"/>
      <c r="E31" s="2707" t="s">
        <v>0</v>
      </c>
      <c r="F31" s="2707"/>
      <c r="G31" s="2707"/>
      <c r="H31" s="2707"/>
      <c r="I31" s="954"/>
    </row>
    <row r="32" spans="1:9" s="363" customFormat="1" ht="12.75">
      <c r="A32" s="2706"/>
      <c r="B32" s="2706"/>
      <c r="D32" s="2705"/>
      <c r="E32" s="2705"/>
      <c r="F32" s="2705"/>
      <c r="G32" s="2705"/>
      <c r="H32" s="2705"/>
      <c r="I32" s="954"/>
    </row>
  </sheetData>
  <mergeCells count="10">
    <mergeCell ref="C31:D31"/>
    <mergeCell ref="E31:H31"/>
    <mergeCell ref="A32:B32"/>
    <mergeCell ref="A4:H4"/>
    <mergeCell ref="A10:B12"/>
    <mergeCell ref="E10:G10"/>
    <mergeCell ref="E28:F28"/>
    <mergeCell ref="C30:D30"/>
    <mergeCell ref="E30:H30"/>
    <mergeCell ref="A5:H5"/>
  </mergeCells>
  <pageMargins left="0.5" right="0" top="1" bottom="0" header="0.5" footer="0"/>
  <pageSetup paperSize="5" orientation="portrait"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J45"/>
  <sheetViews>
    <sheetView showGridLines="0" showOutlineSymbols="0" topLeftCell="A19" workbookViewId="0">
      <selection activeCell="F34" sqref="F34"/>
    </sheetView>
  </sheetViews>
  <sheetFormatPr defaultColWidth="12.5703125" defaultRowHeight="12.75" outlineLevelRow="2" outlineLevelCol="2"/>
  <cols>
    <col min="1" max="1" width="1.85546875" style="238" customWidth="1"/>
    <col min="2" max="2" width="33.140625" style="238" customWidth="1"/>
    <col min="3" max="3" width="11.5703125" style="238" customWidth="1"/>
    <col min="4" max="4" width="11.140625" style="238" customWidth="1"/>
    <col min="5" max="5" width="10.28515625" style="239" customWidth="1"/>
    <col min="6" max="6" width="11.140625" style="238" customWidth="1"/>
    <col min="7" max="7" width="12" style="238" customWidth="1"/>
    <col min="8" max="8" width="10.28515625" style="238" customWidth="1"/>
    <col min="9" max="39" width="12.5703125" style="236"/>
    <col min="40" max="44" width="12.5703125" style="236" outlineLevel="1"/>
    <col min="45" max="50" width="12.5703125" style="236" outlineLevel="2"/>
    <col min="51" max="53" width="12.5703125" style="236" outlineLevel="1"/>
    <col min="54" max="73" width="12.5703125" style="236"/>
    <col min="74" max="77" width="12.5703125" style="236" outlineLevel="1"/>
    <col min="78" max="125" width="12.5703125" style="236"/>
    <col min="126" max="131" width="12.5703125" style="236" outlineLevel="1"/>
    <col min="132" max="137" width="12.5703125" style="236" outlineLevel="2"/>
    <col min="138" max="140" width="12.5703125" style="236" outlineLevel="1"/>
    <col min="141"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290</v>
      </c>
      <c r="B9" s="317"/>
    </row>
    <row r="10" spans="1:8" ht="14.25" customHeight="1">
      <c r="A10" s="316" t="s">
        <v>289</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477">
        <f>SUM(D18:D27)</f>
        <v>16952186.079999998</v>
      </c>
      <c r="E17" s="291">
        <f>SUM(E18:E27)</f>
        <v>73943.12</v>
      </c>
      <c r="F17" s="290">
        <f>SUM(F18:F27)</f>
        <v>732856.88</v>
      </c>
      <c r="G17" s="290">
        <f>SUM(G18:G27)</f>
        <v>806800</v>
      </c>
      <c r="H17" s="290">
        <f>SUM(H18:H27)</f>
        <v>600000</v>
      </c>
    </row>
    <row r="18" spans="1:8" s="268" customFormat="1" ht="18" customHeight="1" outlineLevel="1">
      <c r="A18" s="282" t="s">
        <v>212</v>
      </c>
      <c r="B18" s="276"/>
      <c r="C18" s="289" t="s">
        <v>44</v>
      </c>
      <c r="D18" s="492">
        <f>'[8]ABC FEDERATION FUND'!$E$11</f>
        <v>7981</v>
      </c>
      <c r="E18" s="287">
        <f>'[7]ABC FEDERATION FUND'!$E$11</f>
        <v>0</v>
      </c>
      <c r="F18" s="272">
        <f>G18-E18</f>
        <v>34000</v>
      </c>
      <c r="G18" s="286">
        <f>'[7]ABC FEDERATION FUND'!$C$11</f>
        <v>34000</v>
      </c>
      <c r="H18" s="285">
        <v>34000</v>
      </c>
    </row>
    <row r="19" spans="1:8" s="267" customFormat="1" ht="18" customHeight="1" outlineLevel="1">
      <c r="A19" s="280" t="s">
        <v>211</v>
      </c>
      <c r="B19" s="279"/>
      <c r="C19" s="278" t="s">
        <v>40</v>
      </c>
      <c r="D19" s="476">
        <f>'[8]ABC FEDERATION FUND'!$E$12</f>
        <v>2437300</v>
      </c>
      <c r="E19" s="284">
        <f>'[7]ABC FEDERATION FUND'!$E$12</f>
        <v>0</v>
      </c>
      <c r="F19" s="272">
        <f>G19-E19</f>
        <v>256500</v>
      </c>
      <c r="G19" s="283">
        <f>'[7]ABC FEDERATION FUND'!$C$12</f>
        <v>256500</v>
      </c>
      <c r="H19" s="270">
        <v>56500</v>
      </c>
    </row>
    <row r="20" spans="1:8" s="267" customFormat="1" ht="18" customHeight="1" outlineLevel="1">
      <c r="A20" s="277" t="s">
        <v>39</v>
      </c>
      <c r="B20" s="276"/>
      <c r="C20" s="278" t="s">
        <v>35</v>
      </c>
      <c r="D20" s="476">
        <f>'[8]ABC FEDERATION FUND'!$E$13</f>
        <v>6028.1</v>
      </c>
      <c r="E20" s="284">
        <f>'[7]ABC FEDERATION FUND'!$E$13</f>
        <v>3147.12</v>
      </c>
      <c r="F20" s="272">
        <f>G20-E20</f>
        <v>3352.88</v>
      </c>
      <c r="G20" s="283">
        <f>'[7]ABC FEDERATION FUND'!$C$13</f>
        <v>6500</v>
      </c>
      <c r="H20" s="270">
        <v>6500</v>
      </c>
    </row>
    <row r="21" spans="1:8" s="267" customFormat="1" ht="18" customHeight="1" outlineLevel="1">
      <c r="A21" s="277" t="s">
        <v>288</v>
      </c>
      <c r="B21" s="276"/>
      <c r="C21" s="278" t="s">
        <v>37</v>
      </c>
      <c r="D21" s="476">
        <f>'[8]ABC FEDERATION FUND'!$E$14</f>
        <v>4590</v>
      </c>
      <c r="E21" s="284">
        <f>'[7]ABC FEDERATION FUND'!$E$14</f>
        <v>0</v>
      </c>
      <c r="F21" s="272">
        <f>G21-E21</f>
        <v>6000</v>
      </c>
      <c r="G21" s="283">
        <f>'[7]ABC FEDERATION FUND'!$C$14</f>
        <v>6000</v>
      </c>
      <c r="H21" s="270">
        <v>6000</v>
      </c>
    </row>
    <row r="22" spans="1:8" s="267" customFormat="1" ht="18" customHeight="1" outlineLevel="1">
      <c r="A22" s="280" t="s">
        <v>238</v>
      </c>
      <c r="B22" s="279"/>
      <c r="C22" s="278" t="s">
        <v>131</v>
      </c>
      <c r="D22" s="476">
        <f>'[8]ABC FEDERATION FUND'!$E$15</f>
        <v>73762.8</v>
      </c>
      <c r="E22" s="284">
        <f>'[7]ABC FEDERATION FUND'!$E$15</f>
        <v>9296</v>
      </c>
      <c r="F22" s="272">
        <f>G22-E22</f>
        <v>71704</v>
      </c>
      <c r="G22" s="283">
        <f>'[7]ABC FEDERATION FUND'!$C$15</f>
        <v>81000</v>
      </c>
      <c r="H22" s="270">
        <v>81000</v>
      </c>
    </row>
    <row r="23" spans="1:8" s="267" customFormat="1" ht="18" customHeight="1" outlineLevel="1">
      <c r="A23" s="280" t="s">
        <v>24</v>
      </c>
      <c r="B23" s="279"/>
      <c r="C23" s="278" t="s">
        <v>23</v>
      </c>
      <c r="D23" s="476">
        <f>'[8]ABC FEDERATION FUND'!$E$16</f>
        <v>355693.18000000005</v>
      </c>
      <c r="E23" s="273">
        <f>'[7]ABC FEDERATION FUND'!$E$16</f>
        <v>61500</v>
      </c>
      <c r="F23" s="272">
        <f>G23-E23</f>
        <v>190500</v>
      </c>
      <c r="G23" s="271">
        <f>'[7]ABC FEDERATION FUND'!$C$16</f>
        <v>252000</v>
      </c>
      <c r="H23" s="270">
        <v>252000</v>
      </c>
    </row>
    <row r="24" spans="1:8" s="267" customFormat="1" ht="18" customHeight="1" outlineLevel="1">
      <c r="A24" s="280" t="s">
        <v>251</v>
      </c>
      <c r="B24" s="279"/>
      <c r="C24" s="278"/>
      <c r="D24" s="476"/>
      <c r="E24" s="273"/>
      <c r="F24" s="272"/>
      <c r="G24" s="271"/>
      <c r="H24" s="270"/>
    </row>
    <row r="25" spans="1:8" s="267" customFormat="1" ht="18" customHeight="1" outlineLevel="1">
      <c r="A25" s="280"/>
      <c r="B25" s="279" t="s">
        <v>250</v>
      </c>
      <c r="C25" s="278" t="s">
        <v>206</v>
      </c>
      <c r="D25" s="476">
        <f>'[8]ABC FEDERATION FUND'!$E$17</f>
        <v>24992</v>
      </c>
      <c r="E25" s="273">
        <f>'[7]ABC FEDERATION FUND'!$E$17</f>
        <v>0</v>
      </c>
      <c r="F25" s="272">
        <f>G25-E25</f>
        <v>44800</v>
      </c>
      <c r="G25" s="271">
        <f>'[7]ABC FEDERATION FUND'!$C$17</f>
        <v>44800</v>
      </c>
      <c r="H25" s="270">
        <v>44800</v>
      </c>
    </row>
    <row r="26" spans="1:8" s="267" customFormat="1" ht="18" customHeight="1" outlineLevel="1">
      <c r="A26" s="280" t="s">
        <v>287</v>
      </c>
      <c r="B26" s="279"/>
      <c r="C26" s="278" t="s">
        <v>286</v>
      </c>
      <c r="D26" s="476">
        <f>'[8]ABC FEDERATION FUND'!$E$18</f>
        <v>13800000</v>
      </c>
      <c r="E26" s="273">
        <v>0</v>
      </c>
      <c r="F26" s="272">
        <f>G26-E26</f>
        <v>0</v>
      </c>
      <c r="G26" s="271">
        <v>0</v>
      </c>
      <c r="H26" s="270">
        <v>0</v>
      </c>
    </row>
    <row r="27" spans="1:8" s="267" customFormat="1" ht="18" customHeight="1" outlineLevel="1">
      <c r="A27" s="277" t="s">
        <v>205</v>
      </c>
      <c r="B27" s="276"/>
      <c r="C27" s="275" t="s">
        <v>9</v>
      </c>
      <c r="D27" s="476">
        <f>'[8]ABC FEDERATION FUND'!$E$19</f>
        <v>241839</v>
      </c>
      <c r="E27" s="273">
        <f>'[7]ABC FEDERATION FUND'!$E$18</f>
        <v>0</v>
      </c>
      <c r="F27" s="272">
        <f>G27-E27</f>
        <v>126000</v>
      </c>
      <c r="G27" s="271">
        <f>'[7]ABC FEDERATION FUND'!$C$18</f>
        <v>126000</v>
      </c>
      <c r="H27" s="270">
        <v>119200</v>
      </c>
    </row>
    <row r="28" spans="1:8" ht="20.100000000000001" customHeight="1" outlineLevel="2" thickBot="1">
      <c r="A28" s="266" t="s">
        <v>8</v>
      </c>
      <c r="B28" s="264"/>
      <c r="C28" s="505"/>
      <c r="D28" s="263">
        <f>D17</f>
        <v>16952186.079999998</v>
      </c>
      <c r="E28" s="263">
        <f>E17</f>
        <v>73943.12</v>
      </c>
      <c r="F28" s="263">
        <f>F17</f>
        <v>732856.88</v>
      </c>
      <c r="G28" s="263">
        <f>G17</f>
        <v>806800</v>
      </c>
      <c r="H28" s="263">
        <f>H17</f>
        <v>600000</v>
      </c>
    </row>
    <row r="29" spans="1:8" ht="20.100000000000001" customHeight="1" outlineLevel="2" thickTop="1">
      <c r="A29" s="259"/>
      <c r="B29" s="259"/>
      <c r="C29" s="261"/>
      <c r="D29" s="259"/>
      <c r="E29" s="260"/>
      <c r="F29" s="259"/>
      <c r="G29" s="259"/>
      <c r="H29" s="504"/>
    </row>
    <row r="30" spans="1:8" s="247" customFormat="1" ht="14.25" customHeight="1">
      <c r="A30" s="253" t="s">
        <v>203</v>
      </c>
      <c r="B30" s="249"/>
      <c r="C30" s="249" t="s">
        <v>6</v>
      </c>
      <c r="D30" s="249"/>
      <c r="E30" s="252"/>
      <c r="F30" s="253" t="s">
        <v>5</v>
      </c>
      <c r="G30" s="249"/>
      <c r="H30" s="249"/>
    </row>
    <row r="31" spans="1:8" s="247" customFormat="1" ht="14.25" customHeight="1">
      <c r="A31" s="253"/>
      <c r="B31" s="249"/>
      <c r="C31" s="249"/>
      <c r="D31" s="249"/>
      <c r="E31" s="252"/>
      <c r="F31" s="253"/>
      <c r="G31" s="249"/>
      <c r="H31" s="249"/>
    </row>
    <row r="32" spans="1:8" s="247" customFormat="1" ht="14.25" customHeight="1">
      <c r="A32" s="253"/>
      <c r="B32" s="249"/>
      <c r="C32" s="249"/>
      <c r="D32" s="249"/>
      <c r="E32" s="252"/>
      <c r="F32" s="253"/>
      <c r="G32" s="249"/>
      <c r="H32" s="249"/>
    </row>
    <row r="33" spans="1:8" s="247" customFormat="1" ht="14.25" customHeight="1">
      <c r="A33" s="257" t="s">
        <v>1873</v>
      </c>
      <c r="B33" s="254"/>
      <c r="C33" s="256" t="s">
        <v>1857</v>
      </c>
      <c r="D33" s="249"/>
      <c r="E33" s="449"/>
      <c r="F33" s="255" t="s">
        <v>1858</v>
      </c>
      <c r="G33" s="249"/>
      <c r="H33" s="249"/>
    </row>
    <row r="34" spans="1:8" s="247" customFormat="1" ht="14.25" customHeight="1">
      <c r="A34" s="249" t="s">
        <v>285</v>
      </c>
      <c r="B34" s="254"/>
      <c r="C34" s="252" t="s">
        <v>200</v>
      </c>
      <c r="D34" s="249"/>
      <c r="E34" s="448"/>
      <c r="F34" s="250" t="s">
        <v>199</v>
      </c>
      <c r="G34" s="249"/>
      <c r="H34" s="249"/>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row r="44" spans="1:8" s="240" customFormat="1">
      <c r="A44" s="245"/>
      <c r="B44" s="246"/>
      <c r="C44" s="245"/>
      <c r="D44" s="243"/>
      <c r="E44" s="244"/>
      <c r="F44" s="243"/>
      <c r="G44" s="243"/>
      <c r="H44" s="243"/>
    </row>
    <row r="45" spans="1:8" s="240" customFormat="1">
      <c r="A45" s="245"/>
      <c r="B45" s="246"/>
      <c r="C45" s="245"/>
      <c r="D45" s="243"/>
      <c r="E45" s="244"/>
      <c r="F45" s="243"/>
      <c r="G45" s="243"/>
      <c r="H45" s="243"/>
    </row>
  </sheetData>
  <mergeCells count="4">
    <mergeCell ref="E12:G12"/>
    <mergeCell ref="A12:B15"/>
    <mergeCell ref="A5:H5"/>
    <mergeCell ref="A6:H6"/>
  </mergeCells>
  <pageMargins left="0.31496062992125984" right="0" top="0" bottom="0" header="0.23622047244094491" footer="0"/>
  <pageSetup paperSize="5" orientation="portrait" verticalDpi="3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S32"/>
  <sheetViews>
    <sheetView showGridLines="0" showOutlineSymbols="0" workbookViewId="0">
      <selection activeCell="E31" sqref="E31:H31"/>
    </sheetView>
  </sheetViews>
  <sheetFormatPr defaultColWidth="12.5703125" defaultRowHeight="12.75" outlineLevelRow="1" outlineLevelCol="2"/>
  <cols>
    <col min="1" max="1" width="1.85546875" style="554" customWidth="1"/>
    <col min="2" max="2" width="30.42578125" style="554" customWidth="1"/>
    <col min="3" max="3" width="10.140625" style="554" customWidth="1"/>
    <col min="4" max="4" width="10.5703125" style="554" customWidth="1"/>
    <col min="5" max="5" width="11.28515625" style="554" customWidth="1"/>
    <col min="6" max="6" width="13" style="554" customWidth="1"/>
    <col min="7" max="8" width="10.7109375" style="554" customWidth="1"/>
    <col min="9" max="9" width="14.140625" style="554" customWidth="1"/>
    <col min="10" max="48" width="12.5703125" style="554"/>
    <col min="49" max="53" width="12.5703125" style="554" outlineLevel="1"/>
    <col min="54" max="59" width="12.5703125" style="554" outlineLevel="2"/>
    <col min="60" max="62" width="12.5703125" style="554" outlineLevel="1"/>
    <col min="63" max="82" width="12.5703125" style="554"/>
    <col min="83" max="86" width="12.5703125" style="554" outlineLevel="1"/>
    <col min="87" max="134" width="12.5703125" style="554"/>
    <col min="135" max="140" width="12.5703125" style="554" outlineLevel="1"/>
    <col min="141" max="146" width="12.5703125" style="554" outlineLevel="2"/>
    <col min="147" max="149" width="12.5703125" style="554" outlineLevel="1"/>
    <col min="150" max="16384" width="12.5703125" style="554"/>
  </cols>
  <sheetData>
    <row r="1" spans="1:12">
      <c r="A1" s="2867" t="s">
        <v>99</v>
      </c>
      <c r="C1" s="2867"/>
      <c r="E1" s="2867"/>
      <c r="F1" s="2867"/>
      <c r="H1" s="2867"/>
    </row>
    <row r="2" spans="1:12" ht="14.25" customHeight="1">
      <c r="A2" s="2866" t="s">
        <v>221</v>
      </c>
      <c r="C2" s="2866"/>
      <c r="E2" s="2866"/>
      <c r="F2" s="2866"/>
      <c r="H2" s="2866"/>
    </row>
    <row r="3" spans="1:12" ht="14.25" customHeight="1">
      <c r="E3" s="2866"/>
      <c r="F3" s="2866"/>
      <c r="H3" s="2866"/>
    </row>
    <row r="4" spans="1:12" ht="14.25" customHeight="1">
      <c r="A4" s="594" t="s">
        <v>220</v>
      </c>
      <c r="B4" s="594"/>
      <c r="C4" s="594"/>
      <c r="D4" s="594"/>
      <c r="E4" s="594"/>
      <c r="F4" s="594"/>
      <c r="G4" s="594"/>
      <c r="H4" s="594"/>
    </row>
    <row r="5" spans="1:12" ht="14.25" customHeight="1">
      <c r="A5" s="593" t="s">
        <v>365</v>
      </c>
      <c r="B5" s="593"/>
      <c r="C5" s="593"/>
      <c r="D5" s="593"/>
      <c r="E5" s="593"/>
      <c r="F5" s="593"/>
      <c r="G5" s="593"/>
      <c r="H5" s="593"/>
    </row>
    <row r="6" spans="1:12" ht="14.25" customHeight="1">
      <c r="A6" s="636"/>
      <c r="B6" s="636"/>
      <c r="C6" s="636"/>
      <c r="D6" s="636"/>
      <c r="E6" s="636"/>
      <c r="F6" s="636"/>
      <c r="G6" s="636"/>
      <c r="H6" s="636"/>
    </row>
    <row r="7" spans="1:12" ht="14.25" customHeight="1">
      <c r="A7" s="932" t="s">
        <v>1820</v>
      </c>
    </row>
    <row r="8" spans="1:12" ht="14.25" customHeight="1">
      <c r="A8" s="933"/>
      <c r="B8" s="3658" t="s">
        <v>1827</v>
      </c>
    </row>
    <row r="9" spans="1:12" ht="14.25" customHeight="1">
      <c r="A9" s="933"/>
      <c r="B9" s="932"/>
    </row>
    <row r="10" spans="1:12" ht="14.25" customHeight="1">
      <c r="A10" s="3657" t="s">
        <v>143</v>
      </c>
      <c r="B10" s="3656"/>
      <c r="C10" s="2738" t="s">
        <v>92</v>
      </c>
      <c r="D10" s="2742" t="s">
        <v>91</v>
      </c>
      <c r="E10" s="2741" t="s">
        <v>93</v>
      </c>
      <c r="F10" s="2740"/>
      <c r="G10" s="2739"/>
      <c r="H10" s="2738" t="s">
        <v>87</v>
      </c>
    </row>
    <row r="11" spans="1:12" ht="14.25" customHeight="1">
      <c r="A11" s="3655"/>
      <c r="B11" s="3654"/>
      <c r="C11" s="2737" t="s">
        <v>86</v>
      </c>
      <c r="D11" s="2735" t="s">
        <v>228</v>
      </c>
      <c r="E11" s="2736" t="s">
        <v>1004</v>
      </c>
      <c r="F11" s="3157" t="s">
        <v>1003</v>
      </c>
      <c r="G11" s="2735" t="s">
        <v>88</v>
      </c>
      <c r="H11" s="2735" t="s">
        <v>227</v>
      </c>
    </row>
    <row r="12" spans="1:12" ht="14.25" customHeight="1">
      <c r="A12" s="3653"/>
      <c r="B12" s="3652"/>
      <c r="C12" s="2734"/>
      <c r="D12" s="2733" t="s">
        <v>84</v>
      </c>
      <c r="E12" s="2733" t="s">
        <v>84</v>
      </c>
      <c r="F12" s="2733" t="s">
        <v>142</v>
      </c>
      <c r="G12" s="2790"/>
      <c r="H12" s="2733" t="s">
        <v>83</v>
      </c>
    </row>
    <row r="13" spans="1:12" ht="20.100000000000001" customHeight="1">
      <c r="A13" s="660" t="s">
        <v>213</v>
      </c>
      <c r="B13" s="3663"/>
      <c r="C13" s="3463"/>
      <c r="D13" s="3463"/>
      <c r="E13" s="3463"/>
      <c r="F13" s="3639"/>
      <c r="G13" s="3639"/>
      <c r="H13" s="3639"/>
    </row>
    <row r="14" spans="1:12" ht="20.100000000000001" customHeight="1">
      <c r="A14" s="1090" t="s">
        <v>46</v>
      </c>
      <c r="B14" s="1089"/>
      <c r="C14" s="2758"/>
      <c r="D14" s="580">
        <f>SUM(D15:D24)</f>
        <v>1581273.78</v>
      </c>
      <c r="E14" s="580">
        <f>SUM(E15:E24)</f>
        <v>1013985.9099999999</v>
      </c>
      <c r="F14" s="580">
        <f>SUM(F15:F24)</f>
        <v>771394.09000000008</v>
      </c>
      <c r="G14" s="580">
        <f>SUM(G15:G24)</f>
        <v>1785380</v>
      </c>
      <c r="H14" s="580">
        <f>SUM(H15:H24)</f>
        <v>1705700</v>
      </c>
    </row>
    <row r="15" spans="1:12" ht="21" customHeight="1" outlineLevel="1">
      <c r="A15" s="1485" t="s">
        <v>1818</v>
      </c>
      <c r="B15" s="1605"/>
      <c r="C15" s="1614" t="s">
        <v>1817</v>
      </c>
      <c r="D15" s="2746">
        <v>100000</v>
      </c>
      <c r="E15" s="563">
        <v>90000</v>
      </c>
      <c r="F15" s="563">
        <v>10000</v>
      </c>
      <c r="G15" s="2757">
        <f>E15+F15</f>
        <v>100000</v>
      </c>
      <c r="H15" s="2715">
        <v>100000</v>
      </c>
    </row>
    <row r="16" spans="1:12" ht="21" customHeight="1" outlineLevel="1">
      <c r="A16" s="1485" t="s">
        <v>1037</v>
      </c>
      <c r="B16" s="1605"/>
      <c r="C16" s="1716" t="s">
        <v>1036</v>
      </c>
      <c r="D16" s="2746">
        <v>30000</v>
      </c>
      <c r="E16" s="563">
        <v>27000</v>
      </c>
      <c r="F16" s="563">
        <f>G16-E16</f>
        <v>3000</v>
      </c>
      <c r="G16" s="2757">
        <v>30000</v>
      </c>
      <c r="H16" s="2715">
        <v>30000</v>
      </c>
      <c r="K16" s="3665"/>
      <c r="L16" s="3665"/>
    </row>
    <row r="17" spans="1:9" ht="21" customHeight="1" outlineLevel="1">
      <c r="A17" s="2778" t="s">
        <v>1017</v>
      </c>
      <c r="B17" s="2776"/>
      <c r="C17" s="202" t="s">
        <v>33</v>
      </c>
      <c r="D17" s="2746">
        <v>5310</v>
      </c>
      <c r="E17" s="563">
        <v>27300</v>
      </c>
      <c r="F17" s="563">
        <f>G17-E17</f>
        <v>7780</v>
      </c>
      <c r="G17" s="2757">
        <v>35080</v>
      </c>
      <c r="H17" s="2715">
        <v>35080</v>
      </c>
    </row>
    <row r="18" spans="1:9" ht="21" customHeight="1" outlineLevel="1">
      <c r="A18" s="1455" t="s">
        <v>24</v>
      </c>
      <c r="B18" s="1604"/>
      <c r="C18" s="1598" t="s">
        <v>23</v>
      </c>
      <c r="D18" s="2746">
        <v>1007923.78</v>
      </c>
      <c r="E18" s="563">
        <v>431645.91</v>
      </c>
      <c r="F18" s="563">
        <f>G18-E18</f>
        <v>707754.09000000008</v>
      </c>
      <c r="G18" s="2757">
        <v>1139400</v>
      </c>
      <c r="H18" s="2715">
        <v>1059720</v>
      </c>
    </row>
    <row r="19" spans="1:9" s="579" customFormat="1" ht="21" customHeight="1" outlineLevel="1">
      <c r="A19" s="1449" t="s">
        <v>1826</v>
      </c>
      <c r="B19" s="1452"/>
      <c r="C19" s="1552" t="s">
        <v>1825</v>
      </c>
      <c r="D19" s="2746">
        <v>438040</v>
      </c>
      <c r="E19" s="563">
        <v>438040</v>
      </c>
      <c r="F19" s="563">
        <f>G19-E19</f>
        <v>14460</v>
      </c>
      <c r="G19" s="2757">
        <v>452500</v>
      </c>
      <c r="H19" s="2715">
        <v>452500</v>
      </c>
    </row>
    <row r="20" spans="1:9" s="579" customFormat="1" ht="21" customHeight="1" outlineLevel="1">
      <c r="A20" s="1455" t="s">
        <v>10</v>
      </c>
      <c r="B20" s="1604"/>
      <c r="C20" s="1598" t="s">
        <v>9</v>
      </c>
      <c r="D20" s="2746">
        <v>0</v>
      </c>
      <c r="E20" s="563">
        <v>0</v>
      </c>
      <c r="F20" s="563">
        <f>G20-E20</f>
        <v>28400</v>
      </c>
      <c r="G20" s="2757">
        <v>28400</v>
      </c>
      <c r="H20" s="2715">
        <v>28400</v>
      </c>
    </row>
    <row r="21" spans="1:9" s="579" customFormat="1" ht="21" customHeight="1" outlineLevel="1">
      <c r="A21" s="1455"/>
      <c r="B21" s="1604"/>
      <c r="C21" s="1598"/>
      <c r="D21" s="2746"/>
      <c r="E21" s="563"/>
      <c r="F21" s="563"/>
      <c r="G21" s="2757"/>
      <c r="H21" s="2715"/>
    </row>
    <row r="22" spans="1:9" s="579" customFormat="1" ht="21" customHeight="1" outlineLevel="1">
      <c r="A22" s="1455"/>
      <c r="B22" s="1604"/>
      <c r="C22" s="1598"/>
      <c r="D22" s="2746"/>
      <c r="E22" s="563"/>
      <c r="F22" s="2745"/>
      <c r="G22" s="2757"/>
      <c r="H22" s="2715"/>
    </row>
    <row r="23" spans="1:9" s="579" customFormat="1" ht="21" customHeight="1" outlineLevel="1">
      <c r="A23" s="1455"/>
      <c r="B23" s="1604"/>
      <c r="C23" s="1598"/>
      <c r="D23" s="2746"/>
      <c r="E23" s="563"/>
      <c r="F23" s="2745"/>
      <c r="G23" s="2757"/>
      <c r="H23" s="2715"/>
    </row>
    <row r="24" spans="1:9" s="579" customFormat="1" ht="21" customHeight="1" outlineLevel="1">
      <c r="A24" s="1455"/>
      <c r="B24" s="1604"/>
      <c r="C24" s="1598"/>
      <c r="D24" s="2746"/>
      <c r="E24" s="563"/>
      <c r="F24" s="2745"/>
      <c r="G24" s="2757"/>
      <c r="H24" s="2715"/>
    </row>
    <row r="25" spans="1:9" s="579" customFormat="1" ht="21" customHeight="1" outlineLevel="1">
      <c r="A25" s="2792"/>
      <c r="B25" s="3664"/>
      <c r="C25" s="1598"/>
      <c r="D25" s="2746"/>
      <c r="E25" s="563"/>
      <c r="F25" s="2745"/>
      <c r="G25" s="2757"/>
      <c r="H25" s="2715"/>
    </row>
    <row r="26" spans="1:9" s="579" customFormat="1" ht="21.95" customHeight="1" outlineLevel="1" thickBot="1">
      <c r="A26" s="561" t="s">
        <v>8</v>
      </c>
      <c r="B26" s="561"/>
      <c r="C26" s="2713"/>
      <c r="D26" s="599">
        <f>SUM(D14)</f>
        <v>1581273.78</v>
      </c>
      <c r="E26" s="599">
        <f>SUM(E14)</f>
        <v>1013985.9099999999</v>
      </c>
      <c r="F26" s="599">
        <f>SUM(F14)</f>
        <v>771394.09000000008</v>
      </c>
      <c r="G26" s="599">
        <f>SUM(G14)</f>
        <v>1785380</v>
      </c>
      <c r="H26" s="599">
        <f>SUM(H14)</f>
        <v>1705700</v>
      </c>
    </row>
    <row r="27" spans="1:9" ht="20.100000000000001" customHeight="1" outlineLevel="1" thickTop="1"/>
    <row r="28" spans="1:9" ht="19.5" customHeight="1">
      <c r="A28" s="554" t="s">
        <v>1010</v>
      </c>
      <c r="C28" s="1050" t="s">
        <v>6</v>
      </c>
      <c r="E28" s="593" t="s">
        <v>1172</v>
      </c>
      <c r="F28" s="593"/>
    </row>
    <row r="29" spans="1:9" ht="18" customHeight="1">
      <c r="C29" s="1050"/>
    </row>
    <row r="30" spans="1:9" ht="18" customHeight="1">
      <c r="A30" s="3566" t="s">
        <v>1806</v>
      </c>
      <c r="C30" s="2711" t="s">
        <v>4</v>
      </c>
      <c r="D30" s="2711"/>
      <c r="E30" s="594" t="s">
        <v>3</v>
      </c>
      <c r="F30" s="594"/>
      <c r="G30" s="594"/>
      <c r="H30" s="594"/>
    </row>
    <row r="31" spans="1:9" s="363" customFormat="1">
      <c r="A31" s="2709" t="s">
        <v>1824</v>
      </c>
      <c r="B31" s="2709"/>
      <c r="C31" s="2708" t="s">
        <v>100</v>
      </c>
      <c r="D31" s="2708"/>
      <c r="E31" s="2707" t="s">
        <v>0</v>
      </c>
      <c r="F31" s="2707"/>
      <c r="G31" s="2707"/>
      <c r="H31" s="2707"/>
      <c r="I31" s="954"/>
    </row>
    <row r="32" spans="1:9" s="363" customFormat="1">
      <c r="A32" s="2706" t="s">
        <v>1823</v>
      </c>
      <c r="B32" s="2706"/>
      <c r="D32" s="2705"/>
      <c r="E32" s="2705"/>
      <c r="F32" s="2705"/>
      <c r="G32" s="2705"/>
      <c r="H32" s="2705"/>
      <c r="I32" s="954"/>
    </row>
  </sheetData>
  <mergeCells count="10">
    <mergeCell ref="C31:D31"/>
    <mergeCell ref="E31:H31"/>
    <mergeCell ref="A32:B32"/>
    <mergeCell ref="A4:H4"/>
    <mergeCell ref="A10:B12"/>
    <mergeCell ref="E10:G10"/>
    <mergeCell ref="E28:F28"/>
    <mergeCell ref="C30:D30"/>
    <mergeCell ref="E30:H30"/>
    <mergeCell ref="A5:H5"/>
  </mergeCells>
  <pageMargins left="0.5" right="0" top="1" bottom="0" header="0.5" footer="0"/>
  <pageSetup paperSize="5" orientation="portrait" verticalDpi="30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2" transitionEvaluation="1" transitionEntry="1">
    <tabColor rgb="FFFFFF00"/>
    <outlinePr summaryBelow="0"/>
  </sheetPr>
  <dimension ref="A1:ES35"/>
  <sheetViews>
    <sheetView showGridLines="0" showOutlineSymbols="0" topLeftCell="A22" workbookViewId="0">
      <selection activeCell="E33" sqref="E33"/>
    </sheetView>
  </sheetViews>
  <sheetFormatPr defaultColWidth="12.5703125" defaultRowHeight="15.75" outlineLevelRow="1" outlineLevelCol="2"/>
  <cols>
    <col min="1" max="1" width="1.85546875" style="796" customWidth="1"/>
    <col min="2" max="2" width="30.5703125" style="796" customWidth="1"/>
    <col min="3" max="3" width="10.28515625" style="796" customWidth="1"/>
    <col min="4" max="4" width="9.42578125" style="796" customWidth="1"/>
    <col min="5" max="5" width="13" style="796" customWidth="1"/>
    <col min="6" max="6" width="13.42578125" style="796" customWidth="1"/>
    <col min="7" max="7" width="9.85546875" style="796" customWidth="1"/>
    <col min="8"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s="554" customFormat="1" ht="12.75">
      <c r="A1" s="2867" t="s">
        <v>99</v>
      </c>
      <c r="C1" s="2867"/>
      <c r="E1" s="2867"/>
      <c r="F1" s="2867"/>
      <c r="H1" s="2867"/>
    </row>
    <row r="2" spans="1:9" s="554" customFormat="1" ht="14.25" customHeight="1">
      <c r="A2" s="2866" t="s">
        <v>221</v>
      </c>
      <c r="C2" s="2866"/>
      <c r="E2" s="2866"/>
      <c r="F2" s="2866"/>
      <c r="H2" s="2866"/>
    </row>
    <row r="3" spans="1:9" s="554" customFormat="1" ht="14.25" customHeight="1">
      <c r="E3" s="2866"/>
      <c r="F3" s="2866"/>
      <c r="H3" s="2866"/>
    </row>
    <row r="4" spans="1:9" s="554" customFormat="1" ht="14.25" customHeight="1">
      <c r="A4" s="594" t="s">
        <v>220</v>
      </c>
      <c r="B4" s="594"/>
      <c r="C4" s="594"/>
      <c r="D4" s="594"/>
      <c r="E4" s="594"/>
      <c r="F4" s="594"/>
      <c r="G4" s="594"/>
      <c r="H4" s="594"/>
    </row>
    <row r="5" spans="1:9" s="554" customFormat="1" ht="14.25" customHeight="1">
      <c r="A5" s="593" t="s">
        <v>365</v>
      </c>
      <c r="B5" s="593"/>
      <c r="C5" s="593"/>
      <c r="D5" s="593"/>
      <c r="E5" s="593"/>
      <c r="F5" s="593"/>
      <c r="G5" s="593"/>
      <c r="H5" s="593"/>
    </row>
    <row r="6" spans="1:9" s="554" customFormat="1" ht="14.25" customHeight="1">
      <c r="A6" s="636"/>
      <c r="B6" s="636"/>
      <c r="C6" s="636"/>
      <c r="D6" s="636"/>
      <c r="E6" s="636"/>
      <c r="F6" s="636"/>
      <c r="G6" s="636"/>
      <c r="H6" s="636"/>
    </row>
    <row r="7" spans="1:9" s="554" customFormat="1" ht="14.25" customHeight="1">
      <c r="A7" s="932" t="s">
        <v>1820</v>
      </c>
    </row>
    <row r="8" spans="1:9" ht="14.25" customHeight="1">
      <c r="A8" s="849"/>
      <c r="B8" s="3658" t="s">
        <v>1829</v>
      </c>
      <c r="D8" s="554"/>
      <c r="E8" s="554"/>
      <c r="F8" s="554"/>
      <c r="G8" s="554"/>
      <c r="H8" s="554"/>
    </row>
    <row r="9" spans="1:9" ht="14.25" customHeight="1">
      <c r="A9" s="849"/>
      <c r="B9" s="848"/>
      <c r="D9" s="554"/>
      <c r="E9" s="554"/>
      <c r="F9" s="554"/>
      <c r="G9" s="554"/>
      <c r="H9" s="554"/>
    </row>
    <row r="10" spans="1:9" ht="14.25" customHeight="1">
      <c r="A10" s="3657" t="s">
        <v>143</v>
      </c>
      <c r="B10" s="3656"/>
      <c r="C10" s="2738" t="s">
        <v>92</v>
      </c>
      <c r="D10" s="2742" t="s">
        <v>91</v>
      </c>
      <c r="E10" s="2741" t="s">
        <v>93</v>
      </c>
      <c r="F10" s="2740"/>
      <c r="G10" s="2739"/>
      <c r="H10" s="2738" t="s">
        <v>87</v>
      </c>
    </row>
    <row r="11" spans="1:9" ht="14.25" customHeight="1">
      <c r="A11" s="3655"/>
      <c r="B11" s="3654"/>
      <c r="C11" s="2737" t="s">
        <v>86</v>
      </c>
      <c r="D11" s="2735" t="s">
        <v>228</v>
      </c>
      <c r="E11" s="3157" t="s">
        <v>1004</v>
      </c>
      <c r="F11" s="3157" t="s">
        <v>1003</v>
      </c>
      <c r="G11" s="2735" t="s">
        <v>88</v>
      </c>
      <c r="H11" s="2735" t="s">
        <v>227</v>
      </c>
    </row>
    <row r="12" spans="1:9" ht="14.25" customHeight="1">
      <c r="A12" s="3653"/>
      <c r="B12" s="3652"/>
      <c r="C12" s="2734"/>
      <c r="D12" s="2733" t="s">
        <v>84</v>
      </c>
      <c r="E12" s="2733" t="s">
        <v>84</v>
      </c>
      <c r="F12" s="2733" t="s">
        <v>142</v>
      </c>
      <c r="G12" s="2790"/>
      <c r="H12" s="2733" t="s">
        <v>83</v>
      </c>
    </row>
    <row r="13" spans="1:9" ht="20.100000000000001" customHeight="1">
      <c r="A13" s="660" t="s">
        <v>213</v>
      </c>
      <c r="B13" s="3663"/>
      <c r="C13" s="3463"/>
      <c r="D13" s="3463"/>
      <c r="E13" s="3463"/>
      <c r="F13" s="3639"/>
      <c r="G13" s="3639"/>
      <c r="H13" s="3639"/>
    </row>
    <row r="14" spans="1:9" ht="20.100000000000001" customHeight="1">
      <c r="A14" s="1090" t="s">
        <v>46</v>
      </c>
      <c r="B14" s="1089"/>
      <c r="C14" s="2758"/>
      <c r="D14" s="580">
        <f>SUM(D15:D26)</f>
        <v>689023.64</v>
      </c>
      <c r="E14" s="580">
        <f>SUM(E15:E26)</f>
        <v>233319.25</v>
      </c>
      <c r="F14" s="580">
        <f>SUM(F15:F26)</f>
        <v>555120.75</v>
      </c>
      <c r="G14" s="580">
        <f>SUM(G15:G26)</f>
        <v>788440</v>
      </c>
      <c r="H14" s="580">
        <f>SUM(H15:H26)</f>
        <v>738440</v>
      </c>
      <c r="I14" s="3670"/>
    </row>
    <row r="15" spans="1:9" ht="20.100000000000001" customHeight="1" outlineLevel="1">
      <c r="A15" s="2730" t="s">
        <v>1818</v>
      </c>
      <c r="B15" s="2729"/>
      <c r="C15" s="3669" t="s">
        <v>1817</v>
      </c>
      <c r="D15" s="2746">
        <v>149485</v>
      </c>
      <c r="E15" s="563">
        <v>0</v>
      </c>
      <c r="F15" s="2745">
        <f>G15-E15</f>
        <v>160000</v>
      </c>
      <c r="G15" s="2751">
        <v>160000</v>
      </c>
      <c r="H15" s="2715">
        <v>110000</v>
      </c>
    </row>
    <row r="16" spans="1:9" ht="20.100000000000001" customHeight="1" outlineLevel="1">
      <c r="A16" s="1455" t="s">
        <v>24</v>
      </c>
      <c r="B16" s="1604"/>
      <c r="C16" s="1598" t="s">
        <v>23</v>
      </c>
      <c r="D16" s="2746">
        <v>446126.14</v>
      </c>
      <c r="E16" s="563">
        <v>214108</v>
      </c>
      <c r="F16" s="2745">
        <f>G16-E16</f>
        <v>255332</v>
      </c>
      <c r="G16" s="2751">
        <v>469440</v>
      </c>
      <c r="H16" s="2715">
        <v>469440</v>
      </c>
    </row>
    <row r="17" spans="1:9" ht="20.100000000000001" customHeight="1" outlineLevel="1">
      <c r="A17" s="1449" t="s">
        <v>293</v>
      </c>
      <c r="B17" s="1452"/>
      <c r="C17" s="1614" t="s">
        <v>292</v>
      </c>
      <c r="D17" s="2746">
        <v>93412.5</v>
      </c>
      <c r="E17" s="563">
        <v>19211.25</v>
      </c>
      <c r="F17" s="2745">
        <f>G17-E17</f>
        <v>139788.75</v>
      </c>
      <c r="G17" s="2751">
        <v>159000</v>
      </c>
      <c r="H17" s="2715">
        <v>159000</v>
      </c>
    </row>
    <row r="18" spans="1:9" ht="20.100000000000001" customHeight="1" outlineLevel="1">
      <c r="A18" s="1455"/>
      <c r="B18" s="1604"/>
      <c r="C18" s="1598"/>
      <c r="D18" s="2746"/>
      <c r="E18" s="563"/>
      <c r="F18" s="2745"/>
      <c r="G18" s="2751"/>
      <c r="H18" s="2715"/>
    </row>
    <row r="19" spans="1:9" s="821" customFormat="1" ht="20.100000000000001" customHeight="1" outlineLevel="1">
      <c r="A19" s="1455"/>
      <c r="B19" s="1604"/>
      <c r="C19" s="1598"/>
      <c r="D19" s="2746"/>
      <c r="E19" s="563"/>
      <c r="F19" s="2745"/>
      <c r="G19" s="2757"/>
      <c r="H19" s="2715"/>
    </row>
    <row r="20" spans="1:9" s="821" customFormat="1" ht="20.100000000000001" customHeight="1" outlineLevel="1">
      <c r="A20" s="831"/>
      <c r="B20" s="2704"/>
      <c r="C20" s="3668"/>
      <c r="D20" s="2746"/>
      <c r="E20" s="563"/>
      <c r="F20" s="2745"/>
      <c r="G20" s="2757"/>
      <c r="H20" s="2715"/>
    </row>
    <row r="21" spans="1:9" s="821" customFormat="1" ht="20.100000000000001" customHeight="1" outlineLevel="1">
      <c r="A21" s="831"/>
      <c r="B21" s="2704"/>
      <c r="C21" s="3668"/>
      <c r="D21" s="2746"/>
      <c r="E21" s="563"/>
      <c r="F21" s="2745"/>
      <c r="G21" s="2757"/>
      <c r="H21" s="2715"/>
    </row>
    <row r="22" spans="1:9" s="821" customFormat="1" ht="20.100000000000001" customHeight="1" outlineLevel="1">
      <c r="A22" s="1455"/>
      <c r="B22" s="1604"/>
      <c r="C22" s="1598"/>
      <c r="D22" s="2746"/>
      <c r="E22" s="563"/>
      <c r="F22" s="2745"/>
      <c r="G22" s="2757"/>
      <c r="H22" s="2715"/>
    </row>
    <row r="23" spans="1:9" s="821" customFormat="1" ht="20.100000000000001" customHeight="1" outlineLevel="1">
      <c r="A23" s="1455"/>
      <c r="B23" s="1604"/>
      <c r="C23" s="1598"/>
      <c r="D23" s="2746"/>
      <c r="E23" s="563"/>
      <c r="F23" s="2745"/>
      <c r="G23" s="2757"/>
      <c r="H23" s="2715"/>
    </row>
    <row r="24" spans="1:9" s="821" customFormat="1" ht="20.100000000000001" customHeight="1" outlineLevel="1">
      <c r="A24" s="1455"/>
      <c r="B24" s="1604"/>
      <c r="C24" s="1598"/>
      <c r="D24" s="2746"/>
      <c r="E24" s="563"/>
      <c r="F24" s="2745"/>
      <c r="G24" s="2757"/>
      <c r="H24" s="2715"/>
    </row>
    <row r="25" spans="1:9" s="821" customFormat="1" ht="20.100000000000001" customHeight="1" outlineLevel="1">
      <c r="A25" s="1455"/>
      <c r="B25" s="1604"/>
      <c r="C25" s="1598"/>
      <c r="D25" s="2746"/>
      <c r="E25" s="563"/>
      <c r="F25" s="2745"/>
      <c r="G25" s="2757"/>
      <c r="H25" s="2715"/>
    </row>
    <row r="26" spans="1:9" s="821" customFormat="1" ht="20.100000000000001" customHeight="1" outlineLevel="1">
      <c r="A26" s="1594"/>
      <c r="B26" s="3646"/>
      <c r="C26" s="3645"/>
      <c r="D26" s="3644"/>
      <c r="E26" s="962"/>
      <c r="F26" s="3667"/>
      <c r="G26" s="3666"/>
      <c r="H26" s="2749"/>
    </row>
    <row r="27" spans="1:9" s="821" customFormat="1" ht="21.95" customHeight="1" outlineLevel="1" thickBot="1">
      <c r="A27" s="561" t="s">
        <v>8</v>
      </c>
      <c r="B27" s="2714"/>
      <c r="C27" s="2713"/>
      <c r="D27" s="599">
        <f>D14</f>
        <v>689023.64</v>
      </c>
      <c r="E27" s="599">
        <f>SUM(E14)</f>
        <v>233319.25</v>
      </c>
      <c r="F27" s="599">
        <f>SUM(F14)</f>
        <v>555120.75</v>
      </c>
      <c r="G27" s="599">
        <f>SUM(G14)</f>
        <v>788440</v>
      </c>
      <c r="H27" s="599">
        <f>SUM(H14)</f>
        <v>738440</v>
      </c>
    </row>
    <row r="28" spans="1:9" ht="20.100000000000001" customHeight="1" outlineLevel="1" thickTop="1"/>
    <row r="29" spans="1:9" s="554" customFormat="1" ht="19.5" customHeight="1">
      <c r="A29" s="554" t="s">
        <v>1010</v>
      </c>
      <c r="C29" s="1050" t="s">
        <v>6</v>
      </c>
      <c r="E29" s="593" t="s">
        <v>1172</v>
      </c>
      <c r="F29" s="593"/>
    </row>
    <row r="30" spans="1:9" s="554" customFormat="1" ht="18" customHeight="1">
      <c r="C30" s="1050"/>
    </row>
    <row r="31" spans="1:9" s="554" customFormat="1" ht="18" customHeight="1">
      <c r="A31" s="3768" t="s">
        <v>1965</v>
      </c>
      <c r="B31" s="928"/>
      <c r="C31" s="3744" t="s">
        <v>1906</v>
      </c>
      <c r="D31" s="3745"/>
      <c r="E31" s="3742" t="s">
        <v>1876</v>
      </c>
      <c r="F31" s="594"/>
      <c r="G31" s="594"/>
      <c r="H31" s="594"/>
    </row>
    <row r="32" spans="1:9" s="363" customFormat="1" ht="13.5">
      <c r="A32" s="3769" t="s">
        <v>1828</v>
      </c>
      <c r="B32" s="3769"/>
      <c r="C32" s="2785" t="s">
        <v>100</v>
      </c>
      <c r="D32" s="2785"/>
      <c r="E32" s="2707" t="s">
        <v>0</v>
      </c>
      <c r="F32" s="2707"/>
      <c r="G32" s="2707"/>
      <c r="H32" s="2707"/>
      <c r="I32" s="954"/>
    </row>
    <row r="33" spans="1:9" s="363" customFormat="1" ht="13.5">
      <c r="A33" s="3770"/>
      <c r="B33" s="3770"/>
      <c r="C33" s="3748"/>
      <c r="D33" s="3749"/>
      <c r="E33" s="2705"/>
      <c r="F33" s="2705"/>
      <c r="G33" s="2705"/>
      <c r="H33" s="2705"/>
      <c r="I33" s="954"/>
    </row>
    <row r="34" spans="1:9">
      <c r="A34" s="928"/>
      <c r="B34" s="928"/>
      <c r="C34" s="928"/>
      <c r="D34" s="928"/>
    </row>
    <row r="35" spans="1:9">
      <c r="A35" s="928"/>
      <c r="B35" s="928"/>
      <c r="C35" s="928"/>
      <c r="D35" s="928"/>
    </row>
  </sheetData>
  <mergeCells count="10">
    <mergeCell ref="A4:H4"/>
    <mergeCell ref="A5:H5"/>
    <mergeCell ref="C32:D32"/>
    <mergeCell ref="E32:H32"/>
    <mergeCell ref="A33:B33"/>
    <mergeCell ref="A10:B12"/>
    <mergeCell ref="E10:G10"/>
    <mergeCell ref="E29:F29"/>
    <mergeCell ref="C31:D31"/>
    <mergeCell ref="E31:H31"/>
  </mergeCells>
  <pageMargins left="0.5" right="0" top="0.75" bottom="0" header="0.5" footer="0"/>
  <pageSetup paperSize="5" orientation="portrait"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3" transitionEvaluation="1" transitionEntry="1">
    <tabColor rgb="FFFFFF00"/>
    <outlinePr summaryBelow="0"/>
  </sheetPr>
  <dimension ref="A1:ES28"/>
  <sheetViews>
    <sheetView showGridLines="0" showOutlineSymbols="0" topLeftCell="A13" workbookViewId="0">
      <selection activeCell="A26" sqref="A26:D28"/>
    </sheetView>
  </sheetViews>
  <sheetFormatPr defaultColWidth="12.5703125" defaultRowHeight="15.75" outlineLevelRow="1" outlineLevelCol="2"/>
  <cols>
    <col min="1" max="1" width="1.85546875" style="796" customWidth="1"/>
    <col min="2" max="2" width="34" style="796" customWidth="1"/>
    <col min="3" max="3" width="9.85546875" style="796" customWidth="1"/>
    <col min="4" max="4" width="11.28515625" style="796" customWidth="1"/>
    <col min="5"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1820</v>
      </c>
    </row>
    <row r="8" spans="1:8" ht="14.25" customHeight="1">
      <c r="A8" s="849"/>
      <c r="B8" s="3658" t="s">
        <v>1830</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t="s">
        <v>227</v>
      </c>
    </row>
    <row r="12" spans="1:8" ht="14.25" customHeight="1">
      <c r="A12" s="3653"/>
      <c r="B12" s="3652"/>
      <c r="C12" s="2734"/>
      <c r="D12" s="2733" t="s">
        <v>84</v>
      </c>
      <c r="E12" s="2733" t="s">
        <v>84</v>
      </c>
      <c r="F12" s="2733" t="s">
        <v>142</v>
      </c>
      <c r="G12" s="2790"/>
      <c r="H12" s="2733" t="s">
        <v>83</v>
      </c>
    </row>
    <row r="13" spans="1:8" ht="20.100000000000001" customHeight="1">
      <c r="A13" s="660" t="s">
        <v>213</v>
      </c>
      <c r="B13" s="3663"/>
      <c r="C13" s="3463"/>
      <c r="D13" s="3463"/>
      <c r="E13" s="3463"/>
      <c r="F13" s="3639"/>
      <c r="G13" s="3639"/>
      <c r="H13" s="3639"/>
    </row>
    <row r="14" spans="1:8" ht="20.100000000000001" customHeight="1">
      <c r="A14" s="1090" t="s">
        <v>46</v>
      </c>
      <c r="B14" s="1089"/>
      <c r="C14" s="2758"/>
      <c r="D14" s="580">
        <f>SUM(D15:D18)</f>
        <v>703993.33</v>
      </c>
      <c r="E14" s="580">
        <f>SUM(E15:E18)</f>
        <v>331176.86</v>
      </c>
      <c r="F14" s="580">
        <f>SUM(F15:F18)</f>
        <v>638023.14</v>
      </c>
      <c r="G14" s="580">
        <f>SUM(G15:G18)</f>
        <v>969200</v>
      </c>
      <c r="H14" s="580">
        <f>SUM(H15:H18)</f>
        <v>969200</v>
      </c>
    </row>
    <row r="15" spans="1:8" ht="20.100000000000001" customHeight="1" outlineLevel="1">
      <c r="A15" s="3671" t="s">
        <v>1017</v>
      </c>
      <c r="B15" s="2776"/>
      <c r="C15" s="202" t="s">
        <v>33</v>
      </c>
      <c r="D15" s="2746">
        <v>54750</v>
      </c>
      <c r="E15" s="563">
        <v>0</v>
      </c>
      <c r="F15" s="2745">
        <f>SUM(G15-E15)</f>
        <v>164000</v>
      </c>
      <c r="G15" s="2757">
        <v>164000</v>
      </c>
      <c r="H15" s="2715">
        <v>164000</v>
      </c>
    </row>
    <row r="16" spans="1:8" ht="20.100000000000001" customHeight="1" outlineLevel="1">
      <c r="A16" s="1455" t="s">
        <v>24</v>
      </c>
      <c r="B16" s="1604"/>
      <c r="C16" s="1598" t="s">
        <v>23</v>
      </c>
      <c r="D16" s="2746">
        <v>646927.32999999996</v>
      </c>
      <c r="E16" s="563">
        <v>331176.86</v>
      </c>
      <c r="F16" s="2745">
        <f>G16-E16</f>
        <v>468023.14</v>
      </c>
      <c r="G16" s="2757">
        <v>799200</v>
      </c>
      <c r="H16" s="2715">
        <v>799200</v>
      </c>
    </row>
    <row r="17" spans="1:9" s="821" customFormat="1" ht="20.100000000000001" customHeight="1" outlineLevel="1">
      <c r="A17" s="1449" t="s">
        <v>293</v>
      </c>
      <c r="B17" s="1452"/>
      <c r="C17" s="1614" t="s">
        <v>292</v>
      </c>
      <c r="D17" s="2746">
        <v>2316</v>
      </c>
      <c r="E17" s="563">
        <v>0</v>
      </c>
      <c r="F17" s="2745">
        <f>G17-E17</f>
        <v>0</v>
      </c>
      <c r="G17" s="2757">
        <v>0</v>
      </c>
      <c r="H17" s="2715">
        <v>0</v>
      </c>
    </row>
    <row r="18" spans="1:9" s="821" customFormat="1" ht="20.100000000000001" customHeight="1" outlineLevel="1">
      <c r="A18" s="1455" t="s">
        <v>10</v>
      </c>
      <c r="B18" s="1604"/>
      <c r="C18" s="1598" t="s">
        <v>9</v>
      </c>
      <c r="D18" s="2746">
        <v>0</v>
      </c>
      <c r="E18" s="563">
        <v>0</v>
      </c>
      <c r="F18" s="2745">
        <f>G18-E18</f>
        <v>6000</v>
      </c>
      <c r="G18" s="2757">
        <v>6000</v>
      </c>
      <c r="H18" s="2715">
        <v>6000</v>
      </c>
    </row>
    <row r="19" spans="1:9" s="821" customFormat="1" ht="20.100000000000001" customHeight="1" outlineLevel="1">
      <c r="A19" s="1455"/>
      <c r="B19" s="1604"/>
      <c r="C19" s="1598"/>
      <c r="D19" s="2746"/>
      <c r="E19" s="563"/>
      <c r="F19" s="2745"/>
      <c r="G19" s="2757"/>
      <c r="H19" s="2715"/>
    </row>
    <row r="20" spans="1:9" s="821" customFormat="1" ht="20.100000000000001" customHeight="1" outlineLevel="1">
      <c r="A20" s="1455"/>
      <c r="B20" s="1604"/>
      <c r="C20" s="1598"/>
      <c r="D20" s="2746"/>
      <c r="E20" s="563"/>
      <c r="F20" s="2745"/>
      <c r="G20" s="2757"/>
      <c r="H20" s="2715"/>
    </row>
    <row r="21" spans="1:9" s="821" customFormat="1" ht="20.100000000000001" customHeight="1" outlineLevel="1">
      <c r="A21" s="1594"/>
      <c r="B21" s="3646"/>
      <c r="C21" s="3645"/>
      <c r="D21" s="3644"/>
      <c r="E21" s="962"/>
      <c r="F21" s="3667"/>
      <c r="G21" s="3666"/>
      <c r="H21" s="2749"/>
    </row>
    <row r="22" spans="1:9" s="821" customFormat="1" ht="21.75" customHeight="1" outlineLevel="1" thickBot="1">
      <c r="A22" s="806" t="s">
        <v>8</v>
      </c>
      <c r="B22" s="2714"/>
      <c r="C22" s="2713"/>
      <c r="D22" s="580">
        <f>SUM(D15:D18)</f>
        <v>703993.33</v>
      </c>
      <c r="E22" s="580">
        <f>SUM(E15:E18)</f>
        <v>331176.86</v>
      </c>
      <c r="F22" s="580">
        <f>SUM(F15:F18)</f>
        <v>638023.14</v>
      </c>
      <c r="G22" s="580">
        <f>SUM(G15:G18)</f>
        <v>969200</v>
      </c>
      <c r="H22" s="580">
        <f>SUM(H15:H18)</f>
        <v>969200</v>
      </c>
    </row>
    <row r="23" spans="1:9" ht="20.100000000000001" customHeight="1" outlineLevel="1" thickTop="1"/>
    <row r="24" spans="1:9" s="554" customFormat="1" ht="19.5" customHeight="1">
      <c r="A24" s="554" t="s">
        <v>1010</v>
      </c>
      <c r="C24" s="1050" t="s">
        <v>6</v>
      </c>
      <c r="E24" s="593" t="s">
        <v>1172</v>
      </c>
      <c r="F24" s="593"/>
    </row>
    <row r="25" spans="1:9" s="554" customFormat="1" ht="18" customHeight="1">
      <c r="C25" s="1050"/>
    </row>
    <row r="26" spans="1:9" s="554" customFormat="1" ht="18" customHeight="1">
      <c r="A26" s="3768" t="s">
        <v>1965</v>
      </c>
      <c r="B26" s="928"/>
      <c r="C26" s="3744" t="s">
        <v>1906</v>
      </c>
      <c r="D26" s="3745"/>
      <c r="E26" s="3742" t="s">
        <v>1876</v>
      </c>
      <c r="F26" s="594"/>
      <c r="G26" s="594"/>
      <c r="H26" s="594"/>
    </row>
    <row r="27" spans="1:9" s="363" customFormat="1" ht="13.5">
      <c r="A27" s="3771" t="s">
        <v>1821</v>
      </c>
      <c r="B27" s="3771"/>
      <c r="C27" s="2785" t="s">
        <v>100</v>
      </c>
      <c r="D27" s="2785"/>
      <c r="E27" s="2707" t="s">
        <v>0</v>
      </c>
      <c r="F27" s="2707"/>
      <c r="G27" s="2707"/>
      <c r="H27" s="2707"/>
      <c r="I27" s="954"/>
    </row>
    <row r="28" spans="1:9" s="363" customFormat="1" ht="13.5">
      <c r="A28" s="3770"/>
      <c r="B28" s="3770"/>
      <c r="C28" s="3748"/>
      <c r="D28" s="3749"/>
      <c r="E28" s="2705"/>
      <c r="F28" s="2705"/>
      <c r="G28" s="2705"/>
      <c r="H28" s="2705"/>
      <c r="I28" s="954"/>
    </row>
  </sheetData>
  <mergeCells count="10">
    <mergeCell ref="C27:D27"/>
    <mergeCell ref="E27:H27"/>
    <mergeCell ref="A28:B28"/>
    <mergeCell ref="A4:H4"/>
    <mergeCell ref="A10:B12"/>
    <mergeCell ref="E10:G10"/>
    <mergeCell ref="E24:F24"/>
    <mergeCell ref="C26:D26"/>
    <mergeCell ref="E26:H26"/>
    <mergeCell ref="A5:H5"/>
  </mergeCells>
  <pageMargins left="0.5" right="0" top="0.75" bottom="0" header="0.5" footer="0"/>
  <pageSetup paperSize="5" orientation="portrait"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 transitionEvaluation="1" transitionEntry="1">
    <tabColor rgb="FFFFFF00"/>
    <outlinePr summaryBelow="0"/>
  </sheetPr>
  <dimension ref="A1:ES36"/>
  <sheetViews>
    <sheetView showGridLines="0" showOutlineSymbols="0" topLeftCell="A19" workbookViewId="0">
      <selection activeCell="B32" sqref="A32:D36"/>
    </sheetView>
  </sheetViews>
  <sheetFormatPr defaultColWidth="12.5703125" defaultRowHeight="15.75" outlineLevelRow="1" outlineLevelCol="2"/>
  <cols>
    <col min="1" max="1" width="1.85546875" style="796" customWidth="1"/>
    <col min="2" max="2" width="34"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1820</v>
      </c>
    </row>
    <row r="8" spans="1:8" ht="14.25" customHeight="1">
      <c r="A8" s="849"/>
      <c r="B8" s="3658" t="s">
        <v>1831</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t="s">
        <v>227</v>
      </c>
    </row>
    <row r="12" spans="1:8" ht="14.25" customHeight="1">
      <c r="A12" s="3653"/>
      <c r="B12" s="3652"/>
      <c r="C12" s="2734"/>
      <c r="D12" s="2733" t="s">
        <v>84</v>
      </c>
      <c r="E12" s="2733" t="s">
        <v>84</v>
      </c>
      <c r="F12" s="2733" t="s">
        <v>142</v>
      </c>
      <c r="G12" s="2790"/>
      <c r="H12" s="2733" t="s">
        <v>83</v>
      </c>
    </row>
    <row r="13" spans="1:8" ht="20.100000000000001" customHeight="1">
      <c r="A13" s="660" t="s">
        <v>213</v>
      </c>
      <c r="B13" s="3663"/>
      <c r="C13" s="3463"/>
      <c r="D13" s="3463"/>
      <c r="E13" s="3463"/>
      <c r="F13" s="3639"/>
      <c r="G13" s="3639"/>
      <c r="H13" s="3639"/>
    </row>
    <row r="14" spans="1:8" ht="20.100000000000001" customHeight="1">
      <c r="A14" s="1090" t="s">
        <v>46</v>
      </c>
      <c r="B14" s="1089"/>
      <c r="C14" s="2758"/>
      <c r="D14" s="580">
        <f>SUM(D15:D28)</f>
        <v>905594.82</v>
      </c>
      <c r="E14" s="580">
        <f>SUM(E15:E28)</f>
        <v>434040.63</v>
      </c>
      <c r="F14" s="580">
        <f>SUM(F15:F28)</f>
        <v>755859.37</v>
      </c>
      <c r="G14" s="580">
        <f>SUM(G15:G28)</f>
        <v>1189900</v>
      </c>
      <c r="H14" s="580">
        <f>SUM(H15:H28)</f>
        <v>1189900</v>
      </c>
    </row>
    <row r="15" spans="1:8" ht="20.100000000000001" customHeight="1" outlineLevel="1">
      <c r="A15" s="1485" t="s">
        <v>1037</v>
      </c>
      <c r="B15" s="1605"/>
      <c r="C15" s="1614" t="s">
        <v>1036</v>
      </c>
      <c r="D15" s="2746">
        <v>158000</v>
      </c>
      <c r="E15" s="563">
        <v>61164</v>
      </c>
      <c r="F15" s="2745">
        <f>G15-E15</f>
        <v>213836</v>
      </c>
      <c r="G15" s="2757">
        <v>275000</v>
      </c>
      <c r="H15" s="2715">
        <v>275000</v>
      </c>
    </row>
    <row r="16" spans="1:8" ht="20.100000000000001" customHeight="1" outlineLevel="1">
      <c r="A16" s="1455" t="s">
        <v>24</v>
      </c>
      <c r="B16" s="1604"/>
      <c r="C16" s="1598" t="s">
        <v>23</v>
      </c>
      <c r="D16" s="2746">
        <v>747594.82</v>
      </c>
      <c r="E16" s="563">
        <v>372876.63</v>
      </c>
      <c r="F16" s="2745">
        <f>G16-E16</f>
        <v>526883.37</v>
      </c>
      <c r="G16" s="2757">
        <v>899760</v>
      </c>
      <c r="H16" s="2715">
        <v>899760</v>
      </c>
    </row>
    <row r="17" spans="1:8" ht="20.100000000000001" customHeight="1" outlineLevel="1">
      <c r="A17" s="1455" t="s">
        <v>10</v>
      </c>
      <c r="B17" s="1604"/>
      <c r="C17" s="1598" t="s">
        <v>9</v>
      </c>
      <c r="D17" s="2746">
        <v>0</v>
      </c>
      <c r="E17" s="563">
        <v>0</v>
      </c>
      <c r="F17" s="2745">
        <f>G17-E17</f>
        <v>15140</v>
      </c>
      <c r="G17" s="2757">
        <v>15140</v>
      </c>
      <c r="H17" s="2715">
        <v>15140</v>
      </c>
    </row>
    <row r="18" spans="1:8" s="821" customFormat="1" ht="20.100000000000001" customHeight="1" outlineLevel="1">
      <c r="A18" s="1455"/>
      <c r="B18" s="1604"/>
      <c r="C18" s="1598"/>
      <c r="D18" s="2746"/>
      <c r="E18" s="563"/>
      <c r="F18" s="2745"/>
      <c r="G18" s="2757"/>
      <c r="H18" s="2715"/>
    </row>
    <row r="19" spans="1:8" s="821" customFormat="1" ht="20.100000000000001" customHeight="1" outlineLevel="1">
      <c r="A19" s="1455"/>
      <c r="B19" s="1604"/>
      <c r="C19" s="1598"/>
      <c r="D19" s="2746"/>
      <c r="E19" s="563"/>
      <c r="F19" s="2745"/>
      <c r="G19" s="2757"/>
      <c r="H19" s="2715"/>
    </row>
    <row r="20" spans="1:8" s="821" customFormat="1" ht="20.100000000000001" customHeight="1" outlineLevel="1">
      <c r="A20" s="1455"/>
      <c r="B20" s="1604"/>
      <c r="C20" s="1598"/>
      <c r="D20" s="2746"/>
      <c r="E20" s="563"/>
      <c r="F20" s="2745"/>
      <c r="G20" s="2757"/>
      <c r="H20" s="2715"/>
    </row>
    <row r="21" spans="1:8" s="821" customFormat="1" ht="20.100000000000001" customHeight="1" outlineLevel="1">
      <c r="A21" s="1455"/>
      <c r="B21" s="1604"/>
      <c r="C21" s="1598"/>
      <c r="D21" s="2746"/>
      <c r="E21" s="563"/>
      <c r="F21" s="2745"/>
      <c r="G21" s="2757"/>
      <c r="H21" s="2715"/>
    </row>
    <row r="22" spans="1:8" s="821" customFormat="1" ht="20.100000000000001" customHeight="1" outlineLevel="1">
      <c r="A22" s="1455"/>
      <c r="B22" s="1604"/>
      <c r="C22" s="1598"/>
      <c r="D22" s="2746"/>
      <c r="E22" s="563"/>
      <c r="F22" s="2745"/>
      <c r="G22" s="2757"/>
      <c r="H22" s="2715"/>
    </row>
    <row r="23" spans="1:8" s="821" customFormat="1" ht="20.100000000000001" customHeight="1" outlineLevel="1">
      <c r="A23" s="1455"/>
      <c r="B23" s="1604"/>
      <c r="C23" s="1598"/>
      <c r="D23" s="2746"/>
      <c r="E23" s="563"/>
      <c r="F23" s="2745"/>
      <c r="G23" s="2757"/>
      <c r="H23" s="2715"/>
    </row>
    <row r="24" spans="1:8" s="821" customFormat="1" ht="20.100000000000001" customHeight="1" outlineLevel="1">
      <c r="A24" s="1455"/>
      <c r="B24" s="1604"/>
      <c r="C24" s="1598"/>
      <c r="D24" s="2746"/>
      <c r="E24" s="563"/>
      <c r="F24" s="2745"/>
      <c r="G24" s="2757"/>
      <c r="H24" s="2715"/>
    </row>
    <row r="25" spans="1:8" s="821" customFormat="1" ht="20.100000000000001" customHeight="1" outlineLevel="1">
      <c r="A25" s="1455"/>
      <c r="B25" s="1604"/>
      <c r="C25" s="1598"/>
      <c r="D25" s="2746"/>
      <c r="E25" s="563"/>
      <c r="F25" s="2745"/>
      <c r="G25" s="2757"/>
      <c r="H25" s="2715"/>
    </row>
    <row r="26" spans="1:8" s="821" customFormat="1" ht="20.100000000000001" customHeight="1" outlineLevel="1">
      <c r="A26" s="1449"/>
      <c r="B26" s="1452"/>
      <c r="C26" s="1614"/>
      <c r="D26" s="2746"/>
      <c r="E26" s="563"/>
      <c r="F26" s="2745"/>
      <c r="G26" s="2757"/>
      <c r="H26" s="2715"/>
    </row>
    <row r="27" spans="1:8" s="821" customFormat="1" ht="20.100000000000001" customHeight="1" outlineLevel="1">
      <c r="A27" s="1455"/>
      <c r="B27" s="1604"/>
      <c r="C27" s="1598"/>
      <c r="D27" s="2746"/>
      <c r="E27" s="563"/>
      <c r="F27" s="2745"/>
      <c r="G27" s="2757"/>
      <c r="H27" s="2715"/>
    </row>
    <row r="28" spans="1:8" s="821" customFormat="1" ht="20.100000000000001" customHeight="1" outlineLevel="1">
      <c r="A28" s="1594"/>
      <c r="B28" s="3646"/>
      <c r="C28" s="3645"/>
      <c r="D28" s="3644"/>
      <c r="E28" s="962"/>
      <c r="F28" s="3667"/>
      <c r="G28" s="3666"/>
      <c r="H28" s="2749"/>
    </row>
    <row r="29" spans="1:8" s="821" customFormat="1" ht="21.95" customHeight="1" outlineLevel="1" thickBot="1">
      <c r="A29" s="806" t="s">
        <v>8</v>
      </c>
      <c r="B29" s="2714"/>
      <c r="C29" s="2713"/>
      <c r="D29" s="599">
        <f>D14</f>
        <v>905594.82</v>
      </c>
      <c r="E29" s="599">
        <f>SUM(E14)</f>
        <v>434040.63</v>
      </c>
      <c r="F29" s="599">
        <f>SUM(F14)</f>
        <v>755859.37</v>
      </c>
      <c r="G29" s="599">
        <f>SUM(G14)</f>
        <v>1189900</v>
      </c>
      <c r="H29" s="599">
        <f>SUM(H14)</f>
        <v>1189900</v>
      </c>
    </row>
    <row r="30" spans="1:8" ht="20.100000000000001" customHeight="1" outlineLevel="1" thickTop="1"/>
    <row r="31" spans="1:8" s="554" customFormat="1" ht="19.5" customHeight="1">
      <c r="A31" s="554" t="s">
        <v>1010</v>
      </c>
      <c r="C31" s="1050" t="s">
        <v>6</v>
      </c>
      <c r="E31" s="593" t="s">
        <v>1172</v>
      </c>
      <c r="F31" s="593"/>
    </row>
    <row r="32" spans="1:8" s="554" customFormat="1" ht="18" customHeight="1">
      <c r="A32" s="928"/>
      <c r="B32" s="928"/>
      <c r="C32" s="2059"/>
      <c r="D32" s="928"/>
    </row>
    <row r="33" spans="1:9" s="554" customFormat="1" ht="18" customHeight="1">
      <c r="A33" s="3768" t="s">
        <v>1967</v>
      </c>
      <c r="B33" s="928"/>
      <c r="C33" s="3744" t="s">
        <v>1906</v>
      </c>
      <c r="D33" s="3745"/>
      <c r="E33" s="3742" t="s">
        <v>1876</v>
      </c>
      <c r="F33" s="594"/>
      <c r="G33" s="594"/>
      <c r="H33" s="594"/>
    </row>
    <row r="34" spans="1:9" s="363" customFormat="1" ht="13.5">
      <c r="A34" s="3771" t="s">
        <v>1821</v>
      </c>
      <c r="B34" s="3771"/>
      <c r="C34" s="2785" t="s">
        <v>100</v>
      </c>
      <c r="D34" s="2785"/>
      <c r="E34" s="2707" t="s">
        <v>0</v>
      </c>
      <c r="F34" s="2707"/>
      <c r="G34" s="2707"/>
      <c r="H34" s="2707"/>
      <c r="I34" s="954"/>
    </row>
    <row r="35" spans="1:9" s="363" customFormat="1" ht="13.5">
      <c r="A35" s="3770"/>
      <c r="B35" s="3770"/>
      <c r="C35" s="3748"/>
      <c r="D35" s="3749"/>
      <c r="E35" s="2705"/>
      <c r="F35" s="2705"/>
      <c r="G35" s="2705"/>
      <c r="H35" s="2705"/>
      <c r="I35" s="954"/>
    </row>
    <row r="36" spans="1:9">
      <c r="A36" s="928"/>
      <c r="B36" s="928"/>
      <c r="C36" s="928"/>
      <c r="D36" s="928"/>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 transitionEvaluation="1" transitionEntry="1">
    <tabColor rgb="FFFFFF00"/>
    <outlinePr summaryBelow="0"/>
  </sheetPr>
  <dimension ref="A1:ES35"/>
  <sheetViews>
    <sheetView showGridLines="0" showOutlineSymbols="0" topLeftCell="A19" workbookViewId="0">
      <selection activeCell="H17" sqref="H17"/>
    </sheetView>
  </sheetViews>
  <sheetFormatPr defaultColWidth="12.5703125" defaultRowHeight="15.75" outlineLevelRow="1" outlineLevelCol="2"/>
  <cols>
    <col min="1" max="1" width="1.85546875" style="796" customWidth="1"/>
    <col min="2" max="2" width="35"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1820</v>
      </c>
    </row>
    <row r="8" spans="1:8" ht="14.25" customHeight="1">
      <c r="A8" s="849"/>
      <c r="B8" s="3658" t="s">
        <v>1833</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t="s">
        <v>227</v>
      </c>
    </row>
    <row r="12" spans="1:8" ht="14.25" customHeight="1">
      <c r="A12" s="3653"/>
      <c r="B12" s="3652"/>
      <c r="C12" s="2734"/>
      <c r="D12" s="2733" t="s">
        <v>84</v>
      </c>
      <c r="E12" s="2733" t="s">
        <v>84</v>
      </c>
      <c r="F12" s="2733" t="s">
        <v>142</v>
      </c>
      <c r="G12" s="2790"/>
      <c r="H12" s="2733" t="s">
        <v>83</v>
      </c>
    </row>
    <row r="13" spans="1:8" ht="20.100000000000001" customHeight="1">
      <c r="A13" s="660" t="s">
        <v>213</v>
      </c>
      <c r="B13" s="3663"/>
      <c r="C13" s="3463"/>
      <c r="D13" s="3463"/>
      <c r="E13" s="3463"/>
      <c r="F13" s="3639"/>
      <c r="G13" s="3639"/>
      <c r="H13" s="3639"/>
    </row>
    <row r="14" spans="1:8" ht="20.100000000000001" customHeight="1">
      <c r="A14" s="1090" t="s">
        <v>46</v>
      </c>
      <c r="B14" s="1089"/>
      <c r="C14" s="2758"/>
      <c r="D14" s="580">
        <f>SUM(D15:D28)</f>
        <v>999440.53</v>
      </c>
      <c r="E14" s="580">
        <f>SUM(E15:E28)</f>
        <v>499179.53</v>
      </c>
      <c r="F14" s="580">
        <f>SUM(F15:F28)</f>
        <v>865860.47</v>
      </c>
      <c r="G14" s="580">
        <f>SUM(G15:G28)</f>
        <v>1365040</v>
      </c>
      <c r="H14" s="580">
        <f>SUM(H15:H28)</f>
        <v>1325440</v>
      </c>
    </row>
    <row r="15" spans="1:8" ht="19.5" customHeight="1" outlineLevel="1">
      <c r="A15" s="1485" t="s">
        <v>1037</v>
      </c>
      <c r="B15" s="1677"/>
      <c r="C15" s="1716" t="s">
        <v>1036</v>
      </c>
      <c r="D15" s="2746">
        <v>79384</v>
      </c>
      <c r="E15" s="563">
        <v>23615</v>
      </c>
      <c r="F15" s="3672">
        <f>G15-E15</f>
        <v>176385</v>
      </c>
      <c r="G15" s="2757">
        <v>200000</v>
      </c>
      <c r="H15" s="2715">
        <v>200000</v>
      </c>
    </row>
    <row r="16" spans="1:8" ht="19.5" customHeight="1" outlineLevel="1">
      <c r="A16" s="1455" t="s">
        <v>24</v>
      </c>
      <c r="B16" s="1604"/>
      <c r="C16" s="1736" t="s">
        <v>23</v>
      </c>
      <c r="D16" s="2746">
        <v>920056.53</v>
      </c>
      <c r="E16" s="563">
        <v>475564.53</v>
      </c>
      <c r="F16" s="2745">
        <f>G16-E16</f>
        <v>674275.47</v>
      </c>
      <c r="G16" s="2757">
        <v>1149840</v>
      </c>
      <c r="H16" s="2715">
        <v>1110240</v>
      </c>
    </row>
    <row r="17" spans="1:8" ht="19.5" customHeight="1" outlineLevel="1">
      <c r="A17" s="1455" t="s">
        <v>10</v>
      </c>
      <c r="B17" s="1604"/>
      <c r="C17" s="1736" t="s">
        <v>9</v>
      </c>
      <c r="D17" s="2746">
        <v>0</v>
      </c>
      <c r="E17" s="563">
        <v>0</v>
      </c>
      <c r="F17" s="2745">
        <f>G17-E17</f>
        <v>15200</v>
      </c>
      <c r="G17" s="2757">
        <v>15200</v>
      </c>
      <c r="H17" s="2715">
        <v>15200</v>
      </c>
    </row>
    <row r="18" spans="1:8" s="821" customFormat="1" ht="19.5" customHeight="1" outlineLevel="1">
      <c r="A18" s="1455"/>
      <c r="B18" s="1604"/>
      <c r="C18" s="1736"/>
      <c r="D18" s="2746"/>
      <c r="E18" s="563"/>
      <c r="F18" s="2745"/>
      <c r="G18" s="2757"/>
      <c r="H18" s="2715"/>
    </row>
    <row r="19" spans="1:8" s="821" customFormat="1" ht="19.5" customHeight="1" outlineLevel="1">
      <c r="A19" s="1449"/>
      <c r="B19" s="1452"/>
      <c r="C19" s="1716"/>
      <c r="D19" s="2746"/>
      <c r="E19" s="563"/>
      <c r="F19" s="2745"/>
      <c r="G19" s="2757"/>
      <c r="H19" s="2715"/>
    </row>
    <row r="20" spans="1:8" s="821" customFormat="1" ht="19.5" customHeight="1" outlineLevel="1">
      <c r="A20" s="1455"/>
      <c r="B20" s="1604"/>
      <c r="C20" s="1598"/>
      <c r="D20" s="2746"/>
      <c r="E20" s="563"/>
      <c r="F20" s="2745"/>
      <c r="G20" s="2757"/>
      <c r="H20" s="2715"/>
    </row>
    <row r="21" spans="1:8" s="821" customFormat="1" ht="19.5" customHeight="1" outlineLevel="1">
      <c r="A21" s="1455"/>
      <c r="B21" s="1604"/>
      <c r="C21" s="1598"/>
      <c r="D21" s="2746"/>
      <c r="E21" s="563"/>
      <c r="F21" s="2745"/>
      <c r="G21" s="2757"/>
      <c r="H21" s="2715"/>
    </row>
    <row r="22" spans="1:8" s="821" customFormat="1" ht="19.5" customHeight="1" outlineLevel="1">
      <c r="A22" s="1455"/>
      <c r="B22" s="1604"/>
      <c r="C22" s="1598"/>
      <c r="D22" s="2746"/>
      <c r="E22" s="563"/>
      <c r="F22" s="2745"/>
      <c r="G22" s="2757"/>
      <c r="H22" s="2715"/>
    </row>
    <row r="23" spans="1:8" s="821" customFormat="1" ht="19.5" customHeight="1" outlineLevel="1">
      <c r="A23" s="1455"/>
      <c r="B23" s="1604"/>
      <c r="C23" s="1598"/>
      <c r="D23" s="2746"/>
      <c r="E23" s="563"/>
      <c r="F23" s="2745"/>
      <c r="G23" s="2757"/>
      <c r="H23" s="2715"/>
    </row>
    <row r="24" spans="1:8" s="821" customFormat="1" ht="19.5" customHeight="1" outlineLevel="1">
      <c r="A24" s="1455"/>
      <c r="B24" s="1604"/>
      <c r="C24" s="1598"/>
      <c r="D24" s="2746"/>
      <c r="E24" s="563"/>
      <c r="F24" s="2745"/>
      <c r="G24" s="2757"/>
      <c r="H24" s="2715"/>
    </row>
    <row r="25" spans="1:8" s="821" customFormat="1" ht="19.5" customHeight="1" outlineLevel="1">
      <c r="A25" s="1455"/>
      <c r="B25" s="1604"/>
      <c r="C25" s="1598"/>
      <c r="D25" s="2746"/>
      <c r="E25" s="563"/>
      <c r="F25" s="2745"/>
      <c r="G25" s="2757"/>
      <c r="H25" s="2715"/>
    </row>
    <row r="26" spans="1:8" s="821" customFormat="1" ht="19.5" customHeight="1" outlineLevel="1">
      <c r="A26" s="1449"/>
      <c r="B26" s="1452"/>
      <c r="C26" s="1614"/>
      <c r="D26" s="2746"/>
      <c r="E26" s="563"/>
      <c r="F26" s="2745"/>
      <c r="G26" s="2757"/>
      <c r="H26" s="2715"/>
    </row>
    <row r="27" spans="1:8" s="821" customFormat="1" ht="19.5" customHeight="1" outlineLevel="1">
      <c r="A27" s="1455"/>
      <c r="B27" s="1604"/>
      <c r="C27" s="1598"/>
      <c r="D27" s="2746"/>
      <c r="E27" s="563"/>
      <c r="F27" s="2745"/>
      <c r="G27" s="2757"/>
      <c r="H27" s="2715"/>
    </row>
    <row r="28" spans="1:8" s="821" customFormat="1" ht="19.5" customHeight="1" outlineLevel="1">
      <c r="A28" s="1594"/>
      <c r="B28" s="3646"/>
      <c r="C28" s="3645"/>
      <c r="D28" s="3644"/>
      <c r="E28" s="962"/>
      <c r="F28" s="3667"/>
      <c r="G28" s="3666"/>
      <c r="H28" s="2749"/>
    </row>
    <row r="29" spans="1:8" s="821" customFormat="1" ht="20.100000000000001" customHeight="1" outlineLevel="1" thickBot="1">
      <c r="A29" s="806" t="s">
        <v>8</v>
      </c>
      <c r="B29" s="2714"/>
      <c r="C29" s="2713"/>
      <c r="D29" s="599">
        <f>D14</f>
        <v>999440.53</v>
      </c>
      <c r="E29" s="599">
        <f>SUM(E14)</f>
        <v>499179.53</v>
      </c>
      <c r="F29" s="599">
        <f>SUM(F14)</f>
        <v>865860.47</v>
      </c>
      <c r="G29" s="599">
        <f>SUM(G14)</f>
        <v>1365040</v>
      </c>
      <c r="H29" s="599">
        <f>SUM(H14)</f>
        <v>1325440</v>
      </c>
    </row>
    <row r="30" spans="1:8" ht="20.100000000000001" customHeight="1" outlineLevel="1" thickTop="1"/>
    <row r="31" spans="1:8" s="554" customFormat="1" ht="19.5" customHeight="1">
      <c r="A31" s="554" t="s">
        <v>1010</v>
      </c>
      <c r="C31" s="1050" t="s">
        <v>6</v>
      </c>
      <c r="E31" s="593" t="s">
        <v>1172</v>
      </c>
      <c r="F31" s="593"/>
    </row>
    <row r="32" spans="1:8" s="554" customFormat="1" ht="18" customHeight="1">
      <c r="C32" s="1050"/>
    </row>
    <row r="33" spans="1:9" s="554" customFormat="1" ht="18" customHeight="1">
      <c r="A33" s="3566" t="s">
        <v>1806</v>
      </c>
      <c r="C33" s="2711" t="s">
        <v>4</v>
      </c>
      <c r="D33" s="2711"/>
      <c r="E33" s="594" t="s">
        <v>3</v>
      </c>
      <c r="F33" s="594"/>
      <c r="G33" s="594"/>
      <c r="H33" s="594"/>
    </row>
    <row r="34" spans="1:9" s="363" customFormat="1" ht="12.75">
      <c r="A34" s="2709" t="s">
        <v>1832</v>
      </c>
      <c r="B34" s="2709"/>
      <c r="C34" s="2708" t="s">
        <v>100</v>
      </c>
      <c r="D34" s="2708"/>
      <c r="E34" s="2707" t="s">
        <v>0</v>
      </c>
      <c r="F34" s="2707"/>
      <c r="G34" s="2707"/>
      <c r="H34" s="2707"/>
      <c r="I34" s="954"/>
    </row>
    <row r="35" spans="1:9" s="363" customFormat="1" ht="12.75">
      <c r="A35" s="2706"/>
      <c r="B35" s="2706"/>
      <c r="D35" s="2705"/>
      <c r="E35" s="2705"/>
      <c r="F35" s="2705"/>
      <c r="G35" s="2705"/>
      <c r="H35" s="2705"/>
      <c r="I35" s="954"/>
    </row>
  </sheetData>
  <mergeCells count="10">
    <mergeCell ref="A4:H4"/>
    <mergeCell ref="A5:H5"/>
    <mergeCell ref="C34:D34"/>
    <mergeCell ref="E34:H34"/>
    <mergeCell ref="A35:B35"/>
    <mergeCell ref="A10:B12"/>
    <mergeCell ref="E10:G10"/>
    <mergeCell ref="E31:F31"/>
    <mergeCell ref="C33:D33"/>
    <mergeCell ref="E33:H33"/>
  </mergeCells>
  <pageMargins left="0.5" right="0" top="0.75" bottom="0" header="0.5" footer="0"/>
  <pageSetup paperSize="5" orientation="portrait" verticalDpi="300"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FFFF00"/>
    <outlinePr summaryBelow="0"/>
  </sheetPr>
  <dimension ref="A1:ES36"/>
  <sheetViews>
    <sheetView showGridLines="0" showOutlineSymbols="0" topLeftCell="A25" workbookViewId="0">
      <selection activeCell="E35" sqref="E35:H35"/>
    </sheetView>
  </sheetViews>
  <sheetFormatPr defaultColWidth="12.5703125" defaultRowHeight="15.75" outlineLevelRow="1" outlineLevelCol="2"/>
  <cols>
    <col min="1" max="1" width="1.85546875" style="796" customWidth="1"/>
    <col min="2" max="2" width="34"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1820</v>
      </c>
    </row>
    <row r="8" spans="1:8" ht="14.25" customHeight="1">
      <c r="A8" s="849"/>
      <c r="B8" s="3658" t="s">
        <v>1834</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v>2021</v>
      </c>
    </row>
    <row r="12" spans="1:8" ht="14.25" customHeight="1">
      <c r="A12" s="3653"/>
      <c r="B12" s="3652"/>
      <c r="C12" s="2734"/>
      <c r="D12" s="2733" t="s">
        <v>84</v>
      </c>
      <c r="E12" s="2733" t="s">
        <v>84</v>
      </c>
      <c r="F12" s="2733" t="s">
        <v>142</v>
      </c>
      <c r="G12" s="2790"/>
      <c r="H12" s="2733" t="s">
        <v>83</v>
      </c>
    </row>
    <row r="13" spans="1:8" ht="20.100000000000001" customHeight="1">
      <c r="A13" s="660" t="s">
        <v>213</v>
      </c>
      <c r="B13" s="3663"/>
      <c r="C13" s="3463"/>
      <c r="D13" s="3463"/>
      <c r="E13" s="3463"/>
      <c r="F13" s="3639"/>
      <c r="G13" s="3639"/>
      <c r="H13" s="3639"/>
    </row>
    <row r="14" spans="1:8" ht="20.100000000000001" customHeight="1">
      <c r="A14" s="1090" t="s">
        <v>46</v>
      </c>
      <c r="B14" s="1089"/>
      <c r="C14" s="2758"/>
      <c r="D14" s="580">
        <f>SUM(D15:D29)</f>
        <v>719606.44</v>
      </c>
      <c r="E14" s="580">
        <f>SUM(E15:E29)</f>
        <v>192426.23999999999</v>
      </c>
      <c r="F14" s="580">
        <f>SUM(F15:F29)</f>
        <v>929013.76000000001</v>
      </c>
      <c r="G14" s="580">
        <f>SUM(G15:G29)</f>
        <v>1121440</v>
      </c>
      <c r="H14" s="580">
        <f>SUM(H15:H29)</f>
        <v>1121440</v>
      </c>
    </row>
    <row r="15" spans="1:8" ht="19.5" customHeight="1" outlineLevel="1">
      <c r="A15" s="1485" t="s">
        <v>1037</v>
      </c>
      <c r="B15" s="1677"/>
      <c r="C15" s="1716" t="s">
        <v>1036</v>
      </c>
      <c r="D15" s="2746">
        <v>167540</v>
      </c>
      <c r="E15" s="563">
        <v>0</v>
      </c>
      <c r="F15" s="2745">
        <f>G15-E15</f>
        <v>190000</v>
      </c>
      <c r="G15" s="2757">
        <v>190000</v>
      </c>
      <c r="H15" s="2715">
        <v>190000</v>
      </c>
    </row>
    <row r="16" spans="1:8" ht="19.5" customHeight="1" outlineLevel="1">
      <c r="A16" s="3671" t="s">
        <v>1017</v>
      </c>
      <c r="B16" s="2776"/>
      <c r="C16" s="202" t="s">
        <v>33</v>
      </c>
      <c r="D16" s="2746">
        <v>63478</v>
      </c>
      <c r="E16" s="563">
        <v>0</v>
      </c>
      <c r="F16" s="2745">
        <f>G16-E16</f>
        <v>80160</v>
      </c>
      <c r="G16" s="2757">
        <v>80160</v>
      </c>
      <c r="H16" s="2715">
        <v>80160</v>
      </c>
    </row>
    <row r="17" spans="1:8" ht="19.5" customHeight="1" outlineLevel="1">
      <c r="A17" s="1455" t="s">
        <v>24</v>
      </c>
      <c r="B17" s="1604"/>
      <c r="C17" s="1736" t="s">
        <v>23</v>
      </c>
      <c r="D17" s="2746">
        <v>485788.44</v>
      </c>
      <c r="E17" s="563">
        <v>192426.23999999999</v>
      </c>
      <c r="F17" s="2745">
        <f>G17-E17</f>
        <v>651053.76</v>
      </c>
      <c r="G17" s="2757">
        <v>843480</v>
      </c>
      <c r="H17" s="2715">
        <v>843480</v>
      </c>
    </row>
    <row r="18" spans="1:8" s="821" customFormat="1" ht="19.5" customHeight="1" outlineLevel="1">
      <c r="A18" s="1455" t="s">
        <v>10</v>
      </c>
      <c r="B18" s="1604"/>
      <c r="C18" s="1736" t="s">
        <v>9</v>
      </c>
      <c r="D18" s="2746">
        <v>2800</v>
      </c>
      <c r="E18" s="563">
        <v>0</v>
      </c>
      <c r="F18" s="2745">
        <f>G18-E18</f>
        <v>7800</v>
      </c>
      <c r="G18" s="2757">
        <v>7800</v>
      </c>
      <c r="H18" s="2715">
        <v>7800</v>
      </c>
    </row>
    <row r="19" spans="1:8" s="821" customFormat="1" ht="19.5" customHeight="1" outlineLevel="1">
      <c r="A19" s="831"/>
      <c r="B19" s="2704"/>
      <c r="C19" s="3668"/>
      <c r="D19" s="2746"/>
      <c r="E19" s="563"/>
      <c r="F19" s="2745"/>
      <c r="G19" s="2757"/>
      <c r="H19" s="2715"/>
    </row>
    <row r="20" spans="1:8" s="821" customFormat="1" ht="19.5" customHeight="1" outlineLevel="1">
      <c r="A20" s="1455"/>
      <c r="B20" s="1604"/>
      <c r="C20" s="1598"/>
      <c r="D20" s="2746"/>
      <c r="E20" s="563"/>
      <c r="F20" s="2745"/>
      <c r="G20" s="2757"/>
      <c r="H20" s="2715"/>
    </row>
    <row r="21" spans="1:8" s="821" customFormat="1" ht="19.5" customHeight="1" outlineLevel="1">
      <c r="A21" s="1455"/>
      <c r="B21" s="1604"/>
      <c r="C21" s="1598"/>
      <c r="D21" s="2746"/>
      <c r="E21" s="563"/>
      <c r="F21" s="2745"/>
      <c r="G21" s="2757"/>
      <c r="H21" s="2715"/>
    </row>
    <row r="22" spans="1:8" s="821" customFormat="1" ht="19.5" customHeight="1" outlineLevel="1">
      <c r="A22" s="1455"/>
      <c r="B22" s="1604"/>
      <c r="C22" s="1598"/>
      <c r="D22" s="2746"/>
      <c r="E22" s="563"/>
      <c r="F22" s="2745"/>
      <c r="G22" s="2757"/>
      <c r="H22" s="2715"/>
    </row>
    <row r="23" spans="1:8" s="821" customFormat="1" ht="19.5" customHeight="1" outlineLevel="1">
      <c r="A23" s="1455"/>
      <c r="B23" s="1604"/>
      <c r="C23" s="1598"/>
      <c r="D23" s="2746"/>
      <c r="E23" s="563"/>
      <c r="F23" s="2745"/>
      <c r="G23" s="2757"/>
      <c r="H23" s="2715"/>
    </row>
    <row r="24" spans="1:8" s="821" customFormat="1" ht="19.5" customHeight="1" outlineLevel="1">
      <c r="A24" s="1455"/>
      <c r="B24" s="1604"/>
      <c r="C24" s="1598"/>
      <c r="D24" s="2746"/>
      <c r="E24" s="563"/>
      <c r="F24" s="2745"/>
      <c r="G24" s="2757"/>
      <c r="H24" s="2715"/>
    </row>
    <row r="25" spans="1:8" s="821" customFormat="1" ht="19.5" customHeight="1" outlineLevel="1">
      <c r="A25" s="1455"/>
      <c r="B25" s="1604"/>
      <c r="C25" s="1598"/>
      <c r="D25" s="2746"/>
      <c r="E25" s="563"/>
      <c r="F25" s="2745"/>
      <c r="G25" s="2757"/>
      <c r="H25" s="2715"/>
    </row>
    <row r="26" spans="1:8" s="821" customFormat="1" ht="19.5" customHeight="1" outlineLevel="1">
      <c r="A26" s="1455"/>
      <c r="B26" s="1604"/>
      <c r="C26" s="1598"/>
      <c r="D26" s="2746"/>
      <c r="E26" s="563"/>
      <c r="F26" s="2745"/>
      <c r="G26" s="2757"/>
      <c r="H26" s="2715"/>
    </row>
    <row r="27" spans="1:8" s="821" customFormat="1" ht="19.5" customHeight="1" outlineLevel="1">
      <c r="A27" s="1449"/>
      <c r="B27" s="1452"/>
      <c r="C27" s="1614"/>
      <c r="D27" s="2746"/>
      <c r="E27" s="563"/>
      <c r="F27" s="2745"/>
      <c r="G27" s="2757"/>
      <c r="H27" s="2715"/>
    </row>
    <row r="28" spans="1:8" s="821" customFormat="1" ht="19.5" customHeight="1" outlineLevel="1">
      <c r="A28" s="1455"/>
      <c r="B28" s="1604"/>
      <c r="C28" s="1598"/>
      <c r="D28" s="2746"/>
      <c r="E28" s="563"/>
      <c r="F28" s="2745"/>
      <c r="G28" s="2757"/>
      <c r="H28" s="2715"/>
    </row>
    <row r="29" spans="1:8" s="821" customFormat="1" ht="19.5" customHeight="1" outlineLevel="1">
      <c r="A29" s="1594"/>
      <c r="B29" s="3646"/>
      <c r="C29" s="3645"/>
      <c r="D29" s="3644"/>
      <c r="E29" s="962"/>
      <c r="F29" s="3667"/>
      <c r="G29" s="3666"/>
      <c r="H29" s="2749"/>
    </row>
    <row r="30" spans="1:8" s="821" customFormat="1" ht="21" customHeight="1" outlineLevel="1" thickBot="1">
      <c r="A30" s="806" t="s">
        <v>8</v>
      </c>
      <c r="B30" s="2714"/>
      <c r="C30" s="2713"/>
      <c r="D30" s="599">
        <f>SUM(D14)</f>
        <v>719606.44</v>
      </c>
      <c r="E30" s="599">
        <f>SUM(E14)</f>
        <v>192426.23999999999</v>
      </c>
      <c r="F30" s="599">
        <f>SUM(F14)</f>
        <v>929013.76000000001</v>
      </c>
      <c r="G30" s="599">
        <f>SUM(G14)</f>
        <v>1121440</v>
      </c>
      <c r="H30" s="599">
        <f>SUM(H14)</f>
        <v>1121440</v>
      </c>
    </row>
    <row r="31" spans="1:8" ht="20.100000000000001" customHeight="1" outlineLevel="1" thickTop="1"/>
    <row r="32" spans="1:8" s="554" customFormat="1" ht="19.5" customHeight="1">
      <c r="A32" s="554" t="s">
        <v>1010</v>
      </c>
      <c r="C32" s="1050" t="s">
        <v>6</v>
      </c>
      <c r="E32" s="593" t="s">
        <v>1172</v>
      </c>
      <c r="F32" s="593"/>
    </row>
    <row r="33" spans="1:9" s="554" customFormat="1" ht="18" customHeight="1">
      <c r="C33" s="1050"/>
    </row>
    <row r="34" spans="1:9" s="554" customFormat="1" ht="18" customHeight="1">
      <c r="A34" s="3767" t="s">
        <v>1965</v>
      </c>
      <c r="C34" s="3740" t="s">
        <v>1906</v>
      </c>
      <c r="D34" s="2711"/>
      <c r="E34" s="3742" t="s">
        <v>1876</v>
      </c>
      <c r="F34" s="594"/>
      <c r="G34" s="594"/>
      <c r="H34" s="594"/>
    </row>
    <row r="35" spans="1:9" s="363" customFormat="1" ht="12.75">
      <c r="A35" s="2709" t="s">
        <v>1824</v>
      </c>
      <c r="B35" s="2709"/>
      <c r="C35" s="2708" t="s">
        <v>100</v>
      </c>
      <c r="D35" s="2708"/>
      <c r="E35" s="2707" t="s">
        <v>0</v>
      </c>
      <c r="F35" s="2707"/>
      <c r="G35" s="2707"/>
      <c r="H35" s="2707"/>
      <c r="I35" s="954"/>
    </row>
    <row r="36" spans="1:9" s="363" customFormat="1" ht="12.75">
      <c r="A36" s="2706"/>
      <c r="B36" s="2706"/>
      <c r="D36" s="2705"/>
      <c r="E36" s="2705"/>
      <c r="F36" s="2705"/>
      <c r="G36" s="2705"/>
      <c r="H36" s="2705"/>
      <c r="I36" s="954"/>
    </row>
  </sheetData>
  <mergeCells count="10">
    <mergeCell ref="C35:D35"/>
    <mergeCell ref="E35:H35"/>
    <mergeCell ref="A36:B36"/>
    <mergeCell ref="A4:H4"/>
    <mergeCell ref="A10:B12"/>
    <mergeCell ref="E10:G10"/>
    <mergeCell ref="E32:F32"/>
    <mergeCell ref="C34:D34"/>
    <mergeCell ref="E34:H34"/>
    <mergeCell ref="A5:H5"/>
  </mergeCells>
  <pageMargins left="0.5" right="0" top="0.75" bottom="0" header="0.5" footer="0"/>
  <pageSetup paperSize="5" orientation="portrait" verticalDpi="300"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FFFF00"/>
    <outlinePr summaryBelow="0"/>
  </sheetPr>
  <dimension ref="A1:ES35"/>
  <sheetViews>
    <sheetView showGridLines="0" showOutlineSymbols="0" topLeftCell="A25" workbookViewId="0">
      <selection activeCell="E34" sqref="E34:H34"/>
    </sheetView>
  </sheetViews>
  <sheetFormatPr defaultColWidth="12.5703125" defaultRowHeight="15.75" outlineLevelRow="1" outlineLevelCol="2"/>
  <cols>
    <col min="1" max="1" width="1.85546875" style="796" customWidth="1"/>
    <col min="2" max="2" width="35"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1820</v>
      </c>
    </row>
    <row r="8" spans="1:8" ht="14.25" customHeight="1">
      <c r="A8" s="849"/>
      <c r="B8" s="3658" t="s">
        <v>1835</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t="s">
        <v>227</v>
      </c>
    </row>
    <row r="12" spans="1:8" ht="14.25" customHeight="1">
      <c r="A12" s="3653"/>
      <c r="B12" s="3652"/>
      <c r="C12" s="2734"/>
      <c r="D12" s="2733" t="s">
        <v>84</v>
      </c>
      <c r="E12" s="2733" t="s">
        <v>84</v>
      </c>
      <c r="F12" s="2733" t="s">
        <v>142</v>
      </c>
      <c r="G12" s="2790"/>
      <c r="H12" s="2733" t="s">
        <v>83</v>
      </c>
    </row>
    <row r="13" spans="1:8" ht="20.100000000000001" customHeight="1">
      <c r="A13" s="660" t="s">
        <v>213</v>
      </c>
      <c r="B13" s="3663"/>
      <c r="C13" s="3463"/>
      <c r="D13" s="3463"/>
      <c r="E13" s="3463"/>
      <c r="F13" s="3639"/>
      <c r="G13" s="3639"/>
      <c r="H13" s="3639"/>
    </row>
    <row r="14" spans="1:8" ht="20.100000000000001" customHeight="1">
      <c r="A14" s="1090" t="s">
        <v>46</v>
      </c>
      <c r="B14" s="1089"/>
      <c r="C14" s="2758"/>
      <c r="D14" s="580">
        <f>SUM(D15:D28)</f>
        <v>1618499.67</v>
      </c>
      <c r="E14" s="580">
        <f>SUM(E15:E28)</f>
        <v>853987.89</v>
      </c>
      <c r="F14" s="580">
        <f>SUM(F15:F28)</f>
        <v>1169612.1100000001</v>
      </c>
      <c r="G14" s="580">
        <f>SUM(G15:G28)</f>
        <v>2023600</v>
      </c>
      <c r="H14" s="580">
        <f>SUM(H15:H28)</f>
        <v>2023600</v>
      </c>
    </row>
    <row r="15" spans="1:8" ht="19.5" customHeight="1" outlineLevel="1">
      <c r="A15" s="1485" t="s">
        <v>1037</v>
      </c>
      <c r="B15" s="1677"/>
      <c r="C15" s="1716" t="s">
        <v>1036</v>
      </c>
      <c r="D15" s="2746">
        <v>2475</v>
      </c>
      <c r="E15" s="563">
        <v>45000</v>
      </c>
      <c r="F15" s="2745">
        <f>SUM(G15-E15)</f>
        <v>5000</v>
      </c>
      <c r="G15" s="2757">
        <v>50000</v>
      </c>
      <c r="H15" s="2715">
        <v>50000</v>
      </c>
    </row>
    <row r="16" spans="1:8" ht="19.5" customHeight="1" outlineLevel="1">
      <c r="A16" s="1455" t="s">
        <v>24</v>
      </c>
      <c r="B16" s="1604"/>
      <c r="C16" s="1736" t="s">
        <v>23</v>
      </c>
      <c r="D16" s="2746">
        <v>1616024.67</v>
      </c>
      <c r="E16" s="563">
        <v>806060.09</v>
      </c>
      <c r="F16" s="2745">
        <f>G16-E16</f>
        <v>1163139.9100000001</v>
      </c>
      <c r="G16" s="2757">
        <v>1969200</v>
      </c>
      <c r="H16" s="2715">
        <f>G16</f>
        <v>1969200</v>
      </c>
    </row>
    <row r="17" spans="1:8" ht="19.5" customHeight="1" outlineLevel="1">
      <c r="A17" s="1455" t="s">
        <v>10</v>
      </c>
      <c r="B17" s="1604"/>
      <c r="C17" s="1736" t="s">
        <v>9</v>
      </c>
      <c r="D17" s="2746">
        <v>0</v>
      </c>
      <c r="E17" s="563">
        <v>2927.8</v>
      </c>
      <c r="F17" s="2745">
        <f>SUM(G17-E17)</f>
        <v>1472.1999999999998</v>
      </c>
      <c r="G17" s="2757">
        <v>4400</v>
      </c>
      <c r="H17" s="2715">
        <v>4400</v>
      </c>
    </row>
    <row r="18" spans="1:8" s="821" customFormat="1" ht="19.5" customHeight="1" outlineLevel="1">
      <c r="A18" s="1455"/>
      <c r="B18" s="1604"/>
      <c r="C18" s="1736"/>
      <c r="D18" s="2746"/>
      <c r="E18" s="563"/>
      <c r="F18" s="2745"/>
      <c r="G18" s="2757"/>
      <c r="H18" s="2715"/>
    </row>
    <row r="19" spans="1:8" s="821" customFormat="1" ht="19.5" customHeight="1" outlineLevel="1">
      <c r="A19" s="1455"/>
      <c r="B19" s="1604"/>
      <c r="C19" s="1598"/>
      <c r="D19" s="2746"/>
      <c r="E19" s="563"/>
      <c r="F19" s="2745"/>
      <c r="G19" s="2757"/>
      <c r="H19" s="2715"/>
    </row>
    <row r="20" spans="1:8" s="821" customFormat="1" ht="19.5" customHeight="1" outlineLevel="1">
      <c r="A20" s="1455"/>
      <c r="B20" s="1604"/>
      <c r="C20" s="1598"/>
      <c r="D20" s="2746"/>
      <c r="E20" s="563"/>
      <c r="F20" s="2745"/>
      <c r="G20" s="2757"/>
      <c r="H20" s="2715"/>
    </row>
    <row r="21" spans="1:8" s="821" customFormat="1" ht="19.5" customHeight="1" outlineLevel="1">
      <c r="A21" s="1455"/>
      <c r="B21" s="1604"/>
      <c r="C21" s="1598"/>
      <c r="D21" s="2746"/>
      <c r="E21" s="563"/>
      <c r="F21" s="2745"/>
      <c r="G21" s="2757"/>
      <c r="H21" s="2715"/>
    </row>
    <row r="22" spans="1:8" s="821" customFormat="1" ht="19.5" customHeight="1" outlineLevel="1">
      <c r="A22" s="1455"/>
      <c r="B22" s="1604"/>
      <c r="C22" s="1598"/>
      <c r="D22" s="2746"/>
      <c r="E22" s="563"/>
      <c r="F22" s="2745"/>
      <c r="G22" s="2757"/>
      <c r="H22" s="2715"/>
    </row>
    <row r="23" spans="1:8" s="821" customFormat="1" ht="19.5" customHeight="1" outlineLevel="1">
      <c r="A23" s="1455"/>
      <c r="B23" s="1604"/>
      <c r="C23" s="1598"/>
      <c r="D23" s="2746"/>
      <c r="E23" s="563"/>
      <c r="F23" s="2745"/>
      <c r="G23" s="2757"/>
      <c r="H23" s="2715"/>
    </row>
    <row r="24" spans="1:8" s="821" customFormat="1" ht="19.5" customHeight="1" outlineLevel="1">
      <c r="A24" s="1455"/>
      <c r="B24" s="1604"/>
      <c r="C24" s="1598"/>
      <c r="D24" s="2746"/>
      <c r="E24" s="563"/>
      <c r="F24" s="2745"/>
      <c r="G24" s="2757"/>
      <c r="H24" s="2715"/>
    </row>
    <row r="25" spans="1:8" s="821" customFormat="1" ht="19.5" customHeight="1" outlineLevel="1">
      <c r="A25" s="1455"/>
      <c r="B25" s="1604"/>
      <c r="C25" s="1598"/>
      <c r="D25" s="2746"/>
      <c r="E25" s="563"/>
      <c r="F25" s="2745"/>
      <c r="G25" s="2757"/>
      <c r="H25" s="2715"/>
    </row>
    <row r="26" spans="1:8" s="821" customFormat="1" ht="19.5" customHeight="1" outlineLevel="1">
      <c r="A26" s="1449"/>
      <c r="B26" s="1452"/>
      <c r="C26" s="1614"/>
      <c r="D26" s="2746"/>
      <c r="E26" s="563"/>
      <c r="F26" s="2745"/>
      <c r="G26" s="2757"/>
      <c r="H26" s="2715"/>
    </row>
    <row r="27" spans="1:8" s="821" customFormat="1" ht="19.5" customHeight="1" outlineLevel="1">
      <c r="A27" s="1455"/>
      <c r="B27" s="1604"/>
      <c r="C27" s="1598"/>
      <c r="D27" s="2746"/>
      <c r="E27" s="563"/>
      <c r="F27" s="2745"/>
      <c r="G27" s="2757"/>
      <c r="H27" s="2715"/>
    </row>
    <row r="28" spans="1:8" s="821" customFormat="1" ht="19.5" customHeight="1" outlineLevel="1">
      <c r="A28" s="1594"/>
      <c r="B28" s="3646"/>
      <c r="C28" s="3645"/>
      <c r="D28" s="3644"/>
      <c r="E28" s="962"/>
      <c r="F28" s="3667"/>
      <c r="G28" s="3666"/>
      <c r="H28" s="2749"/>
    </row>
    <row r="29" spans="1:8" s="821" customFormat="1" ht="21" customHeight="1" outlineLevel="1" thickBot="1">
      <c r="A29" s="806" t="s">
        <v>8</v>
      </c>
      <c r="B29" s="2714"/>
      <c r="C29" s="2713"/>
      <c r="D29" s="599">
        <f>SUM(D14)</f>
        <v>1618499.67</v>
      </c>
      <c r="E29" s="599">
        <f>SUM(E14)</f>
        <v>853987.89</v>
      </c>
      <c r="F29" s="599">
        <f>SUM(F14)</f>
        <v>1169612.1100000001</v>
      </c>
      <c r="G29" s="599">
        <f>SUM(G14)</f>
        <v>2023600</v>
      </c>
      <c r="H29" s="599">
        <f>SUM(H14)</f>
        <v>2023600</v>
      </c>
    </row>
    <row r="30" spans="1:8" ht="20.100000000000001" customHeight="1" outlineLevel="1" thickTop="1"/>
    <row r="31" spans="1:8" s="554" customFormat="1" ht="19.5" customHeight="1">
      <c r="A31" s="554" t="s">
        <v>1010</v>
      </c>
      <c r="C31" s="1050" t="s">
        <v>6</v>
      </c>
      <c r="E31" s="593" t="s">
        <v>1172</v>
      </c>
      <c r="F31" s="593"/>
    </row>
    <row r="32" spans="1:8" s="554" customFormat="1" ht="18" customHeight="1">
      <c r="C32" s="1050"/>
    </row>
    <row r="33" spans="1:9" s="554" customFormat="1" ht="18" customHeight="1">
      <c r="A33" s="3767" t="s">
        <v>1965</v>
      </c>
      <c r="C33" s="3740" t="s">
        <v>1906</v>
      </c>
      <c r="D33" s="2711"/>
      <c r="E33" s="3742" t="s">
        <v>1876</v>
      </c>
      <c r="F33" s="594"/>
      <c r="G33" s="594"/>
      <c r="H33" s="594"/>
    </row>
    <row r="34" spans="1:9" s="363" customFormat="1" ht="12.75">
      <c r="A34" s="2709" t="s">
        <v>1824</v>
      </c>
      <c r="B34" s="2709"/>
      <c r="C34" s="2708" t="s">
        <v>100</v>
      </c>
      <c r="D34" s="2708"/>
      <c r="E34" s="2707" t="s">
        <v>0</v>
      </c>
      <c r="F34" s="2707"/>
      <c r="G34" s="2707"/>
      <c r="H34" s="2707"/>
      <c r="I34" s="954"/>
    </row>
    <row r="35" spans="1:9" s="363" customFormat="1" ht="12.75">
      <c r="A35" s="2706"/>
      <c r="B35" s="2706"/>
      <c r="D35" s="2705"/>
      <c r="E35" s="2705"/>
      <c r="F35" s="2705"/>
      <c r="G35" s="2705"/>
      <c r="H35" s="2705"/>
      <c r="I35" s="954"/>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9" transitionEvaluation="1" transitionEntry="1">
    <tabColor rgb="FFFFFF00"/>
    <outlinePr summaryBelow="0"/>
  </sheetPr>
  <dimension ref="A1:ES35"/>
  <sheetViews>
    <sheetView showGridLines="0" showOutlineSymbols="0" topLeftCell="A19" workbookViewId="0">
      <selection activeCell="E34" sqref="E34:H34"/>
    </sheetView>
  </sheetViews>
  <sheetFormatPr defaultColWidth="12.5703125" defaultRowHeight="15.75" outlineLevelRow="1" outlineLevelCol="2"/>
  <cols>
    <col min="1" max="1" width="1.85546875" style="796" customWidth="1"/>
    <col min="2" max="2" width="34"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1820</v>
      </c>
    </row>
    <row r="8" spans="1:8" ht="14.25" customHeight="1">
      <c r="A8" s="849"/>
      <c r="B8" s="3658" t="s">
        <v>1836</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v>2021</v>
      </c>
    </row>
    <row r="12" spans="1:8" ht="14.25" customHeight="1">
      <c r="A12" s="3653"/>
      <c r="B12" s="3652"/>
      <c r="C12" s="2734"/>
      <c r="D12" s="2733" t="s">
        <v>84</v>
      </c>
      <c r="E12" s="2733" t="s">
        <v>84</v>
      </c>
      <c r="F12" s="2733" t="s">
        <v>142</v>
      </c>
      <c r="G12" s="2790"/>
      <c r="H12" s="2733" t="s">
        <v>83</v>
      </c>
    </row>
    <row r="13" spans="1:8" ht="20.100000000000001" customHeight="1">
      <c r="A13" s="660" t="s">
        <v>213</v>
      </c>
      <c r="B13" s="3663"/>
      <c r="C13" s="3463"/>
      <c r="D13" s="3463"/>
      <c r="E13" s="3463"/>
      <c r="F13" s="3639"/>
      <c r="G13" s="3639"/>
      <c r="H13" s="3639"/>
    </row>
    <row r="14" spans="1:8" ht="20.100000000000001" customHeight="1">
      <c r="A14" s="1090" t="s">
        <v>46</v>
      </c>
      <c r="B14" s="1089"/>
      <c r="C14" s="2758"/>
      <c r="D14" s="580">
        <f>SUM(D15:D28)</f>
        <v>165088.76</v>
      </c>
      <c r="E14" s="580">
        <f>SUM(E15:E28)</f>
        <v>111807.5</v>
      </c>
      <c r="F14" s="580">
        <f>SUM(F15:F28)</f>
        <v>197832.5</v>
      </c>
      <c r="G14" s="580">
        <f>SUM(G15:G28)</f>
        <v>309640</v>
      </c>
      <c r="H14" s="580">
        <f>SUM(H15:H28)</f>
        <v>309640</v>
      </c>
    </row>
    <row r="15" spans="1:8" ht="19.5" customHeight="1" outlineLevel="1">
      <c r="A15" s="1485" t="s">
        <v>1037</v>
      </c>
      <c r="B15" s="1677"/>
      <c r="C15" s="1716" t="s">
        <v>1036</v>
      </c>
      <c r="D15" s="2746">
        <v>27030</v>
      </c>
      <c r="E15" s="563">
        <v>48680</v>
      </c>
      <c r="F15" s="2745">
        <f>G15-E15</f>
        <v>1320</v>
      </c>
      <c r="G15" s="2757">
        <v>50000</v>
      </c>
      <c r="H15" s="2715">
        <v>50000</v>
      </c>
    </row>
    <row r="16" spans="1:8" ht="19.5" customHeight="1" outlineLevel="1">
      <c r="A16" s="1455" t="s">
        <v>24</v>
      </c>
      <c r="B16" s="1604"/>
      <c r="C16" s="1598" t="s">
        <v>23</v>
      </c>
      <c r="D16" s="2746">
        <v>138058.76</v>
      </c>
      <c r="E16" s="563">
        <v>63127.5</v>
      </c>
      <c r="F16" s="2745">
        <f>G16-E16</f>
        <v>187352.5</v>
      </c>
      <c r="G16" s="2757">
        <v>250480</v>
      </c>
      <c r="H16" s="2715">
        <f>G16</f>
        <v>250480</v>
      </c>
    </row>
    <row r="17" spans="1:8" ht="19.5" customHeight="1" outlineLevel="1">
      <c r="A17" s="1455" t="s">
        <v>10</v>
      </c>
      <c r="B17" s="1604"/>
      <c r="C17" s="1598" t="s">
        <v>9</v>
      </c>
      <c r="D17" s="2746">
        <v>0</v>
      </c>
      <c r="E17" s="563">
        <v>0</v>
      </c>
      <c r="F17" s="2745">
        <f>G17-E17</f>
        <v>9160</v>
      </c>
      <c r="G17" s="2757">
        <v>9160</v>
      </c>
      <c r="H17" s="2715">
        <v>9160</v>
      </c>
    </row>
    <row r="18" spans="1:8" s="821" customFormat="1" ht="19.5" customHeight="1" outlineLevel="1">
      <c r="A18" s="831"/>
      <c r="B18" s="2704"/>
      <c r="C18" s="3668"/>
      <c r="D18" s="2746"/>
      <c r="E18" s="563"/>
      <c r="F18" s="2745"/>
      <c r="G18" s="2757"/>
      <c r="H18" s="2715"/>
    </row>
    <row r="19" spans="1:8" s="821" customFormat="1" ht="19.5" customHeight="1" outlineLevel="1">
      <c r="A19" s="831"/>
      <c r="B19" s="2704"/>
      <c r="C19" s="3668"/>
      <c r="D19" s="2746"/>
      <c r="E19" s="563"/>
      <c r="F19" s="2745"/>
      <c r="G19" s="2757"/>
      <c r="H19" s="2715"/>
    </row>
    <row r="20" spans="1:8" s="821" customFormat="1" ht="19.5" customHeight="1" outlineLevel="1">
      <c r="A20" s="1485"/>
      <c r="B20" s="1605"/>
      <c r="C20" s="1716"/>
      <c r="D20" s="2746"/>
      <c r="E20" s="563"/>
      <c r="F20" s="2745"/>
      <c r="G20" s="2757"/>
      <c r="H20" s="2715"/>
    </row>
    <row r="21" spans="1:8" s="821" customFormat="1" ht="19.5" customHeight="1" outlineLevel="1">
      <c r="A21" s="1455"/>
      <c r="B21" s="1604"/>
      <c r="C21" s="1598"/>
      <c r="D21" s="2746"/>
      <c r="E21" s="563"/>
      <c r="F21" s="2745"/>
      <c r="G21" s="2757"/>
      <c r="H21" s="2715"/>
    </row>
    <row r="22" spans="1:8" s="821" customFormat="1" ht="19.5" customHeight="1" outlineLevel="1">
      <c r="A22" s="1455"/>
      <c r="B22" s="1604"/>
      <c r="C22" s="1598"/>
      <c r="D22" s="2746"/>
      <c r="E22" s="563"/>
      <c r="F22" s="2745"/>
      <c r="G22" s="2757"/>
      <c r="H22" s="2715"/>
    </row>
    <row r="23" spans="1:8" s="821" customFormat="1" ht="19.5" customHeight="1" outlineLevel="1">
      <c r="A23" s="1455"/>
      <c r="B23" s="1604"/>
      <c r="C23" s="1598"/>
      <c r="D23" s="2746"/>
      <c r="E23" s="563"/>
      <c r="F23" s="2745"/>
      <c r="G23" s="2757"/>
      <c r="H23" s="2715"/>
    </row>
    <row r="24" spans="1:8" s="821" customFormat="1" ht="19.5" customHeight="1" outlineLevel="1">
      <c r="A24" s="1455"/>
      <c r="B24" s="1604"/>
      <c r="C24" s="1598"/>
      <c r="D24" s="2746"/>
      <c r="E24" s="563"/>
      <c r="F24" s="2745"/>
      <c r="G24" s="2757"/>
      <c r="H24" s="2715"/>
    </row>
    <row r="25" spans="1:8" s="821" customFormat="1" ht="19.5" customHeight="1" outlineLevel="1">
      <c r="A25" s="1455"/>
      <c r="B25" s="1604"/>
      <c r="C25" s="1598"/>
      <c r="D25" s="2746"/>
      <c r="E25" s="563"/>
      <c r="F25" s="2745"/>
      <c r="G25" s="2757"/>
      <c r="H25" s="2715"/>
    </row>
    <row r="26" spans="1:8" s="821" customFormat="1" ht="19.5" customHeight="1" outlineLevel="1">
      <c r="A26" s="1449"/>
      <c r="B26" s="1452"/>
      <c r="C26" s="1614"/>
      <c r="D26" s="2746"/>
      <c r="E26" s="563"/>
      <c r="F26" s="2745"/>
      <c r="G26" s="2757"/>
      <c r="H26" s="2715"/>
    </row>
    <row r="27" spans="1:8" s="821" customFormat="1" ht="19.5" customHeight="1" outlineLevel="1">
      <c r="A27" s="1455"/>
      <c r="B27" s="1604"/>
      <c r="C27" s="1598"/>
      <c r="D27" s="2746"/>
      <c r="E27" s="563"/>
      <c r="F27" s="2745"/>
      <c r="G27" s="2757"/>
      <c r="H27" s="2715"/>
    </row>
    <row r="28" spans="1:8" s="821" customFormat="1" ht="19.5" customHeight="1" outlineLevel="1">
      <c r="A28" s="1594"/>
      <c r="B28" s="3646"/>
      <c r="C28" s="3645"/>
      <c r="D28" s="3644"/>
      <c r="E28" s="962"/>
      <c r="F28" s="3667"/>
      <c r="G28" s="3666"/>
      <c r="H28" s="2749"/>
    </row>
    <row r="29" spans="1:8" s="821" customFormat="1" ht="21.95" customHeight="1" outlineLevel="1" thickBot="1">
      <c r="A29" s="806" t="s">
        <v>8</v>
      </c>
      <c r="B29" s="2714"/>
      <c r="C29" s="2713"/>
      <c r="D29" s="599">
        <f>D14</f>
        <v>165088.76</v>
      </c>
      <c r="E29" s="599">
        <f>SUM(E14)</f>
        <v>111807.5</v>
      </c>
      <c r="F29" s="599">
        <f>SUM(F14)</f>
        <v>197832.5</v>
      </c>
      <c r="G29" s="599">
        <f>SUM(G14)</f>
        <v>309640</v>
      </c>
      <c r="H29" s="599">
        <f>SUM(H14)</f>
        <v>309640</v>
      </c>
    </row>
    <row r="30" spans="1:8" ht="20.100000000000001" customHeight="1" outlineLevel="1" thickTop="1"/>
    <row r="31" spans="1:8" s="554" customFormat="1" ht="19.5" customHeight="1">
      <c r="A31" s="554" t="s">
        <v>1010</v>
      </c>
      <c r="C31" s="1050" t="s">
        <v>6</v>
      </c>
      <c r="E31" s="593" t="s">
        <v>1172</v>
      </c>
      <c r="F31" s="593"/>
    </row>
    <row r="32" spans="1:8" s="554" customFormat="1" ht="18" customHeight="1">
      <c r="C32" s="1050"/>
    </row>
    <row r="33" spans="1:9" s="554" customFormat="1" ht="18" customHeight="1">
      <c r="A33" s="3767" t="s">
        <v>1965</v>
      </c>
      <c r="C33" s="3740" t="s">
        <v>1906</v>
      </c>
      <c r="D33" s="2711"/>
      <c r="E33" s="3742" t="s">
        <v>1876</v>
      </c>
      <c r="F33" s="594"/>
      <c r="G33" s="594"/>
      <c r="H33" s="594"/>
    </row>
    <row r="34" spans="1:9" s="363" customFormat="1" ht="12.75">
      <c r="A34" s="2709" t="s">
        <v>1824</v>
      </c>
      <c r="B34" s="2709"/>
      <c r="C34" s="2708" t="s">
        <v>100</v>
      </c>
      <c r="D34" s="2708"/>
      <c r="E34" s="2707" t="s">
        <v>0</v>
      </c>
      <c r="F34" s="2707"/>
      <c r="G34" s="2707"/>
      <c r="H34" s="2707"/>
      <c r="I34" s="954"/>
    </row>
    <row r="35" spans="1:9" s="363" customFormat="1" ht="12.75">
      <c r="A35" s="2706"/>
      <c r="B35" s="2706"/>
      <c r="D35" s="2705"/>
      <c r="E35" s="2705"/>
      <c r="F35" s="2705"/>
      <c r="G35" s="2705"/>
      <c r="H35" s="2705"/>
      <c r="I35" s="954"/>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FFFF00"/>
    <outlinePr summaryBelow="0"/>
  </sheetPr>
  <dimension ref="A1:ES35"/>
  <sheetViews>
    <sheetView showGridLines="0" showOutlineSymbols="0" topLeftCell="A25" workbookViewId="0">
      <selection activeCell="E34" sqref="E34:H34"/>
    </sheetView>
  </sheetViews>
  <sheetFormatPr defaultColWidth="12.5703125" defaultRowHeight="15.75" outlineLevelRow="1" outlineLevelCol="2"/>
  <cols>
    <col min="1" max="1" width="1.85546875" style="796" customWidth="1"/>
    <col min="2" max="2" width="34"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s="554" customFormat="1" ht="12.75">
      <c r="A1" s="2867" t="s">
        <v>99</v>
      </c>
      <c r="C1" s="2867"/>
      <c r="E1" s="2867"/>
      <c r="F1" s="2867"/>
      <c r="H1" s="2867"/>
    </row>
    <row r="2" spans="1:9" s="554" customFormat="1" ht="14.25" customHeight="1">
      <c r="A2" s="2866" t="s">
        <v>221</v>
      </c>
      <c r="C2" s="2866"/>
      <c r="E2" s="2866"/>
      <c r="F2" s="2866"/>
      <c r="H2" s="2866"/>
    </row>
    <row r="3" spans="1:9" s="554" customFormat="1" ht="14.25" customHeight="1">
      <c r="E3" s="2866"/>
      <c r="F3" s="2866"/>
      <c r="H3" s="2866"/>
    </row>
    <row r="4" spans="1:9" s="554" customFormat="1" ht="14.25" customHeight="1">
      <c r="A4" s="594" t="s">
        <v>220</v>
      </c>
      <c r="B4" s="594"/>
      <c r="C4" s="594"/>
      <c r="D4" s="594"/>
      <c r="E4" s="594"/>
      <c r="F4" s="594"/>
      <c r="G4" s="594"/>
      <c r="H4" s="594"/>
    </row>
    <row r="5" spans="1:9" s="554" customFormat="1" ht="14.25" customHeight="1">
      <c r="A5" s="593" t="s">
        <v>365</v>
      </c>
      <c r="B5" s="593"/>
      <c r="C5" s="593"/>
      <c r="D5" s="593"/>
      <c r="E5" s="593"/>
      <c r="F5" s="593"/>
      <c r="G5" s="593"/>
      <c r="H5" s="593"/>
    </row>
    <row r="6" spans="1:9" s="554" customFormat="1" ht="14.25" customHeight="1">
      <c r="A6" s="636"/>
      <c r="B6" s="636"/>
      <c r="C6" s="636"/>
      <c r="D6" s="636"/>
      <c r="E6" s="636"/>
      <c r="F6" s="636"/>
      <c r="G6" s="636"/>
      <c r="H6" s="636"/>
    </row>
    <row r="7" spans="1:9" s="554" customFormat="1" ht="14.25" customHeight="1">
      <c r="A7" s="932" t="s">
        <v>1820</v>
      </c>
    </row>
    <row r="8" spans="1:9" ht="14.25" customHeight="1">
      <c r="A8" s="849"/>
      <c r="B8" s="3658" t="s">
        <v>1837</v>
      </c>
      <c r="D8" s="554"/>
      <c r="E8" s="554"/>
      <c r="F8" s="554"/>
      <c r="G8" s="554"/>
      <c r="H8" s="554"/>
    </row>
    <row r="9" spans="1:9" ht="14.25" customHeight="1">
      <c r="A9" s="849"/>
      <c r="B9" s="848"/>
      <c r="D9" s="554"/>
      <c r="E9" s="554"/>
      <c r="F9" s="554"/>
      <c r="G9" s="554"/>
      <c r="H9" s="554"/>
    </row>
    <row r="10" spans="1:9" ht="14.25" customHeight="1">
      <c r="A10" s="3657" t="s">
        <v>143</v>
      </c>
      <c r="B10" s="3656"/>
      <c r="C10" s="2738" t="s">
        <v>92</v>
      </c>
      <c r="D10" s="2742" t="s">
        <v>91</v>
      </c>
      <c r="E10" s="2741" t="s">
        <v>93</v>
      </c>
      <c r="F10" s="2740"/>
      <c r="G10" s="2739"/>
      <c r="H10" s="2738" t="s">
        <v>87</v>
      </c>
    </row>
    <row r="11" spans="1:9" ht="14.25" customHeight="1">
      <c r="A11" s="3655"/>
      <c r="B11" s="3654"/>
      <c r="C11" s="2737" t="s">
        <v>86</v>
      </c>
      <c r="D11" s="2735" t="s">
        <v>228</v>
      </c>
      <c r="E11" s="3157" t="s">
        <v>1004</v>
      </c>
      <c r="F11" s="3157" t="s">
        <v>1003</v>
      </c>
      <c r="G11" s="2735" t="s">
        <v>88</v>
      </c>
      <c r="H11" s="2735" t="s">
        <v>227</v>
      </c>
    </row>
    <row r="12" spans="1:9" ht="14.25" customHeight="1">
      <c r="A12" s="3653"/>
      <c r="B12" s="3652"/>
      <c r="C12" s="2734"/>
      <c r="D12" s="2733" t="s">
        <v>84</v>
      </c>
      <c r="E12" s="2733" t="s">
        <v>84</v>
      </c>
      <c r="F12" s="2733" t="s">
        <v>142</v>
      </c>
      <c r="G12" s="2790"/>
      <c r="H12" s="2733" t="s">
        <v>83</v>
      </c>
    </row>
    <row r="13" spans="1:9" ht="20.100000000000001" customHeight="1">
      <c r="A13" s="660" t="s">
        <v>213</v>
      </c>
      <c r="B13" s="3663"/>
      <c r="C13" s="3463"/>
      <c r="D13" s="3463"/>
      <c r="E13" s="3463"/>
      <c r="F13" s="3639"/>
      <c r="G13" s="3639"/>
      <c r="H13" s="3639"/>
    </row>
    <row r="14" spans="1:9" ht="20.100000000000001" customHeight="1">
      <c r="A14" s="1090" t="s">
        <v>46</v>
      </c>
      <c r="B14" s="1089"/>
      <c r="C14" s="2758"/>
      <c r="D14" s="580">
        <f>SUM(D15:D28)</f>
        <v>161981.26</v>
      </c>
      <c r="E14" s="580">
        <f>SUM(E15:E28)</f>
        <v>71670</v>
      </c>
      <c r="F14" s="580">
        <f>SUM(F15:F28)</f>
        <v>144010</v>
      </c>
      <c r="G14" s="580">
        <f>SUM(G15:G28)</f>
        <v>215680</v>
      </c>
      <c r="H14" s="580">
        <f>SUM(H15:H28)</f>
        <v>215680</v>
      </c>
      <c r="I14" s="3670"/>
    </row>
    <row r="15" spans="1:9" ht="19.5" customHeight="1" outlineLevel="1">
      <c r="A15" s="1485" t="s">
        <v>1037</v>
      </c>
      <c r="B15" s="1677"/>
      <c r="C15" s="1772" t="s">
        <v>1036</v>
      </c>
      <c r="D15" s="2746">
        <v>17700</v>
      </c>
      <c r="E15" s="563">
        <v>8400</v>
      </c>
      <c r="F15" s="2745">
        <f>G15-E15</f>
        <v>11600</v>
      </c>
      <c r="G15" s="2757">
        <v>20000</v>
      </c>
      <c r="H15" s="2715">
        <v>20000</v>
      </c>
    </row>
    <row r="16" spans="1:9" ht="19.5" customHeight="1" outlineLevel="1">
      <c r="A16" s="3674" t="s">
        <v>24</v>
      </c>
      <c r="B16" s="2750"/>
      <c r="C16" s="3673" t="s">
        <v>23</v>
      </c>
      <c r="D16" s="2746">
        <v>144281.26</v>
      </c>
      <c r="E16" s="563">
        <v>63270</v>
      </c>
      <c r="F16" s="2745">
        <f>G16-E16</f>
        <v>125370</v>
      </c>
      <c r="G16" s="2757">
        <v>188640</v>
      </c>
      <c r="H16" s="2715">
        <f>G16</f>
        <v>188640</v>
      </c>
    </row>
    <row r="17" spans="1:8" ht="19.5" customHeight="1" outlineLevel="1">
      <c r="A17" s="1455" t="s">
        <v>10</v>
      </c>
      <c r="B17" s="1604"/>
      <c r="C17" s="1598" t="s">
        <v>9</v>
      </c>
      <c r="D17" s="2746">
        <v>0</v>
      </c>
      <c r="E17" s="563">
        <v>0</v>
      </c>
      <c r="F17" s="2745">
        <f>G17-E17</f>
        <v>7040</v>
      </c>
      <c r="G17" s="2757">
        <v>7040</v>
      </c>
      <c r="H17" s="2715">
        <v>7040</v>
      </c>
    </row>
    <row r="18" spans="1:8" s="821" customFormat="1" ht="19.5" customHeight="1" outlineLevel="1">
      <c r="A18" s="831"/>
      <c r="B18" s="2704"/>
      <c r="C18" s="3668"/>
      <c r="D18" s="2746"/>
      <c r="E18" s="563"/>
      <c r="F18" s="2745"/>
      <c r="G18" s="2757"/>
      <c r="H18" s="2715"/>
    </row>
    <row r="19" spans="1:8" s="821" customFormat="1" ht="19.5" customHeight="1" outlineLevel="1">
      <c r="A19" s="831"/>
      <c r="B19" s="2704"/>
      <c r="C19" s="3668"/>
      <c r="D19" s="2746"/>
      <c r="E19" s="563"/>
      <c r="F19" s="2745"/>
      <c r="G19" s="2757"/>
      <c r="H19" s="2715"/>
    </row>
    <row r="20" spans="1:8" s="821" customFormat="1" ht="19.5" customHeight="1" outlineLevel="1">
      <c r="A20" s="1455"/>
      <c r="B20" s="1604"/>
      <c r="C20" s="1598"/>
      <c r="D20" s="2746"/>
      <c r="E20" s="563"/>
      <c r="F20" s="2745"/>
      <c r="G20" s="2757"/>
      <c r="H20" s="2715"/>
    </row>
    <row r="21" spans="1:8" s="821" customFormat="1" ht="19.5" customHeight="1" outlineLevel="1">
      <c r="A21" s="1455"/>
      <c r="B21" s="1604"/>
      <c r="C21" s="1598"/>
      <c r="D21" s="2746"/>
      <c r="E21" s="563"/>
      <c r="F21" s="2745"/>
      <c r="G21" s="2757"/>
      <c r="H21" s="2715"/>
    </row>
    <row r="22" spans="1:8" s="821" customFormat="1" ht="19.5" customHeight="1" outlineLevel="1">
      <c r="A22" s="1455"/>
      <c r="B22" s="1604"/>
      <c r="C22" s="1598"/>
      <c r="D22" s="2746"/>
      <c r="E22" s="563"/>
      <c r="F22" s="2745"/>
      <c r="G22" s="2757"/>
      <c r="H22" s="2715"/>
    </row>
    <row r="23" spans="1:8" s="821" customFormat="1" ht="19.5" customHeight="1" outlineLevel="1">
      <c r="A23" s="1455"/>
      <c r="B23" s="1604"/>
      <c r="C23" s="1598"/>
      <c r="D23" s="2746"/>
      <c r="E23" s="563"/>
      <c r="F23" s="2745"/>
      <c r="G23" s="2757"/>
      <c r="H23" s="2715"/>
    </row>
    <row r="24" spans="1:8" s="821" customFormat="1" ht="19.5" customHeight="1" outlineLevel="1">
      <c r="A24" s="1455"/>
      <c r="B24" s="1604"/>
      <c r="C24" s="1598"/>
      <c r="D24" s="2746"/>
      <c r="E24" s="563"/>
      <c r="F24" s="2745"/>
      <c r="G24" s="2757"/>
      <c r="H24" s="2715"/>
    </row>
    <row r="25" spans="1:8" s="821" customFormat="1" ht="19.5" customHeight="1" outlineLevel="1">
      <c r="A25" s="1455"/>
      <c r="B25" s="1604"/>
      <c r="C25" s="1598"/>
      <c r="D25" s="2746"/>
      <c r="E25" s="563"/>
      <c r="F25" s="2745"/>
      <c r="G25" s="2757"/>
      <c r="H25" s="2715"/>
    </row>
    <row r="26" spans="1:8" s="821" customFormat="1" ht="19.5" customHeight="1" outlineLevel="1">
      <c r="A26" s="1449"/>
      <c r="B26" s="1452"/>
      <c r="C26" s="1614"/>
      <c r="D26" s="2746"/>
      <c r="E26" s="563"/>
      <c r="F26" s="2745"/>
      <c r="G26" s="2757"/>
      <c r="H26" s="2715"/>
    </row>
    <row r="27" spans="1:8" s="821" customFormat="1" ht="19.5" customHeight="1" outlineLevel="1">
      <c r="A27" s="1455"/>
      <c r="B27" s="1604"/>
      <c r="C27" s="1598"/>
      <c r="D27" s="2746"/>
      <c r="E27" s="563"/>
      <c r="F27" s="2745"/>
      <c r="G27" s="2757"/>
      <c r="H27" s="2715"/>
    </row>
    <row r="28" spans="1:8" s="821" customFormat="1" ht="19.5" customHeight="1" outlineLevel="1">
      <c r="A28" s="1594"/>
      <c r="B28" s="3646"/>
      <c r="C28" s="3645"/>
      <c r="D28" s="3644"/>
      <c r="E28" s="962"/>
      <c r="F28" s="3667"/>
      <c r="G28" s="3666"/>
      <c r="H28" s="2749"/>
    </row>
    <row r="29" spans="1:8" s="821" customFormat="1" ht="21" customHeight="1" outlineLevel="1" thickBot="1">
      <c r="A29" s="806" t="s">
        <v>8</v>
      </c>
      <c r="B29" s="2714"/>
      <c r="C29" s="2713"/>
      <c r="D29" s="599">
        <f>SUM(D14)</f>
        <v>161981.26</v>
      </c>
      <c r="E29" s="599">
        <f>SUM(E14)</f>
        <v>71670</v>
      </c>
      <c r="F29" s="599">
        <f>SUM(F14)</f>
        <v>144010</v>
      </c>
      <c r="G29" s="599">
        <f>SUM(G14)</f>
        <v>215680</v>
      </c>
      <c r="H29" s="599">
        <f>SUM(H14)</f>
        <v>215680</v>
      </c>
    </row>
    <row r="30" spans="1:8" ht="20.100000000000001" customHeight="1" outlineLevel="1" thickTop="1"/>
    <row r="31" spans="1:8" s="554" customFormat="1" ht="19.5" customHeight="1">
      <c r="A31" s="554" t="s">
        <v>1010</v>
      </c>
      <c r="C31" s="1050" t="s">
        <v>6</v>
      </c>
      <c r="E31" s="593" t="s">
        <v>1172</v>
      </c>
      <c r="F31" s="593"/>
    </row>
    <row r="32" spans="1:8" s="554" customFormat="1" ht="18" customHeight="1">
      <c r="C32" s="1050"/>
    </row>
    <row r="33" spans="1:9" s="554" customFormat="1" ht="18" customHeight="1">
      <c r="A33" s="3767" t="s">
        <v>1965</v>
      </c>
      <c r="C33" s="3740" t="s">
        <v>1906</v>
      </c>
      <c r="D33" s="2711"/>
      <c r="E33" s="3742" t="s">
        <v>1876</v>
      </c>
      <c r="F33" s="594"/>
      <c r="G33" s="594"/>
      <c r="H33" s="594"/>
    </row>
    <row r="34" spans="1:9" s="363" customFormat="1" ht="12.75">
      <c r="A34" s="2709" t="s">
        <v>1824</v>
      </c>
      <c r="B34" s="2709"/>
      <c r="C34" s="2708" t="s">
        <v>100</v>
      </c>
      <c r="D34" s="2708"/>
      <c r="E34" s="2707" t="s">
        <v>0</v>
      </c>
      <c r="F34" s="2707"/>
      <c r="G34" s="2707"/>
      <c r="H34" s="2707"/>
      <c r="I34" s="954"/>
    </row>
    <row r="35" spans="1:9" s="363" customFormat="1" ht="12.75">
      <c r="A35" s="2706"/>
      <c r="B35" s="2706"/>
      <c r="D35" s="2705"/>
      <c r="E35" s="2705"/>
      <c r="F35" s="2705"/>
      <c r="G35" s="2705"/>
      <c r="H35" s="2705"/>
      <c r="I35" s="954"/>
    </row>
  </sheetData>
  <mergeCells count="10">
    <mergeCell ref="A4:H4"/>
    <mergeCell ref="A5:H5"/>
    <mergeCell ref="C34:D34"/>
    <mergeCell ref="E34:H34"/>
    <mergeCell ref="A35:B35"/>
    <mergeCell ref="A10:B12"/>
    <mergeCell ref="E10:G10"/>
    <mergeCell ref="E31:F31"/>
    <mergeCell ref="C33:D33"/>
    <mergeCell ref="E33:H33"/>
  </mergeCells>
  <pageMargins left="0.5" right="0" top="0.75" bottom="0" header="0.5" footer="0"/>
  <pageSetup paperSize="5"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FFFF00"/>
    <outlinePr summaryBelow="0"/>
  </sheetPr>
  <dimension ref="A1:ES35"/>
  <sheetViews>
    <sheetView showGridLines="0" showOutlineSymbols="0" topLeftCell="A25" workbookViewId="0">
      <selection activeCell="E34" sqref="E34:H34"/>
    </sheetView>
  </sheetViews>
  <sheetFormatPr defaultColWidth="12.5703125" defaultRowHeight="15.75" outlineLevelRow="1" outlineLevelCol="2"/>
  <cols>
    <col min="1" max="1" width="1.85546875" style="796" customWidth="1"/>
    <col min="2" max="2" width="34"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1816</v>
      </c>
    </row>
    <row r="8" spans="1:8" ht="14.25" customHeight="1">
      <c r="A8" s="849"/>
      <c r="B8" s="3658" t="s">
        <v>1838</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t="s">
        <v>227</v>
      </c>
    </row>
    <row r="12" spans="1:8" ht="14.25" customHeight="1">
      <c r="A12" s="3653"/>
      <c r="B12" s="3652"/>
      <c r="C12" s="2734"/>
      <c r="D12" s="2733" t="s">
        <v>84</v>
      </c>
      <c r="E12" s="2733" t="s">
        <v>84</v>
      </c>
      <c r="F12" s="2733" t="s">
        <v>142</v>
      </c>
      <c r="G12" s="2790"/>
      <c r="H12" s="2733" t="s">
        <v>83</v>
      </c>
    </row>
    <row r="13" spans="1:8" ht="20.100000000000001" customHeight="1">
      <c r="A13" s="660" t="s">
        <v>1147</v>
      </c>
      <c r="B13" s="3663"/>
      <c r="C13" s="3463"/>
      <c r="D13" s="3463"/>
      <c r="E13" s="3463"/>
      <c r="F13" s="3639"/>
      <c r="G13" s="3639"/>
      <c r="H13" s="3639"/>
    </row>
    <row r="14" spans="1:8" ht="20.100000000000001" customHeight="1">
      <c r="A14" s="1090" t="s">
        <v>46</v>
      </c>
      <c r="B14" s="1089"/>
      <c r="C14" s="2758"/>
      <c r="D14" s="580">
        <f>SUM(D15:D28)</f>
        <v>551685.55000000005</v>
      </c>
      <c r="E14" s="580">
        <f>SUM(E15:E28)</f>
        <v>163192.79999999999</v>
      </c>
      <c r="F14" s="580">
        <f>SUM(F15:F28)</f>
        <v>493487.2</v>
      </c>
      <c r="G14" s="580">
        <f>SUM(G15:G28)</f>
        <v>656680</v>
      </c>
      <c r="H14" s="580">
        <f>SUM(H15:H28)</f>
        <v>656680</v>
      </c>
    </row>
    <row r="15" spans="1:8" ht="19.5" customHeight="1" outlineLevel="1">
      <c r="A15" s="1485" t="s">
        <v>1037</v>
      </c>
      <c r="B15" s="1677"/>
      <c r="C15" s="1716" t="s">
        <v>1036</v>
      </c>
      <c r="D15" s="2746">
        <v>81944</v>
      </c>
      <c r="E15" s="563">
        <v>0</v>
      </c>
      <c r="F15" s="2745">
        <f>G15-E15</f>
        <v>120000</v>
      </c>
      <c r="G15" s="2757">
        <v>120000</v>
      </c>
      <c r="H15" s="2715">
        <v>120000</v>
      </c>
    </row>
    <row r="16" spans="1:8" ht="19.5" customHeight="1" outlineLevel="1">
      <c r="A16" s="3671" t="s">
        <v>1017</v>
      </c>
      <c r="B16" s="2776"/>
      <c r="C16" s="202" t="s">
        <v>33</v>
      </c>
      <c r="D16" s="2746">
        <v>77030</v>
      </c>
      <c r="E16" s="563">
        <v>0</v>
      </c>
      <c r="F16" s="2745">
        <f>G16-E16</f>
        <v>77320</v>
      </c>
      <c r="G16" s="2757">
        <v>77320</v>
      </c>
      <c r="H16" s="2715">
        <v>77320</v>
      </c>
    </row>
    <row r="17" spans="1:8" ht="19.5" customHeight="1" outlineLevel="1">
      <c r="A17" s="1455" t="s">
        <v>24</v>
      </c>
      <c r="B17" s="1604"/>
      <c r="C17" s="1736" t="s">
        <v>23</v>
      </c>
      <c r="D17" s="2746">
        <v>392711.55</v>
      </c>
      <c r="E17" s="563">
        <v>163192.79999999999</v>
      </c>
      <c r="F17" s="2745">
        <f>G17-E17</f>
        <v>296167.2</v>
      </c>
      <c r="G17" s="2757">
        <v>459360</v>
      </c>
      <c r="H17" s="2715">
        <f>G17</f>
        <v>459360</v>
      </c>
    </row>
    <row r="18" spans="1:8" s="821" customFormat="1" ht="19.5" customHeight="1" outlineLevel="1">
      <c r="A18" s="1455"/>
      <c r="B18" s="1604"/>
      <c r="C18" s="1736"/>
      <c r="D18" s="2746"/>
      <c r="E18" s="563"/>
      <c r="F18" s="2745"/>
      <c r="G18" s="2757"/>
      <c r="H18" s="2715"/>
    </row>
    <row r="19" spans="1:8" s="821" customFormat="1" ht="19.5" customHeight="1" outlineLevel="1">
      <c r="A19" s="831"/>
      <c r="B19" s="2704"/>
      <c r="C19" s="3668"/>
      <c r="D19" s="2746"/>
      <c r="E19" s="563"/>
      <c r="F19" s="2745"/>
      <c r="G19" s="2757"/>
      <c r="H19" s="2715"/>
    </row>
    <row r="20" spans="1:8" s="821" customFormat="1" ht="19.5" customHeight="1" outlineLevel="1">
      <c r="A20" s="1485"/>
      <c r="B20" s="1605"/>
      <c r="C20" s="1716"/>
      <c r="D20" s="2746"/>
      <c r="E20" s="563"/>
      <c r="F20" s="2745"/>
      <c r="G20" s="2757"/>
      <c r="H20" s="2715"/>
    </row>
    <row r="21" spans="1:8" s="821" customFormat="1" ht="19.5" customHeight="1" outlineLevel="1">
      <c r="A21" s="1455"/>
      <c r="B21" s="1604"/>
      <c r="C21" s="1598"/>
      <c r="D21" s="2746"/>
      <c r="E21" s="563"/>
      <c r="F21" s="2745"/>
      <c r="G21" s="2757"/>
      <c r="H21" s="2715"/>
    </row>
    <row r="22" spans="1:8" s="821" customFormat="1" ht="19.5" customHeight="1" outlineLevel="1">
      <c r="A22" s="1455"/>
      <c r="B22" s="1604"/>
      <c r="C22" s="1598"/>
      <c r="D22" s="2746"/>
      <c r="E22" s="563"/>
      <c r="F22" s="2745"/>
      <c r="G22" s="2757"/>
      <c r="H22" s="2715"/>
    </row>
    <row r="23" spans="1:8" s="821" customFormat="1" ht="19.5" customHeight="1" outlineLevel="1">
      <c r="A23" s="1455"/>
      <c r="B23" s="1604"/>
      <c r="C23" s="1598"/>
      <c r="D23" s="2746"/>
      <c r="E23" s="563"/>
      <c r="F23" s="2745"/>
      <c r="G23" s="2757"/>
      <c r="H23" s="2715"/>
    </row>
    <row r="24" spans="1:8" s="821" customFormat="1" ht="19.5" customHeight="1" outlineLevel="1">
      <c r="A24" s="1455"/>
      <c r="B24" s="1604"/>
      <c r="C24" s="1598"/>
      <c r="D24" s="2746"/>
      <c r="E24" s="563"/>
      <c r="F24" s="2745"/>
      <c r="G24" s="2757"/>
      <c r="H24" s="2715"/>
    </row>
    <row r="25" spans="1:8" s="821" customFormat="1" ht="19.5" customHeight="1" outlineLevel="1">
      <c r="A25" s="1455"/>
      <c r="B25" s="1604"/>
      <c r="C25" s="1598"/>
      <c r="D25" s="2746"/>
      <c r="E25" s="563"/>
      <c r="F25" s="2745"/>
      <c r="G25" s="2757"/>
      <c r="H25" s="2715"/>
    </row>
    <row r="26" spans="1:8" s="821" customFormat="1" ht="19.5" customHeight="1" outlineLevel="1">
      <c r="A26" s="1449"/>
      <c r="B26" s="1452"/>
      <c r="C26" s="1614"/>
      <c r="D26" s="2746"/>
      <c r="E26" s="563"/>
      <c r="F26" s="2745"/>
      <c r="G26" s="2757"/>
      <c r="H26" s="2715"/>
    </row>
    <row r="27" spans="1:8" s="821" customFormat="1" ht="19.5" customHeight="1" outlineLevel="1">
      <c r="A27" s="1455"/>
      <c r="B27" s="1604"/>
      <c r="C27" s="1598"/>
      <c r="D27" s="2746"/>
      <c r="E27" s="563"/>
      <c r="F27" s="2745"/>
      <c r="G27" s="2757"/>
      <c r="H27" s="2715"/>
    </row>
    <row r="28" spans="1:8" s="821" customFormat="1" ht="19.5" customHeight="1" outlineLevel="1">
      <c r="A28" s="1594"/>
      <c r="B28" s="3646"/>
      <c r="C28" s="3645"/>
      <c r="D28" s="3644"/>
      <c r="E28" s="962"/>
      <c r="F28" s="3667"/>
      <c r="G28" s="3666"/>
      <c r="H28" s="2749"/>
    </row>
    <row r="29" spans="1:8" s="821" customFormat="1" ht="21.95" customHeight="1" outlineLevel="1" thickBot="1">
      <c r="A29" s="806" t="s">
        <v>8</v>
      </c>
      <c r="B29" s="2714"/>
      <c r="C29" s="2713"/>
      <c r="D29" s="599">
        <f>D14</f>
        <v>551685.55000000005</v>
      </c>
      <c r="E29" s="599">
        <f>SUM(E14)</f>
        <v>163192.79999999999</v>
      </c>
      <c r="F29" s="599">
        <f>SUM(F14)</f>
        <v>493487.2</v>
      </c>
      <c r="G29" s="599">
        <f>SUM(G14)</f>
        <v>656680</v>
      </c>
      <c r="H29" s="599">
        <f>SUM(H14)</f>
        <v>656680</v>
      </c>
    </row>
    <row r="30" spans="1:8" ht="20.100000000000001" customHeight="1" outlineLevel="1" thickTop="1"/>
    <row r="31" spans="1:8" s="554" customFormat="1" ht="19.5" customHeight="1">
      <c r="A31" s="554" t="s">
        <v>1010</v>
      </c>
      <c r="C31" s="1050" t="s">
        <v>6</v>
      </c>
      <c r="E31" s="593" t="s">
        <v>1172</v>
      </c>
      <c r="F31" s="593"/>
    </row>
    <row r="32" spans="1:8" s="554" customFormat="1" ht="18" customHeight="1">
      <c r="C32" s="1050"/>
    </row>
    <row r="33" spans="1:9" s="554" customFormat="1" ht="18" customHeight="1">
      <c r="A33" s="3767" t="s">
        <v>1965</v>
      </c>
      <c r="C33" s="3740" t="s">
        <v>1906</v>
      </c>
      <c r="D33" s="2711"/>
      <c r="E33" s="3742" t="s">
        <v>1876</v>
      </c>
      <c r="F33" s="594"/>
      <c r="G33" s="594"/>
      <c r="H33" s="594"/>
    </row>
    <row r="34" spans="1:9" s="363" customFormat="1" ht="12.75">
      <c r="A34" s="2709" t="s">
        <v>1821</v>
      </c>
      <c r="B34" s="2709"/>
      <c r="C34" s="2708" t="s">
        <v>100</v>
      </c>
      <c r="D34" s="2708"/>
      <c r="E34" s="2707" t="s">
        <v>0</v>
      </c>
      <c r="F34" s="2707"/>
      <c r="G34" s="2707"/>
      <c r="H34" s="2707"/>
      <c r="I34" s="954"/>
    </row>
    <row r="35" spans="1:9" s="363" customFormat="1" ht="12.75">
      <c r="A35" s="2706"/>
      <c r="B35" s="2706"/>
      <c r="D35" s="2705"/>
      <c r="E35" s="2705"/>
      <c r="F35" s="2705"/>
      <c r="G35" s="2705"/>
      <c r="H35" s="2705"/>
      <c r="I35" s="954"/>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M38"/>
  <sheetViews>
    <sheetView showGridLines="0" showOutlineSymbols="0" topLeftCell="A8" workbookViewId="0">
      <selection activeCell="G27" sqref="G27"/>
    </sheetView>
  </sheetViews>
  <sheetFormatPr defaultColWidth="12.5703125" defaultRowHeight="12.75" outlineLevelRow="2" outlineLevelCol="2"/>
  <cols>
    <col min="1" max="1" width="1.85546875" style="238" customWidth="1"/>
    <col min="2" max="2" width="28.28515625" style="238" customWidth="1"/>
    <col min="3" max="4" width="10.85546875" style="238" customWidth="1"/>
    <col min="5" max="5" width="12.140625" style="239" customWidth="1"/>
    <col min="6" max="8" width="12.140625" style="238" customWidth="1"/>
    <col min="9" max="42" width="12.5703125" style="236"/>
    <col min="43" max="47" width="12.5703125" style="236" outlineLevel="1"/>
    <col min="48" max="53" width="12.5703125" style="236" outlineLevel="2"/>
    <col min="54" max="56" width="12.5703125" style="236" outlineLevel="1"/>
    <col min="57" max="76" width="12.5703125" style="236"/>
    <col min="77" max="80" width="12.5703125" style="236" outlineLevel="1"/>
    <col min="81" max="128" width="12.5703125" style="236"/>
    <col min="129" max="134" width="12.5703125" style="236" outlineLevel="1"/>
    <col min="135" max="140" width="12.5703125" style="236" outlineLevel="2"/>
    <col min="141" max="143" width="12.5703125" style="236" outlineLevel="1"/>
    <col min="144"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294</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290">
        <f>SUM(D18:D20)</f>
        <v>2481057.75</v>
      </c>
      <c r="E17" s="291">
        <f>SUM(E18:E20)</f>
        <v>742780</v>
      </c>
      <c r="F17" s="290">
        <f>SUM(F18:F20)</f>
        <v>2535220</v>
      </c>
      <c r="G17" s="290">
        <f>SUM(G18:G20)</f>
        <v>3278000</v>
      </c>
      <c r="H17" s="291">
        <f>SUM(H18:H20)</f>
        <v>3278000</v>
      </c>
    </row>
    <row r="18" spans="1:8" s="268" customFormat="1" ht="18" customHeight="1" outlineLevel="1">
      <c r="A18" s="282" t="s">
        <v>260</v>
      </c>
      <c r="B18" s="276"/>
      <c r="C18" s="289" t="s">
        <v>259</v>
      </c>
      <c r="D18" s="288">
        <f>'[8]ABC FEDERATION - TANOD'!$E$11</f>
        <v>0</v>
      </c>
      <c r="E18" s="453">
        <f>'[7]ABC FEDERATION - TANOD'!$E$11</f>
        <v>0</v>
      </c>
      <c r="F18" s="272">
        <f>G18-E18</f>
        <v>500000</v>
      </c>
      <c r="G18" s="286">
        <f>'[7]ABC FEDERATION - TANOD'!$C$11</f>
        <v>500000</v>
      </c>
      <c r="H18" s="285">
        <v>500000</v>
      </c>
    </row>
    <row r="19" spans="1:8" s="268" customFormat="1" ht="18" customHeight="1" outlineLevel="1">
      <c r="A19" s="282" t="s">
        <v>293</v>
      </c>
      <c r="B19" s="276"/>
      <c r="C19" s="278" t="s">
        <v>292</v>
      </c>
      <c r="D19" s="288">
        <f>'[8]ABC FEDERATION - TANOD'!$E$12</f>
        <v>58057.75</v>
      </c>
      <c r="E19" s="452">
        <f>'[7]ABC FEDERATION - TANOD'!$E$12</f>
        <v>0</v>
      </c>
      <c r="F19" s="272">
        <f>G19-E19</f>
        <v>150000</v>
      </c>
      <c r="G19" s="283">
        <f>'[7]ABC FEDERATION - TANOD'!$C$12</f>
        <v>150000</v>
      </c>
      <c r="H19" s="270">
        <v>150000</v>
      </c>
    </row>
    <row r="20" spans="1:8" s="267" customFormat="1" ht="18" customHeight="1" outlineLevel="1">
      <c r="A20" s="277" t="s">
        <v>205</v>
      </c>
      <c r="B20" s="276"/>
      <c r="C20" s="275" t="s">
        <v>9</v>
      </c>
      <c r="D20" s="288">
        <f>'[8]ABC FEDERATION - TANOD'!$E$13</f>
        <v>2423000</v>
      </c>
      <c r="E20" s="507">
        <f>'[7]ABC FEDERATION - TANOD'!$E$13</f>
        <v>742780</v>
      </c>
      <c r="F20" s="272">
        <f>G20-E20</f>
        <v>1885220</v>
      </c>
      <c r="G20" s="271">
        <f>'[7]ABC FEDERATION - TANOD'!$C$13</f>
        <v>2628000</v>
      </c>
      <c r="H20" s="270">
        <v>2628000</v>
      </c>
    </row>
    <row r="21" spans="1:8" ht="20.100000000000001" customHeight="1" outlineLevel="2" thickBot="1">
      <c r="A21" s="266" t="s">
        <v>8</v>
      </c>
      <c r="B21" s="264"/>
      <c r="C21" s="265"/>
      <c r="D21" s="264">
        <f>SUM(D18:D20)</f>
        <v>2481057.75</v>
      </c>
      <c r="E21" s="263">
        <f>SUM(E18:E20)</f>
        <v>742780</v>
      </c>
      <c r="F21" s="264">
        <f>SUM(F18:F20)</f>
        <v>2535220</v>
      </c>
      <c r="G21" s="264">
        <f>SUM(G18:G20)</f>
        <v>3278000</v>
      </c>
      <c r="H21" s="263">
        <f>SUM(H18:H20)</f>
        <v>3278000</v>
      </c>
    </row>
    <row r="22" spans="1:8" ht="20.100000000000001" customHeight="1" outlineLevel="2" thickTop="1">
      <c r="A22" s="259"/>
      <c r="B22" s="259"/>
      <c r="C22" s="261"/>
      <c r="D22" s="259"/>
      <c r="E22" s="260"/>
      <c r="F22" s="259"/>
      <c r="G22" s="259"/>
      <c r="H22" s="506" t="s">
        <v>204</v>
      </c>
    </row>
    <row r="23" spans="1:8" s="247" customFormat="1" ht="14.25" customHeight="1">
      <c r="A23" s="253" t="s">
        <v>203</v>
      </c>
      <c r="B23" s="249"/>
      <c r="C23" s="249"/>
      <c r="D23" s="249" t="s">
        <v>6</v>
      </c>
      <c r="E23" s="251"/>
      <c r="F23" s="253"/>
      <c r="G23" s="253" t="s">
        <v>5</v>
      </c>
      <c r="H23" s="249"/>
    </row>
    <row r="24" spans="1:8" s="247" customFormat="1" ht="14.25" customHeight="1">
      <c r="A24" s="253"/>
      <c r="B24" s="249"/>
      <c r="C24" s="249"/>
      <c r="D24" s="249"/>
      <c r="E24" s="251"/>
      <c r="F24" s="253"/>
      <c r="G24" s="253"/>
      <c r="H24" s="249"/>
    </row>
    <row r="25" spans="1:8" s="247" customFormat="1" ht="14.25" customHeight="1">
      <c r="A25" s="253"/>
      <c r="B25" s="249"/>
      <c r="C25" s="249"/>
      <c r="D25" s="249"/>
      <c r="E25" s="251"/>
      <c r="F25" s="253"/>
      <c r="G25" s="253"/>
      <c r="H25" s="249"/>
    </row>
    <row r="26" spans="1:8" s="247" customFormat="1" ht="14.25" customHeight="1">
      <c r="A26" s="257" t="s">
        <v>1874</v>
      </c>
      <c r="B26" s="254"/>
      <c r="C26" s="257"/>
      <c r="D26" s="256" t="s">
        <v>1875</v>
      </c>
      <c r="E26" s="251"/>
      <c r="F26" s="255"/>
      <c r="G26" s="255" t="s">
        <v>1876</v>
      </c>
      <c r="H26" s="249"/>
    </row>
    <row r="27" spans="1:8" s="247" customFormat="1" ht="14.25" customHeight="1">
      <c r="A27" s="249" t="s">
        <v>291</v>
      </c>
      <c r="B27" s="254"/>
      <c r="C27" s="253"/>
      <c r="D27" s="252" t="s">
        <v>200</v>
      </c>
      <c r="E27" s="251"/>
      <c r="F27" s="250"/>
      <c r="G27" s="250" t="s">
        <v>199</v>
      </c>
      <c r="H27" s="249"/>
    </row>
    <row r="28" spans="1:8" s="240" customFormat="1">
      <c r="A28" s="245"/>
      <c r="B28" s="246"/>
      <c r="C28" s="245"/>
      <c r="D28" s="243"/>
      <c r="E28" s="244"/>
      <c r="F28" s="243"/>
      <c r="G28" s="243"/>
      <c r="H28" s="243"/>
    </row>
    <row r="29" spans="1:8" s="240" customFormat="1">
      <c r="A29" s="245"/>
      <c r="B29" s="246"/>
      <c r="C29" s="245"/>
      <c r="D29" s="243"/>
      <c r="E29" s="244"/>
      <c r="F29" s="243"/>
      <c r="G29" s="243"/>
      <c r="H29" s="243"/>
    </row>
    <row r="30" spans="1:8" s="240" customFormat="1">
      <c r="A30" s="245"/>
      <c r="B30" s="246"/>
      <c r="C30" s="245"/>
      <c r="D30" s="243"/>
      <c r="E30" s="244"/>
      <c r="F30" s="243"/>
      <c r="G30" s="243"/>
      <c r="H30" s="243"/>
    </row>
    <row r="31" spans="1:8" s="240" customFormat="1">
      <c r="A31" s="245"/>
      <c r="B31" s="246"/>
      <c r="C31" s="245"/>
      <c r="D31" s="243"/>
      <c r="E31" s="244"/>
      <c r="F31" s="243"/>
      <c r="G31" s="243"/>
      <c r="H31" s="243"/>
    </row>
    <row r="32" spans="1:8" s="240" customFormat="1">
      <c r="A32" s="245"/>
      <c r="B32" s="246"/>
      <c r="C32" s="245"/>
      <c r="D32" s="243"/>
      <c r="E32" s="244"/>
      <c r="F32" s="243"/>
      <c r="G32" s="243"/>
      <c r="H32" s="243"/>
    </row>
    <row r="33" spans="1:8" s="240" customFormat="1">
      <c r="A33" s="245"/>
      <c r="B33" s="246"/>
      <c r="C33" s="245"/>
      <c r="D33" s="243"/>
      <c r="E33" s="244"/>
      <c r="F33" s="243"/>
      <c r="G33" s="243"/>
      <c r="H33" s="243"/>
    </row>
    <row r="34" spans="1:8" s="240" customFormat="1">
      <c r="A34" s="245"/>
      <c r="B34" s="246"/>
      <c r="C34" s="245"/>
      <c r="D34" s="243"/>
      <c r="E34" s="244"/>
      <c r="F34" s="243"/>
      <c r="G34" s="243"/>
      <c r="H34" s="243"/>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FFFF00"/>
    <outlinePr summaryBelow="0"/>
  </sheetPr>
  <dimension ref="A1:ES35"/>
  <sheetViews>
    <sheetView showGridLines="0" showOutlineSymbols="0" topLeftCell="A25" workbookViewId="0">
      <selection activeCell="B32" sqref="A32:D35"/>
    </sheetView>
  </sheetViews>
  <sheetFormatPr defaultColWidth="12.5703125" defaultRowHeight="15.75" outlineLevelRow="1" outlineLevelCol="2"/>
  <cols>
    <col min="1" max="1" width="1.85546875" style="796" customWidth="1"/>
    <col min="2" max="2" width="34" style="796" customWidth="1"/>
    <col min="3"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8" s="554" customFormat="1" ht="12.75">
      <c r="A1" s="2867" t="s">
        <v>99</v>
      </c>
      <c r="C1" s="2867"/>
      <c r="E1" s="2867"/>
      <c r="F1" s="2867"/>
      <c r="H1" s="2867"/>
    </row>
    <row r="2" spans="1:8" s="554" customFormat="1" ht="14.25" customHeight="1">
      <c r="A2" s="2866" t="s">
        <v>221</v>
      </c>
      <c r="C2" s="2866"/>
      <c r="E2" s="2866"/>
      <c r="F2" s="2866"/>
      <c r="H2" s="2866"/>
    </row>
    <row r="3" spans="1:8" s="554" customFormat="1" ht="14.25" customHeight="1">
      <c r="E3" s="2866"/>
      <c r="F3" s="2866"/>
      <c r="H3" s="2866"/>
    </row>
    <row r="4" spans="1:8" s="554" customFormat="1" ht="14.25" customHeight="1">
      <c r="A4" s="594" t="s">
        <v>220</v>
      </c>
      <c r="B4" s="594"/>
      <c r="C4" s="594"/>
      <c r="D4" s="594"/>
      <c r="E4" s="594"/>
      <c r="F4" s="594"/>
      <c r="G4" s="594"/>
      <c r="H4" s="594"/>
    </row>
    <row r="5" spans="1:8" s="554" customFormat="1" ht="14.25" customHeight="1">
      <c r="A5" s="593" t="s">
        <v>365</v>
      </c>
      <c r="B5" s="593"/>
      <c r="C5" s="593"/>
      <c r="D5" s="593"/>
      <c r="E5" s="593"/>
      <c r="F5" s="593"/>
      <c r="G5" s="593"/>
      <c r="H5" s="593"/>
    </row>
    <row r="6" spans="1:8" s="554" customFormat="1" ht="14.25" customHeight="1">
      <c r="A6" s="636"/>
      <c r="B6" s="636"/>
      <c r="C6" s="636"/>
      <c r="D6" s="636"/>
      <c r="E6" s="636"/>
      <c r="F6" s="636"/>
      <c r="G6" s="636"/>
      <c r="H6" s="636"/>
    </row>
    <row r="7" spans="1:8" s="554" customFormat="1" ht="14.25" customHeight="1">
      <c r="A7" s="932" t="s">
        <v>1816</v>
      </c>
    </row>
    <row r="8" spans="1:8" ht="14.25" customHeight="1">
      <c r="A8" s="849"/>
      <c r="B8" s="3658" t="s">
        <v>1840</v>
      </c>
      <c r="D8" s="554"/>
      <c r="E8" s="554"/>
      <c r="F8" s="554"/>
      <c r="G8" s="554"/>
      <c r="H8" s="554"/>
    </row>
    <row r="9" spans="1:8" ht="14.25" customHeight="1">
      <c r="A9" s="849"/>
      <c r="B9" s="848"/>
      <c r="D9" s="554"/>
      <c r="E9" s="554"/>
      <c r="F9" s="554"/>
      <c r="G9" s="554"/>
      <c r="H9" s="554"/>
    </row>
    <row r="10" spans="1:8" ht="14.25" customHeight="1">
      <c r="A10" s="3657" t="s">
        <v>143</v>
      </c>
      <c r="B10" s="3656"/>
      <c r="C10" s="2738" t="s">
        <v>92</v>
      </c>
      <c r="D10" s="2742" t="s">
        <v>91</v>
      </c>
      <c r="E10" s="2741" t="s">
        <v>93</v>
      </c>
      <c r="F10" s="2740"/>
      <c r="G10" s="2739"/>
      <c r="H10" s="2738" t="s">
        <v>87</v>
      </c>
    </row>
    <row r="11" spans="1:8" ht="14.25" customHeight="1">
      <c r="A11" s="3655"/>
      <c r="B11" s="3654"/>
      <c r="C11" s="2737" t="s">
        <v>86</v>
      </c>
      <c r="D11" s="2735" t="s">
        <v>228</v>
      </c>
      <c r="E11" s="3157" t="s">
        <v>1004</v>
      </c>
      <c r="F11" s="3157" t="s">
        <v>1003</v>
      </c>
      <c r="G11" s="2735" t="s">
        <v>88</v>
      </c>
      <c r="H11" s="2735">
        <v>2021</v>
      </c>
    </row>
    <row r="12" spans="1:8" ht="14.25" customHeight="1">
      <c r="A12" s="3653"/>
      <c r="B12" s="3652"/>
      <c r="C12" s="2734"/>
      <c r="D12" s="2733" t="s">
        <v>84</v>
      </c>
      <c r="E12" s="2733" t="s">
        <v>84</v>
      </c>
      <c r="F12" s="2733" t="s">
        <v>142</v>
      </c>
      <c r="G12" s="2790"/>
      <c r="H12" s="2733" t="s">
        <v>83</v>
      </c>
    </row>
    <row r="13" spans="1:8" ht="20.100000000000001" customHeight="1">
      <c r="A13" s="660" t="s">
        <v>1147</v>
      </c>
      <c r="B13" s="3663"/>
      <c r="C13" s="3463"/>
      <c r="D13" s="3463"/>
      <c r="E13" s="3463"/>
      <c r="F13" s="3639"/>
      <c r="G13" s="3639"/>
      <c r="H13" s="3639"/>
    </row>
    <row r="14" spans="1:8" ht="20.100000000000001" customHeight="1">
      <c r="A14" s="1090" t="s">
        <v>46</v>
      </c>
      <c r="B14" s="1089"/>
      <c r="C14" s="2758"/>
      <c r="D14" s="580">
        <f>SUM(D15:D28)</f>
        <v>266515.66000000003</v>
      </c>
      <c r="E14" s="580">
        <f>SUM(E15:E28)</f>
        <v>96321.05</v>
      </c>
      <c r="F14" s="580">
        <f>SUM(F15:F28)</f>
        <v>269518.95</v>
      </c>
      <c r="G14" s="580">
        <f>SUM(G15:G28)</f>
        <v>365840</v>
      </c>
      <c r="H14" s="580">
        <f>SUM(H15:H28)</f>
        <v>365840</v>
      </c>
    </row>
    <row r="15" spans="1:8" ht="19.5" customHeight="1" outlineLevel="1">
      <c r="A15" s="1485" t="s">
        <v>1037</v>
      </c>
      <c r="B15" s="1677"/>
      <c r="C15" s="1716" t="s">
        <v>1036</v>
      </c>
      <c r="D15" s="2746">
        <v>75000</v>
      </c>
      <c r="E15" s="563">
        <v>0</v>
      </c>
      <c r="F15" s="2745">
        <f>G15-E15</f>
        <v>125000</v>
      </c>
      <c r="G15" s="2757">
        <v>125000</v>
      </c>
      <c r="H15" s="2715">
        <v>125000</v>
      </c>
    </row>
    <row r="16" spans="1:8" ht="19.5" customHeight="1" outlineLevel="1">
      <c r="A16" s="1455" t="s">
        <v>24</v>
      </c>
      <c r="B16" s="1604"/>
      <c r="C16" s="1736" t="s">
        <v>23</v>
      </c>
      <c r="D16" s="2746">
        <v>191515.66</v>
      </c>
      <c r="E16" s="563">
        <v>96321.05</v>
      </c>
      <c r="F16" s="2745">
        <f>G16-E16</f>
        <v>133358.95000000001</v>
      </c>
      <c r="G16" s="2757">
        <f>229680</f>
        <v>229680</v>
      </c>
      <c r="H16" s="2715">
        <f>G16</f>
        <v>229680</v>
      </c>
    </row>
    <row r="17" spans="1:8" ht="19.5" customHeight="1" outlineLevel="1">
      <c r="A17" s="1455" t="s">
        <v>10</v>
      </c>
      <c r="B17" s="1604"/>
      <c r="C17" s="1736" t="s">
        <v>9</v>
      </c>
      <c r="D17" s="2746">
        <v>0</v>
      </c>
      <c r="E17" s="563">
        <v>0</v>
      </c>
      <c r="F17" s="2745">
        <f>G17-E17</f>
        <v>11160</v>
      </c>
      <c r="G17" s="2757">
        <v>11160</v>
      </c>
      <c r="H17" s="2715">
        <v>11160</v>
      </c>
    </row>
    <row r="18" spans="1:8" s="821" customFormat="1" ht="19.5" customHeight="1" outlineLevel="1">
      <c r="A18" s="1455"/>
      <c r="B18" s="1604"/>
      <c r="C18" s="1736"/>
      <c r="D18" s="2746"/>
      <c r="E18" s="563"/>
      <c r="F18" s="2745"/>
      <c r="G18" s="2757"/>
      <c r="H18" s="2715"/>
    </row>
    <row r="19" spans="1:8" s="821" customFormat="1" ht="19.5" customHeight="1" outlineLevel="1">
      <c r="A19" s="831"/>
      <c r="B19" s="2704"/>
      <c r="C19" s="3668"/>
      <c r="D19" s="2746"/>
      <c r="E19" s="563"/>
      <c r="F19" s="2745"/>
      <c r="G19" s="2757"/>
      <c r="H19" s="2715"/>
    </row>
    <row r="20" spans="1:8" s="821" customFormat="1" ht="19.5" customHeight="1" outlineLevel="1">
      <c r="A20" s="1455"/>
      <c r="B20" s="1604"/>
      <c r="C20" s="1598"/>
      <c r="D20" s="2746"/>
      <c r="E20" s="563"/>
      <c r="F20" s="2745"/>
      <c r="G20" s="2757"/>
      <c r="H20" s="2715"/>
    </row>
    <row r="21" spans="1:8" s="821" customFormat="1" ht="19.5" customHeight="1" outlineLevel="1">
      <c r="A21" s="1455"/>
      <c r="B21" s="1604"/>
      <c r="C21" s="1598"/>
      <c r="D21" s="2746"/>
      <c r="E21" s="563"/>
      <c r="F21" s="2745"/>
      <c r="G21" s="2757"/>
      <c r="H21" s="2715"/>
    </row>
    <row r="22" spans="1:8" s="821" customFormat="1" ht="19.5" customHeight="1" outlineLevel="1">
      <c r="A22" s="1455"/>
      <c r="B22" s="1604"/>
      <c r="C22" s="1598"/>
      <c r="D22" s="2746"/>
      <c r="E22" s="563"/>
      <c r="F22" s="2745"/>
      <c r="G22" s="2757"/>
      <c r="H22" s="2715"/>
    </row>
    <row r="23" spans="1:8" s="821" customFormat="1" ht="19.5" customHeight="1" outlineLevel="1">
      <c r="A23" s="1455"/>
      <c r="B23" s="1604"/>
      <c r="C23" s="1598"/>
      <c r="D23" s="2746"/>
      <c r="E23" s="563"/>
      <c r="F23" s="2745"/>
      <c r="G23" s="2757"/>
      <c r="H23" s="2715"/>
    </row>
    <row r="24" spans="1:8" s="821" customFormat="1" ht="19.5" customHeight="1" outlineLevel="1">
      <c r="A24" s="1455"/>
      <c r="B24" s="1604"/>
      <c r="C24" s="1598"/>
      <c r="D24" s="2746"/>
      <c r="E24" s="563"/>
      <c r="F24" s="2745"/>
      <c r="G24" s="2757"/>
      <c r="H24" s="2715"/>
    </row>
    <row r="25" spans="1:8" s="821" customFormat="1" ht="19.5" customHeight="1" outlineLevel="1">
      <c r="A25" s="1455"/>
      <c r="B25" s="1604"/>
      <c r="C25" s="1598"/>
      <c r="D25" s="2746"/>
      <c r="E25" s="563"/>
      <c r="F25" s="2745"/>
      <c r="G25" s="2757"/>
      <c r="H25" s="2715"/>
    </row>
    <row r="26" spans="1:8" s="821" customFormat="1" ht="19.5" customHeight="1" outlineLevel="1">
      <c r="A26" s="1449"/>
      <c r="B26" s="1452"/>
      <c r="C26" s="1614"/>
      <c r="D26" s="2746"/>
      <c r="E26" s="563"/>
      <c r="F26" s="2745"/>
      <c r="G26" s="2757"/>
      <c r="H26" s="2715"/>
    </row>
    <row r="27" spans="1:8" s="821" customFormat="1" ht="19.5" customHeight="1" outlineLevel="1">
      <c r="A27" s="1455"/>
      <c r="B27" s="1604"/>
      <c r="C27" s="1598"/>
      <c r="D27" s="2746"/>
      <c r="E27" s="563"/>
      <c r="F27" s="2745"/>
      <c r="G27" s="2757"/>
      <c r="H27" s="2715"/>
    </row>
    <row r="28" spans="1:8" s="821" customFormat="1" ht="19.5" customHeight="1" outlineLevel="1">
      <c r="A28" s="1594"/>
      <c r="B28" s="3646"/>
      <c r="C28" s="3645"/>
      <c r="D28" s="3644"/>
      <c r="E28" s="962"/>
      <c r="F28" s="3667"/>
      <c r="G28" s="3666"/>
      <c r="H28" s="2749"/>
    </row>
    <row r="29" spans="1:8" s="821" customFormat="1" ht="19.5" customHeight="1" outlineLevel="1" thickBot="1">
      <c r="A29" s="806" t="s">
        <v>8</v>
      </c>
      <c r="B29" s="2714"/>
      <c r="C29" s="2713"/>
      <c r="D29" s="599">
        <f>D14</f>
        <v>266515.66000000003</v>
      </c>
      <c r="E29" s="599">
        <f>SUM(E14)</f>
        <v>96321.05</v>
      </c>
      <c r="F29" s="599">
        <f>SUM(F14)</f>
        <v>269518.95</v>
      </c>
      <c r="G29" s="599">
        <f>SUM(G14)</f>
        <v>365840</v>
      </c>
      <c r="H29" s="599">
        <f>SUM(H14)</f>
        <v>365840</v>
      </c>
    </row>
    <row r="30" spans="1:8" ht="20.100000000000001" customHeight="1" outlineLevel="1" thickTop="1"/>
    <row r="31" spans="1:8" s="554" customFormat="1" ht="19.5" customHeight="1">
      <c r="A31" s="554" t="s">
        <v>1010</v>
      </c>
      <c r="C31" s="1050" t="s">
        <v>6</v>
      </c>
      <c r="E31" s="593" t="s">
        <v>1172</v>
      </c>
      <c r="F31" s="593"/>
    </row>
    <row r="32" spans="1:8" s="554" customFormat="1" ht="18" customHeight="1">
      <c r="A32" s="928"/>
      <c r="B32" s="928"/>
      <c r="C32" s="2059"/>
      <c r="D32" s="928"/>
    </row>
    <row r="33" spans="1:9" s="554" customFormat="1" ht="18" customHeight="1">
      <c r="A33" s="3768" t="s">
        <v>1965</v>
      </c>
      <c r="B33" s="928"/>
      <c r="C33" s="3744" t="s">
        <v>1906</v>
      </c>
      <c r="D33" s="3745"/>
      <c r="E33" s="3742" t="s">
        <v>1876</v>
      </c>
      <c r="F33" s="594"/>
      <c r="G33" s="594"/>
      <c r="H33" s="594"/>
    </row>
    <row r="34" spans="1:9" s="363" customFormat="1" ht="13.5">
      <c r="A34" s="3771" t="s">
        <v>1839</v>
      </c>
      <c r="B34" s="3771"/>
      <c r="C34" s="2785" t="s">
        <v>100</v>
      </c>
      <c r="D34" s="2785"/>
      <c r="E34" s="2707" t="s">
        <v>0</v>
      </c>
      <c r="F34" s="2707"/>
      <c r="G34" s="2707"/>
      <c r="H34" s="2707"/>
      <c r="I34" s="954"/>
    </row>
    <row r="35" spans="1:9" s="363" customFormat="1" ht="13.5">
      <c r="A35" s="3770"/>
      <c r="B35" s="3770"/>
      <c r="C35" s="3748"/>
      <c r="D35" s="3749"/>
      <c r="E35" s="2705"/>
      <c r="F35" s="2705"/>
      <c r="G35" s="2705"/>
      <c r="H35" s="2705"/>
      <c r="I35" s="954"/>
    </row>
  </sheetData>
  <mergeCells count="10">
    <mergeCell ref="C34:D34"/>
    <mergeCell ref="E34:H34"/>
    <mergeCell ref="A35:B35"/>
    <mergeCell ref="A4:H4"/>
    <mergeCell ref="A10:B12"/>
    <mergeCell ref="E10:G10"/>
    <mergeCell ref="E31:F31"/>
    <mergeCell ref="C33:D33"/>
    <mergeCell ref="E33:H33"/>
    <mergeCell ref="A5:H5"/>
  </mergeCells>
  <pageMargins left="0.5" right="0" top="0.75" bottom="0" header="0.5" footer="0"/>
  <pageSetup paperSize="5" orientation="portrait"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2" transitionEvaluation="1" transitionEntry="1">
    <tabColor rgb="FFFFFF00"/>
    <outlinePr summaryBelow="0"/>
  </sheetPr>
  <dimension ref="A1:ES35"/>
  <sheetViews>
    <sheetView showGridLines="0" showOutlineSymbols="0" topLeftCell="A22" workbookViewId="0">
      <selection activeCell="I40" sqref="I40"/>
    </sheetView>
  </sheetViews>
  <sheetFormatPr defaultColWidth="12.5703125" defaultRowHeight="15.75" outlineLevelRow="1" outlineLevelCol="2"/>
  <cols>
    <col min="1" max="1" width="1.85546875" style="796" customWidth="1"/>
    <col min="2" max="2" width="34" style="796" customWidth="1"/>
    <col min="3" max="5" width="10.7109375" style="796" customWidth="1"/>
    <col min="6" max="6" width="10.7109375" style="1418" customWidth="1"/>
    <col min="7"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s="554" customFormat="1" ht="12.75">
      <c r="A1" s="2867"/>
      <c r="B1" s="2867" t="s">
        <v>99</v>
      </c>
      <c r="D1" s="2867"/>
      <c r="E1" s="2867"/>
      <c r="F1" s="2867"/>
      <c r="H1" s="2867"/>
    </row>
    <row r="2" spans="1:9" s="554" customFormat="1" ht="14.25" customHeight="1">
      <c r="A2" s="2866"/>
      <c r="B2" s="2866" t="s">
        <v>221</v>
      </c>
      <c r="D2" s="2866"/>
      <c r="E2" s="2866"/>
      <c r="F2" s="2866"/>
      <c r="H2" s="2866"/>
    </row>
    <row r="3" spans="1:9" s="554" customFormat="1" ht="14.25" customHeight="1">
      <c r="E3" s="2866"/>
      <c r="F3" s="2866"/>
      <c r="H3" s="2866"/>
    </row>
    <row r="4" spans="1:9" s="554" customFormat="1" ht="14.25" customHeight="1">
      <c r="A4" s="594" t="s">
        <v>220</v>
      </c>
      <c r="B4" s="594"/>
      <c r="C4" s="594"/>
      <c r="D4" s="594"/>
      <c r="E4" s="594"/>
      <c r="F4" s="594"/>
      <c r="G4" s="594"/>
      <c r="H4" s="594"/>
    </row>
    <row r="5" spans="1:9" s="554" customFormat="1" ht="14.25" customHeight="1">
      <c r="A5" s="593" t="s">
        <v>365</v>
      </c>
      <c r="B5" s="593"/>
      <c r="C5" s="593"/>
      <c r="D5" s="593"/>
      <c r="E5" s="593"/>
      <c r="F5" s="593"/>
      <c r="G5" s="593"/>
      <c r="H5" s="593"/>
    </row>
    <row r="6" spans="1:9" s="554" customFormat="1" ht="14.25" customHeight="1">
      <c r="A6" s="636"/>
      <c r="B6" s="636"/>
      <c r="C6" s="636"/>
      <c r="D6" s="636"/>
      <c r="E6" s="636"/>
      <c r="F6" s="636"/>
      <c r="G6" s="636"/>
      <c r="H6" s="636"/>
    </row>
    <row r="7" spans="1:9" s="554" customFormat="1" ht="14.25" customHeight="1">
      <c r="A7" s="932" t="s">
        <v>1816</v>
      </c>
    </row>
    <row r="8" spans="1:9" ht="14.25" customHeight="1">
      <c r="A8" s="849"/>
      <c r="B8" s="3658" t="s">
        <v>1841</v>
      </c>
      <c r="D8" s="554"/>
      <c r="E8" s="554"/>
      <c r="F8" s="2710"/>
      <c r="G8" s="554"/>
      <c r="H8" s="554"/>
    </row>
    <row r="9" spans="1:9" ht="14.25" customHeight="1">
      <c r="A9" s="849"/>
      <c r="B9" s="848"/>
      <c r="D9" s="554"/>
      <c r="E9" s="554"/>
      <c r="F9" s="2710"/>
      <c r="G9" s="554"/>
      <c r="H9" s="554"/>
    </row>
    <row r="10" spans="1:9" ht="14.25" customHeight="1">
      <c r="A10" s="3657" t="s">
        <v>143</v>
      </c>
      <c r="B10" s="3656"/>
      <c r="C10" s="2738" t="s">
        <v>92</v>
      </c>
      <c r="D10" s="2742" t="s">
        <v>91</v>
      </c>
      <c r="E10" s="2741" t="s">
        <v>93</v>
      </c>
      <c r="F10" s="2740"/>
      <c r="G10" s="2739"/>
      <c r="H10" s="2738" t="s">
        <v>87</v>
      </c>
    </row>
    <row r="11" spans="1:9" ht="14.25" customHeight="1">
      <c r="A11" s="3655"/>
      <c r="B11" s="3654"/>
      <c r="C11" s="2737" t="s">
        <v>86</v>
      </c>
      <c r="D11" s="2735" t="s">
        <v>228</v>
      </c>
      <c r="E11" s="3157" t="s">
        <v>1004</v>
      </c>
      <c r="F11" s="3157" t="s">
        <v>1003</v>
      </c>
      <c r="G11" s="2735" t="s">
        <v>88</v>
      </c>
      <c r="H11" s="2735">
        <v>2021</v>
      </c>
    </row>
    <row r="12" spans="1:9" ht="14.25" customHeight="1">
      <c r="A12" s="3653"/>
      <c r="B12" s="3652"/>
      <c r="C12" s="2734"/>
      <c r="D12" s="2733" t="s">
        <v>84</v>
      </c>
      <c r="E12" s="2733" t="s">
        <v>84</v>
      </c>
      <c r="F12" s="2733" t="s">
        <v>142</v>
      </c>
      <c r="G12" s="2790"/>
      <c r="H12" s="2733" t="s">
        <v>83</v>
      </c>
    </row>
    <row r="13" spans="1:9" ht="20.100000000000001" customHeight="1">
      <c r="A13" s="660" t="s">
        <v>213</v>
      </c>
      <c r="B13" s="3663"/>
      <c r="C13" s="3463"/>
      <c r="D13" s="3463"/>
      <c r="E13" s="3463"/>
      <c r="F13" s="3682"/>
      <c r="G13" s="3639"/>
      <c r="H13" s="3639"/>
    </row>
    <row r="14" spans="1:9" ht="20.100000000000001" customHeight="1">
      <c r="A14" s="3442" t="s">
        <v>46</v>
      </c>
      <c r="B14" s="3441"/>
      <c r="C14" s="3610"/>
      <c r="D14" s="580">
        <f>SUM(D15:D26)</f>
        <v>1476167.0699999998</v>
      </c>
      <c r="E14" s="580">
        <f>SUM(E15:E26)</f>
        <v>841575.32000000007</v>
      </c>
      <c r="F14" s="3439">
        <f>SUM(F15:F26)</f>
        <v>907894.67999999993</v>
      </c>
      <c r="G14" s="580">
        <f>SUM(G15:G26)</f>
        <v>1749470</v>
      </c>
      <c r="H14" s="580">
        <f>SUM(H15:H26)</f>
        <v>1597080</v>
      </c>
      <c r="I14" s="3670"/>
    </row>
    <row r="15" spans="1:9" ht="19.5" customHeight="1" outlineLevel="1">
      <c r="A15" s="3681" t="s">
        <v>1818</v>
      </c>
      <c r="B15" s="3680"/>
      <c r="C15" s="3669" t="s">
        <v>1817</v>
      </c>
      <c r="D15" s="2746">
        <v>808140</v>
      </c>
      <c r="E15" s="563">
        <v>516790</v>
      </c>
      <c r="F15" s="1555">
        <f>G15-E15</f>
        <v>72210</v>
      </c>
      <c r="G15" s="2757">
        <v>589000</v>
      </c>
      <c r="H15" s="2715">
        <v>500000</v>
      </c>
    </row>
    <row r="16" spans="1:9" ht="19.5" customHeight="1" outlineLevel="1">
      <c r="A16" s="3531" t="s">
        <v>1017</v>
      </c>
      <c r="B16" s="3679"/>
      <c r="C16" s="3678" t="s">
        <v>33</v>
      </c>
      <c r="D16" s="2746">
        <v>29947.5</v>
      </c>
      <c r="E16" s="563">
        <v>5561</v>
      </c>
      <c r="F16" s="1555">
        <f>G16-E16</f>
        <v>47829</v>
      </c>
      <c r="G16" s="2757">
        <v>53390</v>
      </c>
      <c r="H16" s="2715">
        <v>30000</v>
      </c>
    </row>
    <row r="17" spans="1:9" s="2775" customFormat="1" ht="19.5" customHeight="1" outlineLevel="1">
      <c r="A17" s="1455" t="s">
        <v>24</v>
      </c>
      <c r="B17" s="1604"/>
      <c r="C17" s="1598" t="s">
        <v>23</v>
      </c>
      <c r="D17" s="3677">
        <v>541549.56999999995</v>
      </c>
      <c r="E17" s="2720">
        <v>319224.32000000001</v>
      </c>
      <c r="F17" s="3048">
        <f>G17-E17</f>
        <v>386375.67999999999</v>
      </c>
      <c r="G17" s="2757">
        <v>705600</v>
      </c>
      <c r="H17" s="2715">
        <f>G17</f>
        <v>705600</v>
      </c>
    </row>
    <row r="18" spans="1:9" ht="19.5" customHeight="1" outlineLevel="1">
      <c r="A18" s="1455" t="s">
        <v>1814</v>
      </c>
      <c r="B18" s="1604"/>
      <c r="C18" s="3650" t="s">
        <v>301</v>
      </c>
      <c r="D18" s="2746">
        <v>18780</v>
      </c>
      <c r="E18" s="563">
        <v>0</v>
      </c>
      <c r="F18" s="3672">
        <f>G18-E18</f>
        <v>60000</v>
      </c>
      <c r="G18" s="2757">
        <v>60000</v>
      </c>
      <c r="H18" s="2715">
        <v>20000</v>
      </c>
    </row>
    <row r="19" spans="1:9" s="821" customFormat="1" ht="19.5" customHeight="1" outlineLevel="1">
      <c r="A19" s="1455" t="s">
        <v>10</v>
      </c>
      <c r="B19" s="1604"/>
      <c r="C19" s="1598" t="s">
        <v>9</v>
      </c>
      <c r="D19" s="2746">
        <v>77750</v>
      </c>
      <c r="E19" s="563">
        <v>0</v>
      </c>
      <c r="F19" s="1555">
        <f>G19-E19</f>
        <v>341480</v>
      </c>
      <c r="G19" s="2757">
        <v>341480</v>
      </c>
      <c r="H19" s="2715">
        <v>341480</v>
      </c>
    </row>
    <row r="20" spans="1:9" s="821" customFormat="1" ht="19.5" customHeight="1" outlineLevel="1">
      <c r="A20" s="1455"/>
      <c r="B20" s="1604"/>
      <c r="C20" s="1598"/>
      <c r="D20" s="2746"/>
      <c r="E20" s="563"/>
      <c r="F20" s="1555"/>
      <c r="G20" s="2757"/>
      <c r="H20" s="2715"/>
    </row>
    <row r="21" spans="1:9" s="821" customFormat="1" ht="19.5" customHeight="1" outlineLevel="1">
      <c r="A21" s="831"/>
      <c r="B21" s="2704"/>
      <c r="C21" s="3668"/>
      <c r="D21" s="2746"/>
      <c r="E21" s="563"/>
      <c r="F21" s="1555"/>
      <c r="G21" s="2757"/>
      <c r="H21" s="2715"/>
    </row>
    <row r="22" spans="1:9" s="821" customFormat="1" ht="19.5" customHeight="1" outlineLevel="1">
      <c r="A22" s="831"/>
      <c r="B22" s="2704"/>
      <c r="C22" s="3668"/>
      <c r="D22" s="2746"/>
      <c r="E22" s="563"/>
      <c r="F22" s="1555"/>
      <c r="G22" s="2757"/>
      <c r="H22" s="2715"/>
    </row>
    <row r="23" spans="1:9" s="821" customFormat="1" ht="19.5" customHeight="1" outlineLevel="1">
      <c r="A23" s="1455"/>
      <c r="B23" s="1604"/>
      <c r="C23" s="1598"/>
      <c r="D23" s="2746"/>
      <c r="E23" s="563"/>
      <c r="F23" s="1555"/>
      <c r="G23" s="2757"/>
      <c r="H23" s="2715"/>
    </row>
    <row r="24" spans="1:9" s="821" customFormat="1" ht="19.5" customHeight="1" outlineLevel="1">
      <c r="A24" s="1449"/>
      <c r="B24" s="1452"/>
      <c r="C24" s="1614"/>
      <c r="D24" s="2746"/>
      <c r="E24" s="563"/>
      <c r="F24" s="1555"/>
      <c r="G24" s="2757"/>
      <c r="H24" s="2715"/>
    </row>
    <row r="25" spans="1:9" s="821" customFormat="1" ht="19.5" customHeight="1" outlineLevel="1">
      <c r="A25" s="1455"/>
      <c r="B25" s="1604"/>
      <c r="C25" s="1598"/>
      <c r="D25" s="2746"/>
      <c r="E25" s="563"/>
      <c r="F25" s="1555"/>
      <c r="G25" s="2757"/>
      <c r="H25" s="2715"/>
    </row>
    <row r="26" spans="1:9" s="821" customFormat="1" ht="19.5" customHeight="1" outlineLevel="1">
      <c r="A26" s="1594"/>
      <c r="B26" s="3646"/>
      <c r="C26" s="3645"/>
      <c r="D26" s="3644"/>
      <c r="E26" s="962"/>
      <c r="F26" s="3676"/>
      <c r="G26" s="3666"/>
      <c r="H26" s="2749"/>
    </row>
    <row r="27" spans="1:9" s="821" customFormat="1" ht="21.95" customHeight="1" outlineLevel="1" thickBot="1">
      <c r="A27" s="806" t="s">
        <v>8</v>
      </c>
      <c r="B27" s="2714"/>
      <c r="C27" s="2713"/>
      <c r="D27" s="599">
        <f>D14</f>
        <v>1476167.0699999998</v>
      </c>
      <c r="E27" s="599">
        <f>SUM(E14)</f>
        <v>841575.32000000007</v>
      </c>
      <c r="F27" s="3675">
        <f>SUM(F14)</f>
        <v>907894.67999999993</v>
      </c>
      <c r="G27" s="599">
        <f>SUM(G14)</f>
        <v>1749470</v>
      </c>
      <c r="H27" s="599">
        <f>SUM(H14)</f>
        <v>1597080</v>
      </c>
    </row>
    <row r="28" spans="1:9" ht="20.100000000000001" customHeight="1" outlineLevel="1" thickTop="1"/>
    <row r="29" spans="1:9" s="554" customFormat="1" ht="19.5" customHeight="1">
      <c r="A29" s="554" t="s">
        <v>1010</v>
      </c>
      <c r="C29" s="1050" t="s">
        <v>6</v>
      </c>
      <c r="E29" s="593" t="s">
        <v>1172</v>
      </c>
      <c r="F29" s="593"/>
    </row>
    <row r="30" spans="1:9" s="554" customFormat="1" ht="18" customHeight="1">
      <c r="A30" s="928"/>
      <c r="B30" s="928"/>
      <c r="C30" s="2059"/>
      <c r="D30" s="928"/>
    </row>
    <row r="31" spans="1:9" s="554" customFormat="1" ht="18" customHeight="1">
      <c r="A31" s="3768" t="s">
        <v>1965</v>
      </c>
      <c r="B31" s="928"/>
      <c r="C31" s="3744" t="s">
        <v>1906</v>
      </c>
      <c r="D31" s="3745"/>
      <c r="E31" s="3742" t="s">
        <v>1876</v>
      </c>
      <c r="F31" s="594"/>
      <c r="G31" s="594"/>
      <c r="H31" s="594"/>
    </row>
    <row r="32" spans="1:9" s="363" customFormat="1" ht="13.5">
      <c r="A32" s="3771" t="s">
        <v>1821</v>
      </c>
      <c r="B32" s="3771"/>
      <c r="C32" s="2785" t="s">
        <v>100</v>
      </c>
      <c r="D32" s="2785"/>
      <c r="E32" s="2707" t="s">
        <v>0</v>
      </c>
      <c r="F32" s="2707"/>
      <c r="G32" s="2707"/>
      <c r="H32" s="2707"/>
      <c r="I32" s="954"/>
    </row>
    <row r="33" spans="1:9" s="363" customFormat="1" ht="13.5">
      <c r="A33" s="3770"/>
      <c r="B33" s="3770"/>
      <c r="C33" s="3748"/>
      <c r="D33" s="3749"/>
      <c r="E33" s="2705"/>
      <c r="F33" s="2705"/>
      <c r="G33" s="2705"/>
      <c r="H33" s="2705"/>
      <c r="I33" s="954"/>
    </row>
    <row r="34" spans="1:9">
      <c r="A34" s="928"/>
      <c r="B34" s="928"/>
      <c r="C34" s="928"/>
      <c r="D34" s="928"/>
    </row>
    <row r="35" spans="1:9">
      <c r="A35" s="928"/>
      <c r="B35" s="928"/>
      <c r="C35" s="928"/>
      <c r="D35" s="928"/>
    </row>
  </sheetData>
  <mergeCells count="10">
    <mergeCell ref="C32:D32"/>
    <mergeCell ref="E32:H32"/>
    <mergeCell ref="A33:B33"/>
    <mergeCell ref="A4:H4"/>
    <mergeCell ref="A10:B12"/>
    <mergeCell ref="E10:G10"/>
    <mergeCell ref="E29:F29"/>
    <mergeCell ref="C31:D31"/>
    <mergeCell ref="E31:H31"/>
    <mergeCell ref="A5:H5"/>
  </mergeCells>
  <pageMargins left="0.5" right="0" top="0.75" bottom="0" header="0.5" footer="0"/>
  <pageSetup paperSize="5" orientation="portrait"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FFFF00"/>
    <outlinePr summaryBelow="0"/>
  </sheetPr>
  <dimension ref="A1:ES30"/>
  <sheetViews>
    <sheetView showGridLines="0" showOutlineSymbols="0" topLeftCell="A25" workbookViewId="0">
      <selection activeCell="E29" sqref="E29:H29"/>
    </sheetView>
  </sheetViews>
  <sheetFormatPr defaultColWidth="12.5703125" defaultRowHeight="15.75" outlineLevelRow="1" outlineLevelCol="2"/>
  <cols>
    <col min="1" max="1" width="1.85546875" style="796" customWidth="1"/>
    <col min="2" max="2" width="34" style="796" customWidth="1"/>
    <col min="3" max="5" width="10.7109375" style="796" customWidth="1"/>
    <col min="6" max="6" width="11.28515625" style="1418" customWidth="1"/>
    <col min="7"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s="554" customFormat="1" ht="12.75">
      <c r="A1" s="2867" t="s">
        <v>99</v>
      </c>
      <c r="C1" s="2867"/>
      <c r="E1" s="2867"/>
      <c r="F1" s="2867"/>
      <c r="H1" s="2867"/>
    </row>
    <row r="2" spans="1:9" s="554" customFormat="1" ht="14.25" customHeight="1">
      <c r="A2" s="2866" t="s">
        <v>221</v>
      </c>
      <c r="C2" s="2866"/>
      <c r="E2" s="2866"/>
      <c r="F2" s="2866"/>
      <c r="H2" s="2866"/>
    </row>
    <row r="3" spans="1:9" s="554" customFormat="1" ht="14.25" customHeight="1">
      <c r="E3" s="2866"/>
      <c r="F3" s="2866"/>
      <c r="H3" s="2866"/>
    </row>
    <row r="4" spans="1:9" s="554" customFormat="1" ht="14.25" customHeight="1">
      <c r="A4" s="594" t="s">
        <v>220</v>
      </c>
      <c r="B4" s="594"/>
      <c r="C4" s="594"/>
      <c r="D4" s="594"/>
      <c r="E4" s="594"/>
      <c r="F4" s="594"/>
      <c r="G4" s="594"/>
      <c r="H4" s="594"/>
    </row>
    <row r="5" spans="1:9" s="554" customFormat="1" ht="14.25" customHeight="1">
      <c r="A5" s="593" t="s">
        <v>365</v>
      </c>
      <c r="B5" s="593"/>
      <c r="C5" s="593"/>
      <c r="D5" s="593"/>
      <c r="E5" s="593"/>
      <c r="F5" s="593"/>
      <c r="G5" s="593"/>
      <c r="H5" s="593"/>
    </row>
    <row r="6" spans="1:9" s="554" customFormat="1" ht="14.25" customHeight="1">
      <c r="A6" s="636"/>
      <c r="B6" s="636"/>
      <c r="C6" s="636"/>
      <c r="D6" s="636"/>
      <c r="E6" s="636"/>
      <c r="F6" s="636"/>
      <c r="G6" s="636"/>
      <c r="H6" s="636"/>
    </row>
    <row r="7" spans="1:9" s="554" customFormat="1" ht="14.25" customHeight="1">
      <c r="A7" s="932" t="s">
        <v>1816</v>
      </c>
    </row>
    <row r="8" spans="1:9" ht="14.25" customHeight="1">
      <c r="A8" s="849"/>
      <c r="B8" s="3658" t="s">
        <v>1842</v>
      </c>
      <c r="D8" s="554"/>
      <c r="E8" s="554"/>
      <c r="F8" s="2710"/>
      <c r="G8" s="554"/>
      <c r="H8" s="554"/>
    </row>
    <row r="9" spans="1:9" ht="14.25" customHeight="1">
      <c r="A9" s="849"/>
      <c r="B9" s="848"/>
      <c r="D9" s="554"/>
      <c r="E9" s="554"/>
      <c r="F9" s="2710"/>
      <c r="G9" s="554"/>
      <c r="H9" s="554"/>
    </row>
    <row r="10" spans="1:9" ht="14.25" customHeight="1">
      <c r="A10" s="3657" t="s">
        <v>143</v>
      </c>
      <c r="B10" s="3656"/>
      <c r="C10" s="2738" t="s">
        <v>92</v>
      </c>
      <c r="D10" s="2742" t="s">
        <v>91</v>
      </c>
      <c r="E10" s="2741" t="s">
        <v>93</v>
      </c>
      <c r="F10" s="2740"/>
      <c r="G10" s="2739"/>
      <c r="H10" s="2738" t="s">
        <v>87</v>
      </c>
    </row>
    <row r="11" spans="1:9" ht="14.25" customHeight="1">
      <c r="A11" s="3655"/>
      <c r="B11" s="3654"/>
      <c r="C11" s="2737" t="s">
        <v>86</v>
      </c>
      <c r="D11" s="2735" t="s">
        <v>228</v>
      </c>
      <c r="E11" s="3157" t="s">
        <v>1004</v>
      </c>
      <c r="F11" s="3157" t="s">
        <v>1003</v>
      </c>
      <c r="G11" s="2735" t="s">
        <v>88</v>
      </c>
      <c r="H11" s="2735">
        <v>2021</v>
      </c>
    </row>
    <row r="12" spans="1:9" ht="14.25" customHeight="1">
      <c r="A12" s="3653"/>
      <c r="B12" s="3652"/>
      <c r="C12" s="2734"/>
      <c r="D12" s="2733" t="s">
        <v>84</v>
      </c>
      <c r="E12" s="2733" t="s">
        <v>84</v>
      </c>
      <c r="F12" s="2733" t="s">
        <v>142</v>
      </c>
      <c r="G12" s="2790"/>
      <c r="H12" s="2733" t="s">
        <v>83</v>
      </c>
    </row>
    <row r="13" spans="1:9" ht="20.100000000000001" customHeight="1">
      <c r="A13" s="660" t="s">
        <v>213</v>
      </c>
      <c r="B13" s="3663"/>
      <c r="C13" s="3463"/>
      <c r="D13" s="3463"/>
      <c r="E13" s="3463"/>
      <c r="F13" s="3682"/>
      <c r="G13" s="3639"/>
      <c r="H13" s="3639"/>
    </row>
    <row r="14" spans="1:9" ht="20.100000000000001" customHeight="1">
      <c r="A14" s="1090" t="s">
        <v>46</v>
      </c>
      <c r="B14" s="3441"/>
      <c r="C14" s="2758"/>
      <c r="D14" s="580">
        <f>SUM(D15:D23)</f>
        <v>1157301.25</v>
      </c>
      <c r="E14" s="580">
        <f>SUM(E15:E23)</f>
        <v>320197.5</v>
      </c>
      <c r="F14" s="3439">
        <f>SUM(F15:F23)</f>
        <v>1167922.5</v>
      </c>
      <c r="G14" s="580">
        <f>SUM(G15:G23)</f>
        <v>1488120</v>
      </c>
      <c r="H14" s="580">
        <f>SUM(H15:H23)</f>
        <v>1488120</v>
      </c>
      <c r="I14" s="3670"/>
    </row>
    <row r="15" spans="1:9" ht="19.5" customHeight="1" outlineLevel="1">
      <c r="A15" s="1485" t="s">
        <v>1037</v>
      </c>
      <c r="B15" s="1677"/>
      <c r="C15" s="1716" t="s">
        <v>1036</v>
      </c>
      <c r="D15" s="2746">
        <v>472275</v>
      </c>
      <c r="E15" s="563">
        <v>0</v>
      </c>
      <c r="F15" s="1555">
        <f>G15-E15</f>
        <v>500000</v>
      </c>
      <c r="G15" s="2757">
        <v>500000</v>
      </c>
      <c r="H15" s="2715">
        <v>500000</v>
      </c>
    </row>
    <row r="16" spans="1:9" s="2775" customFormat="1" ht="19.5" customHeight="1" outlineLevel="1">
      <c r="A16" s="1455" t="s">
        <v>24</v>
      </c>
      <c r="B16" s="1604"/>
      <c r="C16" s="1598" t="s">
        <v>23</v>
      </c>
      <c r="D16" s="3677">
        <v>685026.25</v>
      </c>
      <c r="E16" s="2720">
        <v>320197.5</v>
      </c>
      <c r="F16" s="3048">
        <f>G16-E16</f>
        <v>657922.5</v>
      </c>
      <c r="G16" s="2757">
        <v>978120</v>
      </c>
      <c r="H16" s="2715">
        <f>G16</f>
        <v>978120</v>
      </c>
    </row>
    <row r="17" spans="1:9" s="821" customFormat="1" ht="19.5" customHeight="1" outlineLevel="1">
      <c r="A17" s="1455" t="s">
        <v>293</v>
      </c>
      <c r="B17" s="1604"/>
      <c r="C17" s="3650" t="s">
        <v>292</v>
      </c>
      <c r="D17" s="2746">
        <v>0</v>
      </c>
      <c r="E17" s="563">
        <v>0</v>
      </c>
      <c r="F17" s="3048">
        <f>G17-E17</f>
        <v>10000</v>
      </c>
      <c r="G17" s="2757">
        <v>10000</v>
      </c>
      <c r="H17" s="2715">
        <v>10000</v>
      </c>
    </row>
    <row r="18" spans="1:9" s="821" customFormat="1" ht="19.5" customHeight="1" outlineLevel="1">
      <c r="A18" s="831"/>
      <c r="B18" s="2704"/>
      <c r="C18" s="3668"/>
      <c r="D18" s="2746"/>
      <c r="E18" s="563"/>
      <c r="F18" s="1555"/>
      <c r="G18" s="2757"/>
      <c r="H18" s="2715"/>
    </row>
    <row r="19" spans="1:9" s="821" customFormat="1" ht="19.5" customHeight="1" outlineLevel="1">
      <c r="A19" s="831"/>
      <c r="B19" s="2704"/>
      <c r="C19" s="3668"/>
      <c r="D19" s="2746"/>
      <c r="E19" s="563"/>
      <c r="F19" s="1555"/>
      <c r="G19" s="2757"/>
      <c r="H19" s="2715"/>
    </row>
    <row r="20" spans="1:9" s="821" customFormat="1" ht="19.5" customHeight="1" outlineLevel="1">
      <c r="A20" s="1455"/>
      <c r="B20" s="1604"/>
      <c r="C20" s="1598"/>
      <c r="D20" s="2746"/>
      <c r="E20" s="563"/>
      <c r="F20" s="1555"/>
      <c r="G20" s="2757"/>
      <c r="H20" s="2715"/>
    </row>
    <row r="21" spans="1:9" s="821" customFormat="1" ht="19.5" customHeight="1" outlineLevel="1">
      <c r="A21" s="1449"/>
      <c r="B21" s="1452"/>
      <c r="C21" s="1614"/>
      <c r="D21" s="2746"/>
      <c r="E21" s="563"/>
      <c r="F21" s="1555"/>
      <c r="G21" s="2757"/>
      <c r="H21" s="2715"/>
    </row>
    <row r="22" spans="1:9" s="821" customFormat="1" ht="19.5" customHeight="1" outlineLevel="1">
      <c r="A22" s="1455"/>
      <c r="B22" s="1604"/>
      <c r="C22" s="1598"/>
      <c r="D22" s="2746"/>
      <c r="E22" s="563"/>
      <c r="F22" s="1555"/>
      <c r="G22" s="2757"/>
      <c r="H22" s="2715"/>
    </row>
    <row r="23" spans="1:9" s="821" customFormat="1" ht="19.5" customHeight="1" outlineLevel="1">
      <c r="A23" s="1594"/>
      <c r="B23" s="3646"/>
      <c r="C23" s="3645"/>
      <c r="D23" s="3644"/>
      <c r="E23" s="962"/>
      <c r="F23" s="3676"/>
      <c r="G23" s="3666"/>
      <c r="H23" s="2749"/>
    </row>
    <row r="24" spans="1:9" s="821" customFormat="1" ht="21.95" customHeight="1" outlineLevel="1" thickBot="1">
      <c r="A24" s="806" t="s">
        <v>8</v>
      </c>
      <c r="B24" s="2714"/>
      <c r="C24" s="2713"/>
      <c r="D24" s="599">
        <f>D14</f>
        <v>1157301.25</v>
      </c>
      <c r="E24" s="599">
        <f>SUM(E14)</f>
        <v>320197.5</v>
      </c>
      <c r="F24" s="3675">
        <f>SUM(F14)</f>
        <v>1167922.5</v>
      </c>
      <c r="G24" s="599">
        <f>SUM(G14)</f>
        <v>1488120</v>
      </c>
      <c r="H24" s="599">
        <f>SUM(H14)</f>
        <v>1488120</v>
      </c>
    </row>
    <row r="25" spans="1:9" ht="20.100000000000001" customHeight="1" outlineLevel="1" thickTop="1"/>
    <row r="26" spans="1:9" s="554" customFormat="1" ht="19.5" customHeight="1">
      <c r="A26" s="554" t="s">
        <v>1010</v>
      </c>
      <c r="C26" s="1050" t="s">
        <v>6</v>
      </c>
      <c r="E26" s="593" t="s">
        <v>1172</v>
      </c>
      <c r="F26" s="593"/>
    </row>
    <row r="27" spans="1:9" s="554" customFormat="1" ht="18" customHeight="1">
      <c r="C27" s="1050"/>
    </row>
    <row r="28" spans="1:9" s="554" customFormat="1" ht="18" customHeight="1">
      <c r="A28" s="3566" t="s">
        <v>1968</v>
      </c>
      <c r="C28" s="3740" t="s">
        <v>1906</v>
      </c>
      <c r="D28" s="2711"/>
      <c r="E28" s="3742" t="s">
        <v>1876</v>
      </c>
      <c r="F28" s="594"/>
      <c r="G28" s="594"/>
      <c r="H28" s="594"/>
    </row>
    <row r="29" spans="1:9" s="363" customFormat="1" ht="12.75">
      <c r="A29" s="2709" t="s">
        <v>1821</v>
      </c>
      <c r="B29" s="2709"/>
      <c r="C29" s="2708" t="s">
        <v>100</v>
      </c>
      <c r="D29" s="2708"/>
      <c r="E29" s="2707" t="s">
        <v>0</v>
      </c>
      <c r="F29" s="2707"/>
      <c r="G29" s="2707"/>
      <c r="H29" s="2707"/>
      <c r="I29" s="954"/>
    </row>
    <row r="30" spans="1:9" s="363" customFormat="1" ht="12.75">
      <c r="A30" s="2706"/>
      <c r="B30" s="2706"/>
      <c r="D30" s="2705"/>
      <c r="E30" s="2705"/>
      <c r="F30" s="2705"/>
      <c r="G30" s="2705"/>
      <c r="H30" s="2705"/>
      <c r="I30" s="954"/>
    </row>
  </sheetData>
  <mergeCells count="10">
    <mergeCell ref="C29:D29"/>
    <mergeCell ref="E29:H29"/>
    <mergeCell ref="A30:B30"/>
    <mergeCell ref="A4:H4"/>
    <mergeCell ref="A5:H5"/>
    <mergeCell ref="A10:B12"/>
    <mergeCell ref="E10:G10"/>
    <mergeCell ref="E26:F26"/>
    <mergeCell ref="C28:D28"/>
    <mergeCell ref="E28:H28"/>
  </mergeCells>
  <pageMargins left="0.5" right="0" top="0.75" bottom="0" header="0.5" footer="0"/>
  <pageSetup paperSize="5" orientation="portrait"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tabColor rgb="FFFFFF00"/>
    <outlinePr summaryBelow="0"/>
  </sheetPr>
  <dimension ref="A1:ES29"/>
  <sheetViews>
    <sheetView showGridLines="0" showOutlineSymbols="0" topLeftCell="A16" workbookViewId="0">
      <selection activeCell="E28" sqref="E28:H28"/>
    </sheetView>
  </sheetViews>
  <sheetFormatPr defaultColWidth="12.5703125" defaultRowHeight="15.75" outlineLevelRow="1" outlineLevelCol="2"/>
  <cols>
    <col min="1" max="1" width="1.85546875" style="796" customWidth="1"/>
    <col min="2" max="2" width="32.7109375" style="796" customWidth="1"/>
    <col min="3" max="5" width="10.7109375" style="796" customWidth="1"/>
    <col min="6" max="6" width="11.28515625" style="1418" customWidth="1"/>
    <col min="7"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s="554" customFormat="1" ht="12.75">
      <c r="A1" s="2867" t="s">
        <v>99</v>
      </c>
      <c r="C1" s="2867"/>
      <c r="E1" s="2867"/>
      <c r="F1" s="2867"/>
      <c r="H1" s="2867"/>
    </row>
    <row r="2" spans="1:9" s="554" customFormat="1" ht="14.25" customHeight="1">
      <c r="A2" s="2866" t="s">
        <v>221</v>
      </c>
      <c r="C2" s="2866"/>
      <c r="E2" s="2866"/>
      <c r="F2" s="2866"/>
      <c r="H2" s="2866"/>
    </row>
    <row r="3" spans="1:9" s="554" customFormat="1" ht="14.25" customHeight="1">
      <c r="E3" s="2866"/>
      <c r="F3" s="2866"/>
      <c r="H3" s="2866"/>
    </row>
    <row r="4" spans="1:9" s="554" customFormat="1" ht="14.25" customHeight="1">
      <c r="A4" s="594" t="s">
        <v>220</v>
      </c>
      <c r="B4" s="594"/>
      <c r="C4" s="594"/>
      <c r="D4" s="594"/>
      <c r="E4" s="594"/>
      <c r="F4" s="594"/>
      <c r="G4" s="594"/>
      <c r="H4" s="594"/>
    </row>
    <row r="5" spans="1:9" s="554" customFormat="1" ht="14.25" customHeight="1">
      <c r="A5" s="593" t="s">
        <v>365</v>
      </c>
      <c r="B5" s="593"/>
      <c r="C5" s="593"/>
      <c r="D5" s="593"/>
      <c r="E5" s="593"/>
      <c r="F5" s="593"/>
      <c r="G5" s="593"/>
      <c r="H5" s="593"/>
    </row>
    <row r="6" spans="1:9" s="554" customFormat="1" ht="14.25" customHeight="1">
      <c r="A6" s="636"/>
      <c r="B6" s="636"/>
      <c r="C6" s="636"/>
      <c r="D6" s="636"/>
      <c r="E6" s="636"/>
      <c r="F6" s="636"/>
      <c r="G6" s="636"/>
      <c r="H6" s="636"/>
    </row>
    <row r="7" spans="1:9" s="554" customFormat="1" ht="14.25" customHeight="1">
      <c r="A7" s="932" t="s">
        <v>1816</v>
      </c>
    </row>
    <row r="8" spans="1:9" ht="14.25" customHeight="1">
      <c r="A8" s="849"/>
      <c r="B8" s="3689" t="s">
        <v>1845</v>
      </c>
      <c r="D8" s="554"/>
      <c r="E8" s="554"/>
      <c r="F8" s="2710"/>
      <c r="G8" s="554"/>
      <c r="H8" s="554"/>
    </row>
    <row r="9" spans="1:9" ht="14.25" customHeight="1">
      <c r="A9" s="849"/>
      <c r="B9" s="848"/>
      <c r="D9" s="554"/>
      <c r="E9" s="554"/>
      <c r="F9" s="2710"/>
      <c r="G9" s="554"/>
      <c r="H9" s="554"/>
    </row>
    <row r="10" spans="1:9" ht="14.25" customHeight="1">
      <c r="A10" s="3657" t="s">
        <v>143</v>
      </c>
      <c r="B10" s="3656"/>
      <c r="C10" s="2738" t="s">
        <v>92</v>
      </c>
      <c r="D10" s="2742" t="s">
        <v>91</v>
      </c>
      <c r="E10" s="2741" t="s">
        <v>93</v>
      </c>
      <c r="F10" s="2740"/>
      <c r="G10" s="2739"/>
      <c r="H10" s="2738" t="s">
        <v>87</v>
      </c>
    </row>
    <row r="11" spans="1:9" ht="14.25" customHeight="1">
      <c r="A11" s="3655"/>
      <c r="B11" s="3654"/>
      <c r="C11" s="2737" t="s">
        <v>86</v>
      </c>
      <c r="D11" s="2735" t="s">
        <v>228</v>
      </c>
      <c r="E11" s="3157" t="s">
        <v>1004</v>
      </c>
      <c r="F11" s="3157" t="s">
        <v>1003</v>
      </c>
      <c r="G11" s="2735" t="s">
        <v>88</v>
      </c>
      <c r="H11" s="2735" t="s">
        <v>227</v>
      </c>
    </row>
    <row r="12" spans="1:9" ht="14.25" customHeight="1">
      <c r="A12" s="3653"/>
      <c r="B12" s="3652"/>
      <c r="C12" s="2734"/>
      <c r="D12" s="2733" t="s">
        <v>84</v>
      </c>
      <c r="E12" s="2733" t="s">
        <v>84</v>
      </c>
      <c r="F12" s="2733" t="s">
        <v>142</v>
      </c>
      <c r="G12" s="2790"/>
      <c r="H12" s="2733" t="s">
        <v>83</v>
      </c>
    </row>
    <row r="13" spans="1:9" ht="20.100000000000001" customHeight="1">
      <c r="A13" s="660" t="s">
        <v>213</v>
      </c>
      <c r="B13" s="3663"/>
      <c r="C13" s="3463"/>
      <c r="D13" s="3463"/>
      <c r="E13" s="3463"/>
      <c r="F13" s="3682"/>
      <c r="G13" s="3639"/>
      <c r="H13" s="3639"/>
    </row>
    <row r="14" spans="1:9" ht="20.100000000000001" customHeight="1">
      <c r="A14" s="1090" t="s">
        <v>46</v>
      </c>
      <c r="B14" s="3441"/>
      <c r="C14" s="2758"/>
      <c r="D14" s="580">
        <f>SUM(D15:D22)</f>
        <v>21590</v>
      </c>
      <c r="E14" s="580">
        <f>SUM(E15:E18)</f>
        <v>198595</v>
      </c>
      <c r="F14" s="580">
        <f>SUM(F15:F18)</f>
        <v>566285</v>
      </c>
      <c r="G14" s="580">
        <f>SUM(G15:G18)</f>
        <v>764880</v>
      </c>
      <c r="H14" s="580">
        <f>SUM(H15:H18)</f>
        <v>764880</v>
      </c>
      <c r="I14" s="3670"/>
    </row>
    <row r="15" spans="1:9" ht="19.5" customHeight="1" outlineLevel="1">
      <c r="A15" s="1485"/>
      <c r="B15" s="1677" t="s">
        <v>1818</v>
      </c>
      <c r="C15" s="1716" t="s">
        <v>1817</v>
      </c>
      <c r="D15" s="2746">
        <v>0</v>
      </c>
      <c r="E15" s="563">
        <v>160420</v>
      </c>
      <c r="F15" s="2757">
        <f>G15-E15</f>
        <v>266580</v>
      </c>
      <c r="G15" s="2757">
        <v>427000</v>
      </c>
      <c r="H15" s="2715">
        <v>427000</v>
      </c>
    </row>
    <row r="16" spans="1:9" s="2775" customFormat="1" ht="19.5" customHeight="1" outlineLevel="1">
      <c r="A16" s="1455"/>
      <c r="B16" s="1604" t="s">
        <v>130</v>
      </c>
      <c r="C16" s="1716" t="s">
        <v>33</v>
      </c>
      <c r="D16" s="3677">
        <v>0</v>
      </c>
      <c r="E16" s="2720">
        <v>0</v>
      </c>
      <c r="F16" s="2757">
        <f>G16-E16</f>
        <v>62000</v>
      </c>
      <c r="G16" s="2757">
        <v>62000</v>
      </c>
      <c r="H16" s="2715">
        <v>62000</v>
      </c>
    </row>
    <row r="17" spans="1:9" s="821" customFormat="1" ht="19.5" customHeight="1" outlineLevel="1">
      <c r="A17" s="1455"/>
      <c r="B17" s="1604" t="s">
        <v>24</v>
      </c>
      <c r="C17" s="1716" t="s">
        <v>23</v>
      </c>
      <c r="D17" s="2746">
        <v>21590</v>
      </c>
      <c r="E17" s="563">
        <v>38175</v>
      </c>
      <c r="F17" s="2757">
        <f>G17-E17</f>
        <v>185025</v>
      </c>
      <c r="G17" s="2757">
        <v>223200</v>
      </c>
      <c r="H17" s="2715">
        <f>G17</f>
        <v>223200</v>
      </c>
    </row>
    <row r="18" spans="1:9" s="821" customFormat="1" ht="19.5" customHeight="1" outlineLevel="1">
      <c r="A18" s="1455"/>
      <c r="B18" s="1604" t="s">
        <v>1159</v>
      </c>
      <c r="C18" s="1716" t="s">
        <v>9</v>
      </c>
      <c r="D18" s="2746">
        <v>0</v>
      </c>
      <c r="E18" s="563">
        <v>0</v>
      </c>
      <c r="F18" s="2757">
        <f>G18-E18</f>
        <v>52680</v>
      </c>
      <c r="G18" s="2757">
        <v>52680</v>
      </c>
      <c r="H18" s="2715">
        <v>52680</v>
      </c>
    </row>
    <row r="19" spans="1:9" s="821" customFormat="1" ht="19.5" customHeight="1" outlineLevel="1" thickBot="1">
      <c r="A19" s="1455"/>
      <c r="B19" s="1604"/>
      <c r="C19" s="1598"/>
      <c r="D19" s="2746"/>
      <c r="E19" s="563"/>
      <c r="F19" s="1555"/>
      <c r="G19" s="2757"/>
      <c r="H19" s="2715"/>
    </row>
    <row r="20" spans="1:9" s="821" customFormat="1" ht="19.5" customHeight="1" outlineLevel="1" thickBot="1">
      <c r="A20" s="3688"/>
      <c r="B20" s="3687" t="s">
        <v>1844</v>
      </c>
      <c r="C20" s="3686"/>
      <c r="D20" s="3685">
        <f>SUM(D21:D21)</f>
        <v>0</v>
      </c>
      <c r="E20" s="3684">
        <f>SUM(E21:E21)</f>
        <v>64891.87</v>
      </c>
      <c r="F20" s="3684">
        <f>SUM(F21:F21)</f>
        <v>169642.63</v>
      </c>
      <c r="G20" s="3684">
        <f>SUM(G21:G21)</f>
        <v>234534.5</v>
      </c>
      <c r="H20" s="3683">
        <f>SUM(H21:H21)</f>
        <v>0</v>
      </c>
    </row>
    <row r="21" spans="1:9" s="821" customFormat="1" ht="19.5" customHeight="1" outlineLevel="1">
      <c r="A21" s="1455"/>
      <c r="B21" s="1604" t="s">
        <v>1843</v>
      </c>
      <c r="C21" s="3650" t="s">
        <v>107</v>
      </c>
      <c r="D21" s="2746">
        <v>0</v>
      </c>
      <c r="E21" s="563">
        <v>64891.87</v>
      </c>
      <c r="F21" s="563">
        <f>G21-E21</f>
        <v>169642.63</v>
      </c>
      <c r="G21" s="2757">
        <v>234534.5</v>
      </c>
      <c r="H21" s="2715">
        <v>0</v>
      </c>
    </row>
    <row r="22" spans="1:9" s="821" customFormat="1" ht="19.5" customHeight="1" outlineLevel="1">
      <c r="A22" s="1594"/>
      <c r="B22" s="3646"/>
      <c r="C22" s="3645"/>
      <c r="D22" s="3644"/>
      <c r="E22" s="962"/>
      <c r="F22" s="3676"/>
      <c r="G22" s="3666"/>
      <c r="H22" s="2749"/>
    </row>
    <row r="23" spans="1:9" s="821" customFormat="1" ht="21.95" customHeight="1" outlineLevel="1" thickBot="1">
      <c r="A23" s="806" t="s">
        <v>8</v>
      </c>
      <c r="B23" s="2714"/>
      <c r="C23" s="2713"/>
      <c r="D23" s="599">
        <f>D14</f>
        <v>21590</v>
      </c>
      <c r="E23" s="599">
        <f>SUM(E14)+E20</f>
        <v>263486.87</v>
      </c>
      <c r="F23" s="599">
        <f>SUM(F14)+F20</f>
        <v>735927.63</v>
      </c>
      <c r="G23" s="599">
        <f>SUM(G14)+G20</f>
        <v>999414.5</v>
      </c>
      <c r="H23" s="599">
        <f>H14+H20</f>
        <v>764880</v>
      </c>
    </row>
    <row r="24" spans="1:9" ht="20.100000000000001" customHeight="1" outlineLevel="1" thickTop="1"/>
    <row r="25" spans="1:9" s="554" customFormat="1" ht="19.5" customHeight="1">
      <c r="A25" s="554" t="s">
        <v>1010</v>
      </c>
      <c r="C25" s="1050" t="s">
        <v>6</v>
      </c>
      <c r="E25" s="593" t="s">
        <v>1172</v>
      </c>
      <c r="F25" s="593"/>
    </row>
    <row r="26" spans="1:9" s="554" customFormat="1" ht="18" customHeight="1">
      <c r="C26" s="1050"/>
    </row>
    <row r="27" spans="1:9" s="554" customFormat="1" ht="18" customHeight="1">
      <c r="A27" s="3566" t="s">
        <v>1969</v>
      </c>
      <c r="C27" s="3740" t="s">
        <v>1906</v>
      </c>
      <c r="D27" s="2711"/>
      <c r="E27" s="3742" t="s">
        <v>1876</v>
      </c>
      <c r="F27" s="594"/>
      <c r="G27" s="594"/>
      <c r="H27" s="594"/>
    </row>
    <row r="28" spans="1:9" s="363" customFormat="1" ht="12.75">
      <c r="A28" s="2709" t="s">
        <v>1821</v>
      </c>
      <c r="B28" s="2709"/>
      <c r="C28" s="2708" t="s">
        <v>100</v>
      </c>
      <c r="D28" s="2708"/>
      <c r="E28" s="2707" t="s">
        <v>0</v>
      </c>
      <c r="F28" s="2707"/>
      <c r="G28" s="2707"/>
      <c r="H28" s="2707"/>
      <c r="I28" s="954"/>
    </row>
    <row r="29" spans="1:9" s="363" customFormat="1" ht="12.75">
      <c r="A29" s="2706"/>
      <c r="B29" s="2706"/>
      <c r="D29" s="2705"/>
      <c r="E29" s="2705"/>
      <c r="F29" s="2705"/>
      <c r="G29" s="2705"/>
      <c r="H29" s="2705"/>
      <c r="I29" s="954"/>
    </row>
  </sheetData>
  <mergeCells count="10">
    <mergeCell ref="C28:D28"/>
    <mergeCell ref="E28:H28"/>
    <mergeCell ref="A29:B29"/>
    <mergeCell ref="A4:H4"/>
    <mergeCell ref="A5:H5"/>
    <mergeCell ref="A10:B12"/>
    <mergeCell ref="E10:G10"/>
    <mergeCell ref="E25:F25"/>
    <mergeCell ref="C27:D27"/>
    <mergeCell ref="E27:H27"/>
  </mergeCells>
  <pageMargins left="0.5" right="0" top="0.75" bottom="0" header="0.5" footer="0"/>
  <pageSetup paperSize="5" orientation="portrait"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 transitionEvaluation="1" transitionEntry="1">
    <tabColor rgb="FF00B050"/>
    <outlinePr summaryBelow="0"/>
  </sheetPr>
  <dimension ref="A1:ES26"/>
  <sheetViews>
    <sheetView showGridLines="0" showOutlineSymbols="0" topLeftCell="A7" workbookViewId="0">
      <selection activeCell="E25" sqref="E25:H25"/>
    </sheetView>
  </sheetViews>
  <sheetFormatPr defaultColWidth="12.5703125" defaultRowHeight="15.75" outlineLevelRow="1" outlineLevelCol="2"/>
  <cols>
    <col min="1" max="1" width="1.85546875" style="796" customWidth="1"/>
    <col min="2" max="2" width="34" style="796" customWidth="1"/>
    <col min="3" max="5" width="10.7109375" style="796" customWidth="1"/>
    <col min="6" max="6" width="11.28515625" style="1418" customWidth="1"/>
    <col min="7" max="7" width="9.7109375" style="796" customWidth="1"/>
    <col min="8"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s="554" customFormat="1" ht="12.75">
      <c r="A1" s="2867" t="s">
        <v>99</v>
      </c>
      <c r="C1" s="2867"/>
      <c r="E1" s="2867"/>
      <c r="F1" s="2867"/>
      <c r="H1" s="2867"/>
    </row>
    <row r="2" spans="1:9" s="554" customFormat="1" ht="14.25" customHeight="1">
      <c r="A2" s="2866" t="s">
        <v>221</v>
      </c>
      <c r="C2" s="2866"/>
      <c r="E2" s="2866"/>
      <c r="F2" s="2866"/>
      <c r="H2" s="2866"/>
    </row>
    <row r="3" spans="1:9" s="554" customFormat="1" ht="14.25" customHeight="1">
      <c r="E3" s="2866"/>
      <c r="F3" s="2866"/>
      <c r="H3" s="2866"/>
    </row>
    <row r="4" spans="1:9" s="554" customFormat="1" ht="14.25" customHeight="1">
      <c r="A4" s="594" t="s">
        <v>220</v>
      </c>
      <c r="B4" s="594"/>
      <c r="C4" s="594"/>
      <c r="D4" s="594"/>
      <c r="E4" s="594"/>
      <c r="F4" s="594"/>
      <c r="G4" s="594"/>
      <c r="H4" s="594"/>
    </row>
    <row r="5" spans="1:9" s="554" customFormat="1" ht="14.25" customHeight="1">
      <c r="A5" s="593" t="s">
        <v>365</v>
      </c>
      <c r="B5" s="593"/>
      <c r="C5" s="593"/>
      <c r="D5" s="593"/>
      <c r="E5" s="593"/>
      <c r="F5" s="593"/>
      <c r="G5" s="593"/>
      <c r="H5" s="593"/>
    </row>
    <row r="6" spans="1:9" s="554" customFormat="1" ht="14.25" customHeight="1">
      <c r="A6" s="636"/>
      <c r="B6" s="636"/>
      <c r="C6" s="636"/>
      <c r="D6" s="636"/>
      <c r="E6" s="636"/>
      <c r="F6" s="636"/>
      <c r="G6" s="636"/>
      <c r="H6" s="636"/>
    </row>
    <row r="7" spans="1:9" s="554" customFormat="1" ht="14.25" customHeight="1">
      <c r="A7" s="932" t="s">
        <v>1816</v>
      </c>
    </row>
    <row r="8" spans="1:9" ht="14.25" customHeight="1">
      <c r="A8" s="849"/>
      <c r="B8" s="3689" t="s">
        <v>1846</v>
      </c>
      <c r="D8" s="554"/>
      <c r="E8" s="554"/>
      <c r="F8" s="2710"/>
      <c r="G8" s="554"/>
      <c r="H8" s="554"/>
    </row>
    <row r="9" spans="1:9" ht="14.25" customHeight="1">
      <c r="A9" s="849"/>
      <c r="B9" s="848"/>
      <c r="D9" s="554"/>
      <c r="E9" s="554"/>
      <c r="F9" s="2710"/>
      <c r="G9" s="554"/>
      <c r="H9" s="554"/>
    </row>
    <row r="10" spans="1:9" ht="14.25" customHeight="1">
      <c r="A10" s="3657" t="s">
        <v>143</v>
      </c>
      <c r="B10" s="3656"/>
      <c r="C10" s="2738" t="s">
        <v>92</v>
      </c>
      <c r="D10" s="2742" t="s">
        <v>91</v>
      </c>
      <c r="E10" s="2741" t="s">
        <v>93</v>
      </c>
      <c r="F10" s="2740"/>
      <c r="G10" s="2739"/>
      <c r="H10" s="2738" t="s">
        <v>87</v>
      </c>
    </row>
    <row r="11" spans="1:9" ht="14.25" customHeight="1">
      <c r="A11" s="3655"/>
      <c r="B11" s="3654"/>
      <c r="C11" s="2737" t="s">
        <v>86</v>
      </c>
      <c r="D11" s="2735" t="s">
        <v>228</v>
      </c>
      <c r="E11" s="3157" t="s">
        <v>1004</v>
      </c>
      <c r="F11" s="3157" t="s">
        <v>1003</v>
      </c>
      <c r="G11" s="2735" t="s">
        <v>88</v>
      </c>
      <c r="H11" s="2735" t="s">
        <v>227</v>
      </c>
    </row>
    <row r="12" spans="1:9" ht="14.25" customHeight="1">
      <c r="A12" s="3653"/>
      <c r="B12" s="3652"/>
      <c r="C12" s="2734"/>
      <c r="D12" s="2733" t="s">
        <v>84</v>
      </c>
      <c r="E12" s="2733" t="s">
        <v>84</v>
      </c>
      <c r="F12" s="2733" t="s">
        <v>142</v>
      </c>
      <c r="G12" s="2790"/>
      <c r="H12" s="2733" t="s">
        <v>83</v>
      </c>
    </row>
    <row r="13" spans="1:9" ht="20.100000000000001" customHeight="1">
      <c r="A13" s="660" t="s">
        <v>213</v>
      </c>
      <c r="B13" s="3663"/>
      <c r="C13" s="3463"/>
      <c r="D13" s="3463"/>
      <c r="E13" s="3463"/>
      <c r="F13" s="3682"/>
      <c r="G13" s="3639"/>
      <c r="H13" s="3639"/>
    </row>
    <row r="14" spans="1:9" ht="20.100000000000001" customHeight="1">
      <c r="A14" s="1090" t="s">
        <v>46</v>
      </c>
      <c r="B14" s="3441"/>
      <c r="C14" s="2758"/>
      <c r="D14" s="580">
        <f>SUM(D15:D19)</f>
        <v>0</v>
      </c>
      <c r="E14" s="580">
        <f>SUM(E15:E19)</f>
        <v>40569.699999999997</v>
      </c>
      <c r="F14" s="580">
        <f>SUM(F15:F19)</f>
        <v>159430.29999999999</v>
      </c>
      <c r="G14" s="580">
        <f>SUM(G15:G19)</f>
        <v>200000</v>
      </c>
      <c r="H14" s="580">
        <f>SUM(H15:H17)</f>
        <v>200000</v>
      </c>
      <c r="I14" s="3670"/>
    </row>
    <row r="15" spans="1:9" ht="19.5" customHeight="1" outlineLevel="1">
      <c r="A15" s="1485"/>
      <c r="B15" s="1677" t="s">
        <v>1037</v>
      </c>
      <c r="C15" s="1716" t="s">
        <v>1036</v>
      </c>
      <c r="D15" s="2746">
        <v>0</v>
      </c>
      <c r="E15" s="563">
        <v>7272.2</v>
      </c>
      <c r="F15" s="2757">
        <f>G15-E15</f>
        <v>96327.8</v>
      </c>
      <c r="G15" s="2757">
        <v>103600</v>
      </c>
      <c r="H15" s="2715">
        <f>G15</f>
        <v>103600</v>
      </c>
    </row>
    <row r="16" spans="1:9" s="821" customFormat="1" ht="19.5" customHeight="1" outlineLevel="1">
      <c r="A16" s="1455"/>
      <c r="B16" s="1604" t="s">
        <v>24</v>
      </c>
      <c r="C16" s="1716" t="s">
        <v>23</v>
      </c>
      <c r="D16" s="2746">
        <v>0</v>
      </c>
      <c r="E16" s="563">
        <v>33297.5</v>
      </c>
      <c r="F16" s="2757">
        <f>G16-E16</f>
        <v>53102.5</v>
      </c>
      <c r="G16" s="2757">
        <v>86400</v>
      </c>
      <c r="H16" s="2715">
        <f>G16</f>
        <v>86400</v>
      </c>
    </row>
    <row r="17" spans="1:9" s="821" customFormat="1" ht="19.5" customHeight="1" outlineLevel="1">
      <c r="A17" s="1455"/>
      <c r="B17" s="1604" t="s">
        <v>1159</v>
      </c>
      <c r="C17" s="1716" t="s">
        <v>9</v>
      </c>
      <c r="D17" s="2746">
        <v>0</v>
      </c>
      <c r="E17" s="563">
        <v>0</v>
      </c>
      <c r="F17" s="2757">
        <f>G17-E17</f>
        <v>10000</v>
      </c>
      <c r="G17" s="2757">
        <v>10000</v>
      </c>
      <c r="H17" s="2715">
        <f>G17</f>
        <v>10000</v>
      </c>
    </row>
    <row r="18" spans="1:9" s="821" customFormat="1" ht="19.5" customHeight="1" outlineLevel="1">
      <c r="A18" s="1455"/>
      <c r="B18" s="1604"/>
      <c r="C18" s="1598"/>
      <c r="D18" s="2746"/>
      <c r="E18" s="563"/>
      <c r="F18" s="1555"/>
      <c r="G18" s="2757"/>
      <c r="H18" s="2715"/>
    </row>
    <row r="19" spans="1:9" s="821" customFormat="1" ht="19.5" customHeight="1" outlineLevel="1">
      <c r="A19" s="1594"/>
      <c r="B19" s="3646"/>
      <c r="C19" s="3645"/>
      <c r="D19" s="3644"/>
      <c r="E19" s="962"/>
      <c r="F19" s="3676"/>
      <c r="G19" s="3666"/>
      <c r="H19" s="2749"/>
    </row>
    <row r="20" spans="1:9" s="821" customFormat="1" ht="21.95" customHeight="1" outlineLevel="1" thickBot="1">
      <c r="A20" s="806" t="s">
        <v>8</v>
      </c>
      <c r="B20" s="2714"/>
      <c r="C20" s="2713"/>
      <c r="D20" s="599">
        <f>D14</f>
        <v>0</v>
      </c>
      <c r="E20" s="599">
        <f>SUM(E14)</f>
        <v>40569.699999999997</v>
      </c>
      <c r="F20" s="599">
        <f>SUM(F14)</f>
        <v>159430.29999999999</v>
      </c>
      <c r="G20" s="599">
        <f>SUM(G14)</f>
        <v>200000</v>
      </c>
      <c r="H20" s="599">
        <f>SUM(H14)</f>
        <v>200000</v>
      </c>
    </row>
    <row r="21" spans="1:9" ht="20.100000000000001" customHeight="1" outlineLevel="1" thickTop="1"/>
    <row r="22" spans="1:9" s="554" customFormat="1" ht="19.5" customHeight="1">
      <c r="A22" s="554" t="s">
        <v>1010</v>
      </c>
      <c r="C22" s="1050" t="s">
        <v>6</v>
      </c>
      <c r="E22" s="593" t="s">
        <v>1172</v>
      </c>
      <c r="F22" s="593"/>
    </row>
    <row r="23" spans="1:9" s="554" customFormat="1" ht="18" customHeight="1">
      <c r="C23" s="1050"/>
    </row>
    <row r="24" spans="1:9" s="554" customFormat="1" ht="18" customHeight="1">
      <c r="A24" s="3566" t="s">
        <v>1969</v>
      </c>
      <c r="C24" s="3740" t="s">
        <v>1908</v>
      </c>
      <c r="D24" s="2711"/>
      <c r="E24" s="3742" t="s">
        <v>1876</v>
      </c>
      <c r="F24" s="594"/>
      <c r="G24" s="594"/>
      <c r="H24" s="594"/>
    </row>
    <row r="25" spans="1:9" s="363" customFormat="1" ht="12.75">
      <c r="A25" s="2709" t="s">
        <v>1821</v>
      </c>
      <c r="B25" s="2709"/>
      <c r="C25" s="2708" t="s">
        <v>100</v>
      </c>
      <c r="D25" s="2708"/>
      <c r="E25" s="2707" t="s">
        <v>0</v>
      </c>
      <c r="F25" s="2707"/>
      <c r="G25" s="2707"/>
      <c r="H25" s="2707"/>
      <c r="I25" s="954"/>
    </row>
    <row r="26" spans="1:9" s="363" customFormat="1" ht="12.75">
      <c r="A26" s="2706"/>
      <c r="B26" s="2706"/>
      <c r="D26" s="2705"/>
      <c r="E26" s="2705"/>
      <c r="F26" s="2705"/>
      <c r="G26" s="2705"/>
      <c r="H26" s="2705"/>
      <c r="I26" s="954"/>
    </row>
  </sheetData>
  <mergeCells count="10">
    <mergeCell ref="C25:D25"/>
    <mergeCell ref="E25:H25"/>
    <mergeCell ref="A26:B26"/>
    <mergeCell ref="A4:H4"/>
    <mergeCell ref="A5:H5"/>
    <mergeCell ref="A10:B12"/>
    <mergeCell ref="E10:G10"/>
    <mergeCell ref="E22:F22"/>
    <mergeCell ref="C24:D24"/>
    <mergeCell ref="E24:H24"/>
  </mergeCells>
  <pageMargins left="0.5" right="0" top="0.75" bottom="0" header="0.5" footer="0"/>
  <pageSetup paperSize="5" orientation="portrait" verticalDpi="3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transitionEntry="1">
    <tabColor rgb="FFFFFF00"/>
    <outlinePr summaryBelow="0"/>
  </sheetPr>
  <dimension ref="A1:ES27"/>
  <sheetViews>
    <sheetView showGridLines="0" tabSelected="1" showOutlineSymbols="0" topLeftCell="A10" workbookViewId="0">
      <selection activeCell="E26" sqref="E26:H26"/>
    </sheetView>
  </sheetViews>
  <sheetFormatPr defaultColWidth="12.5703125" defaultRowHeight="15.75" outlineLevelRow="1" outlineLevelCol="2"/>
  <cols>
    <col min="1" max="1" width="1.85546875" style="796" customWidth="1"/>
    <col min="2" max="2" width="32.7109375" style="796" customWidth="1"/>
    <col min="3" max="5" width="10.7109375" style="796" customWidth="1"/>
    <col min="6" max="6" width="11.28515625" style="1418" customWidth="1"/>
    <col min="7" max="8" width="10.7109375" style="796"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s="554" customFormat="1" ht="12.75">
      <c r="A1" s="2867" t="s">
        <v>99</v>
      </c>
      <c r="C1" s="2867"/>
      <c r="E1" s="2867"/>
      <c r="F1" s="2867"/>
      <c r="H1" s="2867"/>
    </row>
    <row r="2" spans="1:9" s="554" customFormat="1" ht="14.25" customHeight="1">
      <c r="A2" s="2866" t="s">
        <v>221</v>
      </c>
      <c r="C2" s="2866"/>
      <c r="E2" s="2866"/>
      <c r="F2" s="2866"/>
      <c r="H2" s="2866"/>
    </row>
    <row r="3" spans="1:9" s="554" customFormat="1" ht="14.25" customHeight="1">
      <c r="E3" s="2866"/>
      <c r="F3" s="2866"/>
      <c r="H3" s="2866"/>
    </row>
    <row r="4" spans="1:9" s="554" customFormat="1" ht="14.25" customHeight="1">
      <c r="A4" s="594" t="s">
        <v>220</v>
      </c>
      <c r="B4" s="594"/>
      <c r="C4" s="594"/>
      <c r="D4" s="594"/>
      <c r="E4" s="594"/>
      <c r="F4" s="594"/>
      <c r="G4" s="594"/>
      <c r="H4" s="594"/>
    </row>
    <row r="5" spans="1:9" s="554" customFormat="1" ht="14.25" customHeight="1">
      <c r="A5" s="593" t="s">
        <v>365</v>
      </c>
      <c r="B5" s="593"/>
      <c r="C5" s="593"/>
      <c r="D5" s="593"/>
      <c r="E5" s="593"/>
      <c r="F5" s="593"/>
      <c r="G5" s="593"/>
      <c r="H5" s="593"/>
    </row>
    <row r="6" spans="1:9" s="554" customFormat="1" ht="14.25" customHeight="1">
      <c r="A6" s="636"/>
      <c r="B6" s="636"/>
      <c r="C6" s="636"/>
      <c r="D6" s="636"/>
      <c r="E6" s="636"/>
      <c r="F6" s="636"/>
      <c r="G6" s="636"/>
      <c r="H6" s="636"/>
    </row>
    <row r="7" spans="1:9" s="554" customFormat="1" ht="14.25" customHeight="1">
      <c r="A7" s="932" t="s">
        <v>1816</v>
      </c>
    </row>
    <row r="8" spans="1:9" ht="14.25" customHeight="1">
      <c r="A8" s="849"/>
      <c r="B8" s="3689" t="s">
        <v>1847</v>
      </c>
      <c r="D8" s="554"/>
      <c r="E8" s="554"/>
      <c r="F8" s="2710"/>
      <c r="G8" s="554"/>
      <c r="H8" s="554"/>
    </row>
    <row r="9" spans="1:9" ht="14.25" customHeight="1">
      <c r="A9" s="849"/>
      <c r="B9" s="848"/>
      <c r="D9" s="554"/>
      <c r="E9" s="554"/>
      <c r="F9" s="2710"/>
      <c r="G9" s="554"/>
      <c r="H9" s="554"/>
    </row>
    <row r="10" spans="1:9" ht="14.25" customHeight="1">
      <c r="A10" s="3657" t="s">
        <v>143</v>
      </c>
      <c r="B10" s="3656"/>
      <c r="C10" s="2738" t="s">
        <v>92</v>
      </c>
      <c r="D10" s="2742" t="s">
        <v>91</v>
      </c>
      <c r="E10" s="2741" t="s">
        <v>93</v>
      </c>
      <c r="F10" s="2740"/>
      <c r="G10" s="2739"/>
      <c r="H10" s="2738" t="s">
        <v>87</v>
      </c>
    </row>
    <row r="11" spans="1:9" ht="14.25" customHeight="1">
      <c r="A11" s="3655"/>
      <c r="B11" s="3654"/>
      <c r="C11" s="2737" t="s">
        <v>86</v>
      </c>
      <c r="D11" s="2735" t="s">
        <v>228</v>
      </c>
      <c r="E11" s="3157" t="s">
        <v>1004</v>
      </c>
      <c r="F11" s="3157" t="s">
        <v>1003</v>
      </c>
      <c r="G11" s="2735" t="s">
        <v>88</v>
      </c>
      <c r="H11" s="2735" t="s">
        <v>227</v>
      </c>
    </row>
    <row r="12" spans="1:9" ht="14.25" customHeight="1">
      <c r="A12" s="3653"/>
      <c r="B12" s="3652"/>
      <c r="C12" s="2734"/>
      <c r="D12" s="2733" t="s">
        <v>84</v>
      </c>
      <c r="E12" s="2733" t="s">
        <v>84</v>
      </c>
      <c r="F12" s="2733" t="s">
        <v>142</v>
      </c>
      <c r="G12" s="2790"/>
      <c r="H12" s="2733" t="s">
        <v>83</v>
      </c>
    </row>
    <row r="13" spans="1:9" ht="20.100000000000001" customHeight="1">
      <c r="A13" s="660" t="s">
        <v>213</v>
      </c>
      <c r="B13" s="3663"/>
      <c r="C13" s="3463"/>
      <c r="D13" s="3463"/>
      <c r="E13" s="3463"/>
      <c r="F13" s="3682"/>
      <c r="G13" s="3639"/>
      <c r="H13" s="3639"/>
    </row>
    <row r="14" spans="1:9" ht="20.100000000000001" customHeight="1">
      <c r="A14" s="1090" t="s">
        <v>46</v>
      </c>
      <c r="B14" s="3441"/>
      <c r="C14" s="2758"/>
      <c r="D14" s="580">
        <f>SUM(D15:D20)</f>
        <v>0</v>
      </c>
      <c r="E14" s="580">
        <f>SUM(E15:E17)</f>
        <v>0</v>
      </c>
      <c r="F14" s="580">
        <f>SUM(F15:F17)</f>
        <v>0</v>
      </c>
      <c r="G14" s="580">
        <f>SUM(G15:G17)</f>
        <v>0</v>
      </c>
      <c r="H14" s="580">
        <f>SUM(H15:H17)</f>
        <v>850000</v>
      </c>
      <c r="I14" s="3670"/>
    </row>
    <row r="15" spans="1:9" ht="19.5" customHeight="1" outlineLevel="1">
      <c r="A15" s="1485"/>
      <c r="B15" s="1677" t="s">
        <v>1818</v>
      </c>
      <c r="C15" s="1716" t="s">
        <v>1817</v>
      </c>
      <c r="D15" s="2746">
        <v>0</v>
      </c>
      <c r="E15" s="563">
        <v>0</v>
      </c>
      <c r="F15" s="2757">
        <v>0</v>
      </c>
      <c r="G15" s="2757">
        <v>0</v>
      </c>
      <c r="H15" s="2715">
        <v>700000</v>
      </c>
    </row>
    <row r="16" spans="1:9" s="821" customFormat="1" ht="19.5" customHeight="1" outlineLevel="1">
      <c r="A16" s="1455"/>
      <c r="B16" s="1604" t="s">
        <v>24</v>
      </c>
      <c r="C16" s="1716" t="s">
        <v>23</v>
      </c>
      <c r="D16" s="2746">
        <v>0</v>
      </c>
      <c r="E16" s="563">
        <v>0</v>
      </c>
      <c r="F16" s="2757">
        <v>0</v>
      </c>
      <c r="G16" s="2757">
        <v>0</v>
      </c>
      <c r="H16" s="2715">
        <v>111600</v>
      </c>
    </row>
    <row r="17" spans="1:9" s="821" customFormat="1" ht="19.5" customHeight="1" outlineLevel="1">
      <c r="A17" s="1455"/>
      <c r="B17" s="1604" t="s">
        <v>1159</v>
      </c>
      <c r="C17" s="1716" t="s">
        <v>9</v>
      </c>
      <c r="D17" s="2746">
        <v>0</v>
      </c>
      <c r="E17" s="563">
        <v>0</v>
      </c>
      <c r="F17" s="2757">
        <v>0</v>
      </c>
      <c r="G17" s="2757">
        <v>0</v>
      </c>
      <c r="H17" s="2715">
        <v>38400</v>
      </c>
    </row>
    <row r="18" spans="1:9" s="821" customFormat="1" ht="19.5" customHeight="1" outlineLevel="1">
      <c r="A18" s="1455"/>
      <c r="B18" s="1604"/>
      <c r="C18" s="1716"/>
      <c r="D18" s="2746"/>
      <c r="E18" s="563"/>
      <c r="F18" s="2744"/>
      <c r="G18" s="2757"/>
      <c r="H18" s="2715"/>
    </row>
    <row r="19" spans="1:9" s="821" customFormat="1" ht="19.5" customHeight="1" outlineLevel="1">
      <c r="A19" s="1455"/>
      <c r="B19" s="1604"/>
      <c r="C19" s="1598"/>
      <c r="D19" s="2746"/>
      <c r="E19" s="563"/>
      <c r="F19" s="1555"/>
      <c r="G19" s="2757"/>
      <c r="H19" s="2715"/>
    </row>
    <row r="20" spans="1:9" s="821" customFormat="1" ht="19.5" customHeight="1" outlineLevel="1">
      <c r="A20" s="1594"/>
      <c r="B20" s="3646"/>
      <c r="C20" s="3645"/>
      <c r="D20" s="3644"/>
      <c r="E20" s="962"/>
      <c r="F20" s="3676"/>
      <c r="G20" s="3666"/>
      <c r="H20" s="2749"/>
    </row>
    <row r="21" spans="1:9" s="821" customFormat="1" ht="21.95" customHeight="1" outlineLevel="1" thickBot="1">
      <c r="A21" s="806" t="s">
        <v>8</v>
      </c>
      <c r="B21" s="2714"/>
      <c r="C21" s="2713"/>
      <c r="D21" s="599">
        <f>D14</f>
        <v>0</v>
      </c>
      <c r="E21" s="599">
        <f>E14</f>
        <v>0</v>
      </c>
      <c r="F21" s="599">
        <f>F14</f>
        <v>0</v>
      </c>
      <c r="G21" s="599">
        <f>G14</f>
        <v>0</v>
      </c>
      <c r="H21" s="599">
        <f>H14</f>
        <v>850000</v>
      </c>
    </row>
    <row r="22" spans="1:9" ht="20.100000000000001" customHeight="1" outlineLevel="1" thickTop="1"/>
    <row r="23" spans="1:9" s="554" customFormat="1" ht="19.5" customHeight="1">
      <c r="A23" s="554" t="s">
        <v>1010</v>
      </c>
      <c r="C23" s="1050" t="s">
        <v>6</v>
      </c>
      <c r="E23" s="593" t="s">
        <v>1172</v>
      </c>
      <c r="F23" s="593"/>
    </row>
    <row r="24" spans="1:9" s="554" customFormat="1" ht="18" customHeight="1">
      <c r="C24" s="1050"/>
    </row>
    <row r="25" spans="1:9" s="554" customFormat="1" ht="18" customHeight="1">
      <c r="A25" s="3767" t="s">
        <v>1965</v>
      </c>
      <c r="C25" s="3740" t="s">
        <v>1908</v>
      </c>
      <c r="D25" s="2711"/>
      <c r="E25" s="3742" t="s">
        <v>1876</v>
      </c>
      <c r="F25" s="594"/>
      <c r="G25" s="594"/>
      <c r="H25" s="594"/>
    </row>
    <row r="26" spans="1:9" s="363" customFormat="1" ht="12.75">
      <c r="A26" s="2709" t="s">
        <v>1821</v>
      </c>
      <c r="B26" s="2709"/>
      <c r="C26" s="2708" t="s">
        <v>100</v>
      </c>
      <c r="D26" s="2708"/>
      <c r="E26" s="2707" t="s">
        <v>0</v>
      </c>
      <c r="F26" s="2707"/>
      <c r="G26" s="2707"/>
      <c r="H26" s="2707"/>
      <c r="I26" s="954"/>
    </row>
    <row r="27" spans="1:9" s="363" customFormat="1" ht="12.75">
      <c r="A27" s="2706"/>
      <c r="B27" s="2706"/>
      <c r="D27" s="2705"/>
      <c r="E27" s="2705"/>
      <c r="F27" s="2705"/>
      <c r="G27" s="2705"/>
      <c r="H27" s="2705"/>
      <c r="I27" s="954"/>
    </row>
  </sheetData>
  <mergeCells count="10">
    <mergeCell ref="C26:D26"/>
    <mergeCell ref="E26:H26"/>
    <mergeCell ref="A27:B27"/>
    <mergeCell ref="A4:H4"/>
    <mergeCell ref="A5:H5"/>
    <mergeCell ref="A10:B12"/>
    <mergeCell ref="E10:G10"/>
    <mergeCell ref="E23:F23"/>
    <mergeCell ref="C25:D25"/>
    <mergeCell ref="E25:H25"/>
  </mergeCells>
  <pageMargins left="0.5" right="0" top="0.75" bottom="0" header="0.5" footer="0"/>
  <pageSetup paperSize="5" orientation="portrait"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37"/>
  <sheetViews>
    <sheetView showGridLines="0" showOutlineSymbols="0" topLeftCell="A7" workbookViewId="0">
      <selection activeCell="G26" sqref="G26"/>
    </sheetView>
  </sheetViews>
  <sheetFormatPr defaultColWidth="12.5703125" defaultRowHeight="12.75" outlineLevelRow="2" outlineLevelCol="2"/>
  <cols>
    <col min="1" max="1" width="1.85546875" style="238" customWidth="1"/>
    <col min="2" max="2" width="27.28515625" style="238" customWidth="1"/>
    <col min="3" max="3" width="10" style="238" customWidth="1"/>
    <col min="4" max="4" width="9.140625" style="238" customWidth="1"/>
    <col min="5" max="5" width="12.42578125" style="239" customWidth="1"/>
    <col min="6" max="8" width="12.4257812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295</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509" t="s">
        <v>213</v>
      </c>
      <c r="B16" s="296"/>
      <c r="C16" s="295"/>
      <c r="D16" s="295"/>
      <c r="E16" s="297"/>
      <c r="F16" s="296"/>
      <c r="G16" s="296"/>
      <c r="H16" s="295"/>
    </row>
    <row r="17" spans="1:9" s="237" customFormat="1" ht="20.100000000000001" customHeight="1" outlineLevel="1">
      <c r="A17" s="294" t="s">
        <v>46</v>
      </c>
      <c r="B17" s="499"/>
      <c r="C17" s="292"/>
      <c r="D17" s="290">
        <f>SUM(D18:D19)</f>
        <v>813900</v>
      </c>
      <c r="E17" s="291">
        <f>SUM(E18:E19)</f>
        <v>310500</v>
      </c>
      <c r="F17" s="290">
        <f>SUM(F18:F19)</f>
        <v>689500</v>
      </c>
      <c r="G17" s="290">
        <f>SUM(G18:G19)</f>
        <v>1000000</v>
      </c>
      <c r="H17" s="290">
        <f>SUM(H18:H19)</f>
        <v>1000000</v>
      </c>
    </row>
    <row r="18" spans="1:9" s="267" customFormat="1" ht="18" customHeight="1" outlineLevel="1">
      <c r="A18" s="280" t="s">
        <v>211</v>
      </c>
      <c r="B18" s="508"/>
      <c r="C18" s="278" t="s">
        <v>40</v>
      </c>
      <c r="D18" s="274">
        <f>'[8]ABC FEDERATION - KB'!$E$12</f>
        <v>154800</v>
      </c>
      <c r="E18" s="284">
        <f>'[7]ABC FEDERATION - KB'!$E$12</f>
        <v>0</v>
      </c>
      <c r="F18" s="272">
        <f>G18-E18</f>
        <v>222400</v>
      </c>
      <c r="G18" s="283">
        <f>'[7]ABC FEDERATION - KB'!$C$12</f>
        <v>222400</v>
      </c>
      <c r="H18" s="270">
        <v>222400</v>
      </c>
      <c r="I18" s="268"/>
    </row>
    <row r="19" spans="1:9" s="267" customFormat="1" ht="18" customHeight="1" outlineLevel="1">
      <c r="A19" s="277" t="s">
        <v>205</v>
      </c>
      <c r="B19" s="276"/>
      <c r="C19" s="275" t="s">
        <v>9</v>
      </c>
      <c r="D19" s="274">
        <f>'[8]ABC FEDERATION - KB'!$E$13</f>
        <v>659100</v>
      </c>
      <c r="E19" s="273">
        <f>'[7]ABC FEDERATION - KB'!$E$13</f>
        <v>310500</v>
      </c>
      <c r="F19" s="272">
        <f>G19-E19</f>
        <v>467100</v>
      </c>
      <c r="G19" s="271">
        <f>'[7]ABC FEDERATION - KB'!$C$13</f>
        <v>777600</v>
      </c>
      <c r="H19" s="270">
        <v>777600</v>
      </c>
      <c r="I19" s="268"/>
    </row>
    <row r="20" spans="1:9" ht="20.100000000000001" customHeight="1" outlineLevel="2" thickBot="1">
      <c r="A20" s="266" t="s">
        <v>8</v>
      </c>
      <c r="B20" s="264"/>
      <c r="C20" s="265"/>
      <c r="D20" s="264">
        <f>SUM(D18:D19)</f>
        <v>813900</v>
      </c>
      <c r="E20" s="263">
        <f>SUM(E18:E19)</f>
        <v>310500</v>
      </c>
      <c r="F20" s="264">
        <f>SUM(F18:F19)</f>
        <v>689500</v>
      </c>
      <c r="G20" s="264">
        <f>SUM(G18:G19)</f>
        <v>1000000</v>
      </c>
      <c r="H20" s="263">
        <f>SUM(H18:H19)</f>
        <v>1000000</v>
      </c>
    </row>
    <row r="21" spans="1:9" ht="20.100000000000001" customHeight="1" outlineLevel="2" thickTop="1">
      <c r="A21" s="259"/>
      <c r="B21" s="259"/>
      <c r="C21" s="261"/>
      <c r="D21" s="259"/>
      <c r="E21" s="260"/>
      <c r="F21" s="259"/>
      <c r="G21" s="259"/>
      <c r="H21" s="506" t="s">
        <v>204</v>
      </c>
    </row>
    <row r="22" spans="1:9" s="247" customFormat="1" ht="14.25" customHeight="1">
      <c r="A22" s="253" t="s">
        <v>203</v>
      </c>
      <c r="B22" s="249"/>
      <c r="C22" s="249"/>
      <c r="D22" s="249" t="s">
        <v>6</v>
      </c>
      <c r="E22" s="251"/>
      <c r="F22" s="253"/>
      <c r="G22" s="253" t="s">
        <v>5</v>
      </c>
      <c r="H22" s="249"/>
    </row>
    <row r="23" spans="1:9" s="247" customFormat="1" ht="14.25" customHeight="1">
      <c r="A23" s="253"/>
      <c r="B23" s="249"/>
      <c r="C23" s="249"/>
      <c r="D23" s="249"/>
      <c r="E23" s="251"/>
      <c r="F23" s="253"/>
      <c r="G23" s="253"/>
      <c r="H23" s="249"/>
    </row>
    <row r="24" spans="1:9" s="247" customFormat="1" ht="14.25" customHeight="1">
      <c r="A24" s="253"/>
      <c r="B24" s="249"/>
      <c r="C24" s="249"/>
      <c r="D24" s="249"/>
      <c r="E24" s="251"/>
      <c r="F24" s="253"/>
      <c r="G24" s="253"/>
      <c r="H24" s="249"/>
    </row>
    <row r="25" spans="1:9" s="247" customFormat="1" ht="14.25" customHeight="1">
      <c r="A25" s="257" t="s">
        <v>1877</v>
      </c>
      <c r="B25" s="254"/>
      <c r="C25" s="257"/>
      <c r="D25" s="256" t="s">
        <v>1875</v>
      </c>
      <c r="E25" s="251"/>
      <c r="F25" s="255"/>
      <c r="G25" s="255" t="s">
        <v>1876</v>
      </c>
      <c r="H25" s="249"/>
    </row>
    <row r="26" spans="1:9" s="247" customFormat="1" ht="14.25" customHeight="1">
      <c r="A26" s="249" t="s">
        <v>291</v>
      </c>
      <c r="B26" s="254"/>
      <c r="C26" s="253"/>
      <c r="D26" s="252" t="s">
        <v>200</v>
      </c>
      <c r="E26" s="251"/>
      <c r="F26" s="250"/>
      <c r="G26" s="250" t="s">
        <v>199</v>
      </c>
      <c r="H26" s="249"/>
    </row>
    <row r="27" spans="1:9" s="240" customFormat="1">
      <c r="A27" s="245"/>
      <c r="B27" s="246"/>
      <c r="C27" s="245"/>
      <c r="D27" s="243"/>
      <c r="E27" s="244"/>
      <c r="F27" s="243"/>
      <c r="G27" s="243"/>
      <c r="H27" s="243"/>
      <c r="I27" s="331"/>
    </row>
    <row r="28" spans="1:9" s="240" customFormat="1">
      <c r="A28" s="245"/>
      <c r="B28" s="246"/>
      <c r="C28" s="245"/>
      <c r="D28" s="243"/>
      <c r="E28" s="244"/>
      <c r="F28" s="243"/>
      <c r="G28" s="243"/>
      <c r="H28" s="243"/>
      <c r="I28" s="331"/>
    </row>
    <row r="29" spans="1:9" s="240" customFormat="1">
      <c r="A29" s="245"/>
      <c r="B29" s="246"/>
      <c r="C29" s="245"/>
      <c r="D29" s="243"/>
      <c r="E29" s="244"/>
      <c r="F29" s="243"/>
      <c r="G29" s="243"/>
      <c r="H29" s="243"/>
      <c r="I29" s="331"/>
    </row>
    <row r="30" spans="1:9" s="240" customFormat="1">
      <c r="A30" s="245"/>
      <c r="B30" s="246"/>
      <c r="C30" s="245"/>
      <c r="D30" s="243"/>
      <c r="E30" s="244"/>
      <c r="F30" s="243"/>
      <c r="G30" s="243"/>
      <c r="H30" s="243"/>
      <c r="I30" s="331"/>
    </row>
    <row r="31" spans="1:9" s="240" customFormat="1">
      <c r="A31" s="245"/>
      <c r="B31" s="246"/>
      <c r="C31" s="245"/>
      <c r="D31" s="243"/>
      <c r="E31" s="244"/>
      <c r="F31" s="243"/>
      <c r="G31" s="243"/>
      <c r="H31" s="243"/>
      <c r="I31" s="331"/>
    </row>
    <row r="32" spans="1:9" s="240" customFormat="1">
      <c r="A32" s="245"/>
      <c r="B32" s="246"/>
      <c r="C32" s="245"/>
      <c r="D32" s="243"/>
      <c r="E32" s="244"/>
      <c r="F32" s="243"/>
      <c r="G32" s="243"/>
      <c r="H32" s="243"/>
      <c r="I32" s="331"/>
    </row>
    <row r="33" spans="1:9" s="240" customFormat="1">
      <c r="A33" s="245"/>
      <c r="B33" s="246"/>
      <c r="C33" s="245"/>
      <c r="D33" s="243"/>
      <c r="E33" s="244"/>
      <c r="F33" s="243"/>
      <c r="G33" s="243"/>
      <c r="H33" s="243"/>
      <c r="I33" s="331"/>
    </row>
    <row r="34" spans="1:9" s="240" customFormat="1">
      <c r="A34" s="245"/>
      <c r="B34" s="246"/>
      <c r="C34" s="245"/>
      <c r="D34" s="243"/>
      <c r="E34" s="244"/>
      <c r="F34" s="243"/>
      <c r="G34" s="243"/>
      <c r="H34" s="243"/>
      <c r="I34" s="331"/>
    </row>
    <row r="35" spans="1:9" s="240" customFormat="1">
      <c r="A35" s="245"/>
      <c r="B35" s="246"/>
      <c r="C35" s="245"/>
      <c r="D35" s="243"/>
      <c r="E35" s="244"/>
      <c r="F35" s="243"/>
      <c r="G35" s="243"/>
      <c r="H35" s="243"/>
      <c r="I35" s="331"/>
    </row>
    <row r="36" spans="1:9" s="240" customFormat="1">
      <c r="A36" s="245"/>
      <c r="B36" s="246"/>
      <c r="C36" s="245"/>
      <c r="D36" s="243"/>
      <c r="E36" s="244"/>
      <c r="F36" s="243"/>
      <c r="G36" s="243"/>
      <c r="H36" s="243"/>
      <c r="I36" s="331"/>
    </row>
    <row r="37" spans="1:9" s="240" customFormat="1">
      <c r="A37" s="245"/>
      <c r="B37" s="246"/>
      <c r="C37" s="245"/>
      <c r="D37" s="243"/>
      <c r="E37" s="244"/>
      <c r="F37" s="243"/>
      <c r="G37" s="243"/>
      <c r="H37" s="243"/>
      <c r="I37" s="331"/>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49"/>
  <sheetViews>
    <sheetView showGridLines="0" showOutlineSymbols="0" topLeftCell="A25" workbookViewId="0">
      <selection activeCell="F38" sqref="F38"/>
    </sheetView>
  </sheetViews>
  <sheetFormatPr defaultColWidth="12.5703125" defaultRowHeight="13.5" outlineLevelRow="2" outlineLevelCol="2"/>
  <cols>
    <col min="1" max="1" width="1.85546875" style="238" customWidth="1"/>
    <col min="2" max="2" width="41.7109375" style="238" customWidth="1"/>
    <col min="3" max="3" width="11.5703125" style="238" customWidth="1"/>
    <col min="4" max="4" width="9.5703125" style="238" customWidth="1"/>
    <col min="5" max="5" width="9" style="461" customWidth="1"/>
    <col min="6" max="7" width="9" style="460" customWidth="1"/>
    <col min="8" max="8" width="9.42578125" style="460"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c r="A1" s="329" t="s">
        <v>99</v>
      </c>
      <c r="E1" s="487"/>
      <c r="F1" s="486"/>
      <c r="G1" s="486"/>
      <c r="H1" s="486"/>
    </row>
    <row r="2" spans="1:8" ht="14.25" customHeight="1">
      <c r="A2" s="326" t="s">
        <v>221</v>
      </c>
      <c r="E2" s="485"/>
      <c r="F2" s="484"/>
      <c r="G2" s="484"/>
      <c r="H2" s="484"/>
    </row>
    <row r="3" spans="1:8" ht="14.25" customHeight="1">
      <c r="E3" s="485"/>
      <c r="G3" s="484"/>
      <c r="H3" s="484"/>
    </row>
    <row r="4" spans="1:8" ht="14.25" customHeight="1">
      <c r="E4" s="485"/>
      <c r="G4" s="484"/>
      <c r="H4" s="484"/>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483"/>
      <c r="F7" s="482"/>
      <c r="G7" s="482"/>
      <c r="H7" s="482"/>
    </row>
    <row r="8" spans="1:8" ht="14.25" customHeight="1">
      <c r="A8" s="359"/>
      <c r="B8" s="359"/>
      <c r="C8" s="359"/>
      <c r="D8" s="359"/>
      <c r="E8" s="483"/>
      <c r="F8" s="482"/>
      <c r="G8" s="482"/>
      <c r="H8" s="482"/>
    </row>
    <row r="9" spans="1:8" ht="14.25" customHeight="1">
      <c r="A9" s="317" t="s">
        <v>218</v>
      </c>
      <c r="B9" s="317"/>
    </row>
    <row r="10" spans="1:8" ht="14.25" customHeight="1">
      <c r="A10" s="316" t="s">
        <v>303</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481"/>
      <c r="F16" s="480"/>
      <c r="G16" s="480"/>
      <c r="H16" s="479"/>
    </row>
    <row r="17" spans="1:9" s="237" customFormat="1" ht="20.100000000000001" customHeight="1" outlineLevel="1">
      <c r="A17" s="294" t="s">
        <v>46</v>
      </c>
      <c r="B17" s="499"/>
      <c r="C17" s="292"/>
      <c r="D17" s="477">
        <f>SUM(D18:D31)</f>
        <v>1388557.27</v>
      </c>
      <c r="E17" s="478">
        <f>SUM(E18:E31)</f>
        <v>546154.4</v>
      </c>
      <c r="F17" s="477">
        <f>SUM(F18:F31)</f>
        <v>1211845.6000000001</v>
      </c>
      <c r="G17" s="477">
        <f>SUM(G18:G31)</f>
        <v>1758000</v>
      </c>
      <c r="H17" s="477">
        <f>SUM(H18:H31)</f>
        <v>1758000</v>
      </c>
    </row>
    <row r="18" spans="1:9" s="267" customFormat="1" ht="18" customHeight="1" outlineLevel="1">
      <c r="A18" s="277" t="s">
        <v>39</v>
      </c>
      <c r="B18" s="510"/>
      <c r="C18" s="278" t="s">
        <v>35</v>
      </c>
      <c r="D18" s="476">
        <f>[13]ALGERS!$E$12</f>
        <v>22489.61</v>
      </c>
      <c r="E18" s="474">
        <f>[12]ALGERS!$E$12</f>
        <v>9619.6200000000008</v>
      </c>
      <c r="F18" s="471">
        <f>G18-E18</f>
        <v>15380.38</v>
      </c>
      <c r="G18" s="473">
        <f>[12]ALGERS!$C$12</f>
        <v>25000</v>
      </c>
      <c r="H18" s="471">
        <v>25000</v>
      </c>
      <c r="I18" s="268"/>
    </row>
    <row r="19" spans="1:9" s="267" customFormat="1" ht="18" customHeight="1" outlineLevel="1">
      <c r="A19" s="280" t="s">
        <v>238</v>
      </c>
      <c r="B19" s="508"/>
      <c r="C19" s="278" t="s">
        <v>131</v>
      </c>
      <c r="D19" s="476">
        <f>[13]ALGERS!$E$13</f>
        <v>20606.7</v>
      </c>
      <c r="E19" s="474">
        <f>[12]ALGERS!$E$13</f>
        <v>0</v>
      </c>
      <c r="F19" s="471">
        <f>G19-E19</f>
        <v>45000</v>
      </c>
      <c r="G19" s="473">
        <f>[12]ALGERS!$C$13</f>
        <v>45000</v>
      </c>
      <c r="H19" s="471">
        <v>45000</v>
      </c>
      <c r="I19" s="268"/>
    </row>
    <row r="20" spans="1:9" s="267" customFormat="1" ht="18" customHeight="1" outlineLevel="1">
      <c r="A20" s="281" t="s">
        <v>130</v>
      </c>
      <c r="B20" s="279"/>
      <c r="C20" s="278" t="s">
        <v>33</v>
      </c>
      <c r="D20" s="476">
        <f>[13]ALGERS!$E$14</f>
        <v>74193.86</v>
      </c>
      <c r="E20" s="474">
        <f>[12]ALGERS!$E$14</f>
        <v>18616.36</v>
      </c>
      <c r="F20" s="471">
        <f>G20-E20</f>
        <v>19383.64</v>
      </c>
      <c r="G20" s="473">
        <f>[12]ALGERS!$C$14</f>
        <v>38000</v>
      </c>
      <c r="H20" s="471">
        <v>38000</v>
      </c>
      <c r="I20" s="268"/>
    </row>
    <row r="21" spans="1:9" s="267" customFormat="1" ht="18" customHeight="1" outlineLevel="1">
      <c r="A21" s="280" t="s">
        <v>32</v>
      </c>
      <c r="B21" s="279"/>
      <c r="C21" s="278" t="s">
        <v>31</v>
      </c>
      <c r="D21" s="476">
        <f>[13]ALGERS!$E$15</f>
        <v>38146.399999999994</v>
      </c>
      <c r="E21" s="474">
        <f>[12]ALGERS!$E$15</f>
        <v>17207.7</v>
      </c>
      <c r="F21" s="471">
        <f>G21-E21</f>
        <v>42792.3</v>
      </c>
      <c r="G21" s="473">
        <f>[12]ALGERS!$C$15</f>
        <v>60000</v>
      </c>
      <c r="H21" s="471">
        <v>60000</v>
      </c>
      <c r="I21" s="268"/>
    </row>
    <row r="22" spans="1:9" s="267" customFormat="1" ht="18" customHeight="1" outlineLevel="1">
      <c r="A22" s="280" t="s">
        <v>195</v>
      </c>
      <c r="B22" s="279"/>
      <c r="C22" s="278" t="s">
        <v>194</v>
      </c>
      <c r="D22" s="476">
        <f>[13]ALGERS!$E$16</f>
        <v>350475.59</v>
      </c>
      <c r="E22" s="474">
        <f>[12]ALGERS!$E$16</f>
        <v>76147.520000000004</v>
      </c>
      <c r="F22" s="471">
        <f>G22-E22</f>
        <v>353852.48</v>
      </c>
      <c r="G22" s="473">
        <f>[12]ALGERS!$C$16</f>
        <v>430000</v>
      </c>
      <c r="H22" s="471">
        <v>430000</v>
      </c>
      <c r="I22" s="268"/>
    </row>
    <row r="23" spans="1:9" s="267" customFormat="1" ht="18" customHeight="1" outlineLevel="1">
      <c r="A23" s="280" t="s">
        <v>171</v>
      </c>
      <c r="B23" s="279"/>
      <c r="C23" s="278" t="s">
        <v>29</v>
      </c>
      <c r="D23" s="476">
        <f>[13]ALGERS!$E$17</f>
        <v>0</v>
      </c>
      <c r="E23" s="474">
        <f>[12]ALGERS!$E$17</f>
        <v>0</v>
      </c>
      <c r="F23" s="471">
        <f>G23-E23</f>
        <v>1000</v>
      </c>
      <c r="G23" s="473">
        <f>[12]ALGERS!$C$17</f>
        <v>1000</v>
      </c>
      <c r="H23" s="471">
        <v>1000</v>
      </c>
      <c r="I23" s="268"/>
    </row>
    <row r="24" spans="1:9" s="267" customFormat="1" ht="18" customHeight="1" outlineLevel="1">
      <c r="A24" s="281" t="s">
        <v>209</v>
      </c>
      <c r="B24" s="279"/>
      <c r="C24" s="278" t="s">
        <v>27</v>
      </c>
      <c r="D24" s="476">
        <f>[13]ALGERS!$E$18</f>
        <v>20545.109999999993</v>
      </c>
      <c r="E24" s="474">
        <f>[12]ALGERS!$E$18</f>
        <v>2643.2</v>
      </c>
      <c r="F24" s="471">
        <f>G24-E24</f>
        <v>29356.799999999999</v>
      </c>
      <c r="G24" s="473">
        <f>[12]ALGERS!$C$18</f>
        <v>32000</v>
      </c>
      <c r="H24" s="471">
        <v>32000</v>
      </c>
      <c r="I24" s="268"/>
    </row>
    <row r="25" spans="1:9" s="267" customFormat="1" ht="18" customHeight="1" outlineLevel="1">
      <c r="A25" s="280" t="s">
        <v>279</v>
      </c>
      <c r="B25" s="279"/>
      <c r="C25" s="278" t="s">
        <v>128</v>
      </c>
      <c r="D25" s="476">
        <f>[13]ALGERS!$E$19</f>
        <v>5640</v>
      </c>
      <c r="E25" s="474">
        <f>[12]ALGERS!$E$19</f>
        <v>2820</v>
      </c>
      <c r="F25" s="471">
        <f>G25-E25</f>
        <v>3180</v>
      </c>
      <c r="G25" s="473">
        <f>[12]ALGERS!$C$19</f>
        <v>6000</v>
      </c>
      <c r="H25" s="471">
        <v>6000</v>
      </c>
      <c r="I25" s="268"/>
    </row>
    <row r="26" spans="1:9" s="267" customFormat="1" ht="18" customHeight="1" outlineLevel="1">
      <c r="A26" s="280" t="s">
        <v>24</v>
      </c>
      <c r="B26" s="279"/>
      <c r="C26" s="278" t="s">
        <v>23</v>
      </c>
      <c r="D26" s="476">
        <f>[13]ALGERS!$E$20</f>
        <v>856460</v>
      </c>
      <c r="E26" s="472">
        <f>[12]ALGERS!$E$20</f>
        <v>419100</v>
      </c>
      <c r="F26" s="471">
        <f>G26-E26</f>
        <v>638900</v>
      </c>
      <c r="G26" s="470">
        <f>[12]ALGERS!$C$20</f>
        <v>1058000</v>
      </c>
      <c r="H26" s="469">
        <v>1058000</v>
      </c>
      <c r="I26" s="268">
        <v>78000</v>
      </c>
    </row>
    <row r="27" spans="1:9" s="267" customFormat="1" ht="18" customHeight="1" outlineLevel="1">
      <c r="A27" s="280" t="s">
        <v>302</v>
      </c>
      <c r="B27" s="279"/>
      <c r="C27" s="278" t="s">
        <v>301</v>
      </c>
      <c r="D27" s="476">
        <f>[13]ALGERS!$E$21</f>
        <v>0</v>
      </c>
      <c r="E27" s="472">
        <f>[12]ALGERS!$E$21</f>
        <v>0</v>
      </c>
      <c r="F27" s="471">
        <f>G27-E27</f>
        <v>10000</v>
      </c>
      <c r="G27" s="470">
        <f>[12]ALGERS!$C$21</f>
        <v>10000</v>
      </c>
      <c r="H27" s="471">
        <v>10000</v>
      </c>
      <c r="I27" s="268"/>
    </row>
    <row r="28" spans="1:9" s="267" customFormat="1" ht="18" customHeight="1" outlineLevel="1">
      <c r="A28" s="280" t="s">
        <v>254</v>
      </c>
      <c r="B28" s="279"/>
      <c r="C28" s="278"/>
      <c r="D28" s="476"/>
      <c r="E28" s="472"/>
      <c r="F28" s="471"/>
      <c r="G28" s="470"/>
      <c r="H28" s="471"/>
      <c r="I28" s="268"/>
    </row>
    <row r="29" spans="1:9" s="267" customFormat="1" ht="18" customHeight="1" outlineLevel="1">
      <c r="A29" s="280"/>
      <c r="B29" s="279" t="s">
        <v>253</v>
      </c>
      <c r="C29" s="278" t="s">
        <v>252</v>
      </c>
      <c r="D29" s="476">
        <f>[13]ALGERS!$E$22</f>
        <v>0</v>
      </c>
      <c r="E29" s="472">
        <f>[12]ALGERS!$E$22</f>
        <v>0</v>
      </c>
      <c r="F29" s="471">
        <f>G29-E29</f>
        <v>10000</v>
      </c>
      <c r="G29" s="470">
        <f>[12]ALGERS!$C$22</f>
        <v>10000</v>
      </c>
      <c r="H29" s="471">
        <v>10000</v>
      </c>
      <c r="I29" s="268"/>
    </row>
    <row r="30" spans="1:9" s="267" customFormat="1" ht="18" customHeight="1" outlineLevel="1">
      <c r="A30" s="280" t="s">
        <v>300</v>
      </c>
      <c r="B30" s="279"/>
      <c r="C30" s="278" t="s">
        <v>13</v>
      </c>
      <c r="D30" s="476">
        <f>[13]ALGERS!$E$23</f>
        <v>0</v>
      </c>
      <c r="E30" s="472">
        <f>[12]ALGERS!$E$23</f>
        <v>0</v>
      </c>
      <c r="F30" s="471">
        <f>G30-E30</f>
        <v>10000</v>
      </c>
      <c r="G30" s="470">
        <f>[12]ALGERS!$C$23</f>
        <v>10000</v>
      </c>
      <c r="H30" s="471">
        <v>10000</v>
      </c>
      <c r="I30" s="268"/>
    </row>
    <row r="31" spans="1:9" s="267" customFormat="1" ht="18" customHeight="1" outlineLevel="1">
      <c r="A31" s="280" t="s">
        <v>299</v>
      </c>
      <c r="B31" s="279"/>
      <c r="C31" s="278" t="s">
        <v>163</v>
      </c>
      <c r="D31" s="476">
        <f>[13]ALGERS!$E$24</f>
        <v>0</v>
      </c>
      <c r="E31" s="472">
        <f>[12]ALGERS!$E$24</f>
        <v>0</v>
      </c>
      <c r="F31" s="471">
        <f>G31-E31</f>
        <v>33000</v>
      </c>
      <c r="G31" s="470">
        <f>[12]ALGERS!$C$24</f>
        <v>33000</v>
      </c>
      <c r="H31" s="471">
        <v>33000</v>
      </c>
      <c r="I31" s="268"/>
    </row>
    <row r="32" spans="1:9" ht="20.100000000000001" customHeight="1" outlineLevel="2" thickBot="1">
      <c r="A32" s="266" t="s">
        <v>8</v>
      </c>
      <c r="B32" s="264"/>
      <c r="C32" s="265"/>
      <c r="D32" s="468">
        <f>SUM(D18:D31)</f>
        <v>1388557.27</v>
      </c>
      <c r="E32" s="467">
        <f>SUM(E18:E31)</f>
        <v>546154.4</v>
      </c>
      <c r="F32" s="468">
        <f>SUM(F18:F31)</f>
        <v>1211845.6000000001</v>
      </c>
      <c r="G32" s="468">
        <f>SUM(G18:G31)</f>
        <v>1758000</v>
      </c>
      <c r="H32" s="467">
        <f>SUM(H18:H31)</f>
        <v>1758000</v>
      </c>
      <c r="I32" s="239"/>
    </row>
    <row r="33" spans="1:9" ht="20.100000000000001" customHeight="1" outlineLevel="2" thickTop="1">
      <c r="A33" s="259"/>
      <c r="B33" s="259"/>
      <c r="C33" s="261"/>
      <c r="D33" s="259"/>
      <c r="E33" s="466"/>
      <c r="F33" s="465"/>
      <c r="G33" s="465"/>
      <c r="H33" s="488"/>
    </row>
    <row r="34" spans="1:9" s="247" customFormat="1" ht="14.25" customHeight="1">
      <c r="A34" s="253"/>
      <c r="B34" s="253" t="s">
        <v>298</v>
      </c>
      <c r="C34" s="249" t="s">
        <v>6</v>
      </c>
      <c r="D34" s="249"/>
      <c r="E34" s="252"/>
      <c r="F34" s="253" t="s">
        <v>5</v>
      </c>
      <c r="G34" s="249"/>
      <c r="H34" s="464"/>
    </row>
    <row r="35" spans="1:9" s="247" customFormat="1" ht="14.25" customHeight="1">
      <c r="A35" s="253"/>
      <c r="B35" s="249"/>
      <c r="C35" s="249"/>
      <c r="D35" s="249"/>
      <c r="E35" s="252"/>
      <c r="F35" s="253"/>
      <c r="G35" s="249"/>
      <c r="H35" s="464"/>
    </row>
    <row r="36" spans="1:9" s="247" customFormat="1" ht="14.25" customHeight="1">
      <c r="A36" s="253"/>
      <c r="B36" s="249"/>
      <c r="C36" s="249"/>
      <c r="D36" s="249"/>
      <c r="E36" s="252"/>
      <c r="F36" s="253"/>
      <c r="G36" s="249"/>
      <c r="H36" s="464"/>
    </row>
    <row r="37" spans="1:9" s="247" customFormat="1" ht="14.25" customHeight="1">
      <c r="A37" s="257"/>
      <c r="B37" s="257" t="s">
        <v>1878</v>
      </c>
      <c r="C37" s="256" t="s">
        <v>1875</v>
      </c>
      <c r="D37" s="249"/>
      <c r="E37" s="449"/>
      <c r="F37" s="255" t="s">
        <v>1858</v>
      </c>
      <c r="G37" s="249"/>
      <c r="H37" s="464"/>
    </row>
    <row r="38" spans="1:9" s="247" customFormat="1" ht="14.25" customHeight="1">
      <c r="A38" s="249" t="s">
        <v>297</v>
      </c>
      <c r="B38" s="249" t="s">
        <v>296</v>
      </c>
      <c r="C38" s="252" t="s">
        <v>200</v>
      </c>
      <c r="D38" s="249"/>
      <c r="E38" s="448"/>
      <c r="F38" s="250" t="s">
        <v>199</v>
      </c>
      <c r="G38" s="249"/>
      <c r="H38" s="464"/>
    </row>
    <row r="39" spans="1:9" s="240" customFormat="1">
      <c r="A39" s="245"/>
      <c r="B39" s="246"/>
      <c r="C39" s="245"/>
      <c r="D39" s="243"/>
      <c r="E39" s="463"/>
      <c r="F39" s="462"/>
      <c r="G39" s="462"/>
      <c r="H39" s="462"/>
      <c r="I39" s="331"/>
    </row>
    <row r="40" spans="1:9" s="240" customFormat="1">
      <c r="A40" s="245"/>
      <c r="B40" s="246"/>
      <c r="C40" s="245"/>
      <c r="D40" s="243"/>
      <c r="E40" s="463"/>
      <c r="F40" s="462"/>
      <c r="G40" s="462"/>
      <c r="H40" s="462"/>
      <c r="I40" s="331"/>
    </row>
    <row r="41" spans="1:9" s="240" customFormat="1">
      <c r="A41" s="245"/>
      <c r="B41" s="246"/>
      <c r="C41" s="245"/>
      <c r="D41" s="243"/>
      <c r="E41" s="463"/>
      <c r="F41" s="462"/>
      <c r="G41" s="462"/>
      <c r="H41" s="462"/>
      <c r="I41" s="331"/>
    </row>
    <row r="42" spans="1:9" s="240" customFormat="1">
      <c r="A42" s="245"/>
      <c r="B42" s="246"/>
      <c r="C42" s="245"/>
      <c r="D42" s="243"/>
      <c r="E42" s="463"/>
      <c r="F42" s="462"/>
      <c r="G42" s="462"/>
      <c r="H42" s="462"/>
      <c r="I42" s="331"/>
    </row>
    <row r="43" spans="1:9" s="240" customFormat="1">
      <c r="A43" s="245"/>
      <c r="B43" s="246"/>
      <c r="C43" s="245"/>
      <c r="D43" s="243"/>
      <c r="E43" s="463"/>
      <c r="F43" s="462"/>
      <c r="G43" s="462"/>
      <c r="H43" s="462"/>
      <c r="I43" s="331"/>
    </row>
    <row r="44" spans="1:9" s="240" customFormat="1">
      <c r="A44" s="245"/>
      <c r="B44" s="246"/>
      <c r="C44" s="245"/>
      <c r="D44" s="243"/>
      <c r="E44" s="463"/>
      <c r="F44" s="462"/>
      <c r="G44" s="462"/>
      <c r="H44" s="462"/>
      <c r="I44" s="331"/>
    </row>
    <row r="45" spans="1:9" s="240" customFormat="1">
      <c r="A45" s="245"/>
      <c r="B45" s="246"/>
      <c r="C45" s="245"/>
      <c r="D45" s="243"/>
      <c r="E45" s="463"/>
      <c r="F45" s="462"/>
      <c r="G45" s="462"/>
      <c r="H45" s="462"/>
      <c r="I45" s="331"/>
    </row>
    <row r="46" spans="1:9" s="240" customFormat="1">
      <c r="A46" s="245"/>
      <c r="B46" s="246"/>
      <c r="C46" s="245"/>
      <c r="D46" s="243"/>
      <c r="E46" s="463"/>
      <c r="F46" s="462"/>
      <c r="G46" s="462"/>
      <c r="H46" s="462"/>
      <c r="I46" s="331"/>
    </row>
    <row r="47" spans="1:9" s="240" customFormat="1">
      <c r="A47" s="245"/>
      <c r="B47" s="246"/>
      <c r="C47" s="245"/>
      <c r="D47" s="243"/>
      <c r="E47" s="463"/>
      <c r="F47" s="462"/>
      <c r="G47" s="462"/>
      <c r="H47" s="462"/>
      <c r="I47" s="331"/>
    </row>
    <row r="48" spans="1:9" s="240" customFormat="1">
      <c r="A48" s="245"/>
      <c r="B48" s="246"/>
      <c r="C48" s="245"/>
      <c r="D48" s="243"/>
      <c r="E48" s="463"/>
      <c r="F48" s="462"/>
      <c r="G48" s="462"/>
      <c r="H48" s="462"/>
      <c r="I48" s="331"/>
    </row>
    <row r="49" spans="1:9" s="240" customFormat="1">
      <c r="A49" s="245"/>
      <c r="B49" s="246"/>
      <c r="C49" s="245"/>
      <c r="D49" s="243"/>
      <c r="E49" s="463"/>
      <c r="F49" s="462"/>
      <c r="G49" s="462"/>
      <c r="H49" s="462"/>
      <c r="I49" s="331"/>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M40"/>
  <sheetViews>
    <sheetView showGridLines="0" showOutlineSymbols="0" topLeftCell="A10" workbookViewId="0">
      <selection activeCell="G29" sqref="G29"/>
    </sheetView>
  </sheetViews>
  <sheetFormatPr defaultColWidth="12.5703125" defaultRowHeight="12.75" outlineLevelRow="2" outlineLevelCol="2"/>
  <cols>
    <col min="1" max="1" width="1.85546875" style="238" customWidth="1"/>
    <col min="2" max="2" width="27.28515625" style="238" customWidth="1"/>
    <col min="3" max="3" width="9.5703125" style="238" customWidth="1"/>
    <col min="4" max="4" width="11.85546875" style="238" customWidth="1"/>
    <col min="5" max="5" width="11.85546875" style="239" customWidth="1"/>
    <col min="6" max="7" width="11.85546875" style="238" customWidth="1"/>
    <col min="8" max="8" width="12.28515625" style="238" customWidth="1"/>
    <col min="9" max="42" width="12.5703125" style="236"/>
    <col min="43" max="47" width="12.5703125" style="236" outlineLevel="1"/>
    <col min="48" max="53" width="12.5703125" style="236" outlineLevel="2"/>
    <col min="54" max="56" width="12.5703125" style="236" outlineLevel="1"/>
    <col min="57" max="76" width="12.5703125" style="236"/>
    <col min="77" max="80" width="12.5703125" style="236" outlineLevel="1"/>
    <col min="81" max="128" width="12.5703125" style="236"/>
    <col min="129" max="134" width="12.5703125" style="236" outlineLevel="1"/>
    <col min="135" max="140" width="12.5703125" style="236" outlineLevel="2"/>
    <col min="141" max="143" width="12.5703125" style="236" outlineLevel="1"/>
    <col min="144"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305</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290">
        <f>SUM(D18:D22)</f>
        <v>55745.09</v>
      </c>
      <c r="E17" s="291">
        <f>SUM(E18:E22)</f>
        <v>35751.880000000005</v>
      </c>
      <c r="F17" s="290">
        <f>SUM(F18:F22)</f>
        <v>95608.12</v>
      </c>
      <c r="G17" s="290">
        <f>SUM(G18:G22)</f>
        <v>131360</v>
      </c>
      <c r="H17" s="290">
        <f>SUM(H18:H22)</f>
        <v>110000</v>
      </c>
    </row>
    <row r="18" spans="1:8" s="268" customFormat="1" ht="18" customHeight="1" outlineLevel="1">
      <c r="A18" s="282" t="s">
        <v>212</v>
      </c>
      <c r="B18" s="276"/>
      <c r="C18" s="289" t="s">
        <v>44</v>
      </c>
      <c r="D18" s="288">
        <f>'[8]INTERNAL SERVICES OFFICE'!$E$12</f>
        <v>0</v>
      </c>
      <c r="E18" s="287">
        <f>'[7]INTERNAL SERVICES OFFICE'!$E$12</f>
        <v>0</v>
      </c>
      <c r="F18" s="272">
        <f>G18-E18</f>
        <v>15000</v>
      </c>
      <c r="G18" s="286">
        <f>'[7]INTERNAL SERVICES OFFICE'!$C$12</f>
        <v>15000</v>
      </c>
      <c r="H18" s="285">
        <v>7000</v>
      </c>
    </row>
    <row r="19" spans="1:8" s="268" customFormat="1" ht="18" customHeight="1" outlineLevel="1">
      <c r="A19" s="280" t="s">
        <v>211</v>
      </c>
      <c r="B19" s="279"/>
      <c r="C19" s="278" t="s">
        <v>40</v>
      </c>
      <c r="D19" s="274">
        <f>'[8]INTERNAL SERVICES OFFICE'!$E$13</f>
        <v>0</v>
      </c>
      <c r="E19" s="284">
        <f>'[7]INTERNAL SERVICES OFFICE'!$E$13</f>
        <v>0</v>
      </c>
      <c r="F19" s="272">
        <f>G19-E19</f>
        <v>20000</v>
      </c>
      <c r="G19" s="283">
        <f>'[7]INTERNAL SERVICES OFFICE'!$C$13</f>
        <v>20000</v>
      </c>
      <c r="H19" s="270">
        <v>10000</v>
      </c>
    </row>
    <row r="20" spans="1:8" s="267" customFormat="1" ht="18" customHeight="1" outlineLevel="1">
      <c r="A20" s="277" t="s">
        <v>39</v>
      </c>
      <c r="B20" s="276"/>
      <c r="C20" s="278" t="s">
        <v>35</v>
      </c>
      <c r="D20" s="274">
        <f>'[8]INTERNAL SERVICES OFFICE'!$E$14</f>
        <v>2377.5</v>
      </c>
      <c r="E20" s="284">
        <f>'[7]INTERNAL SERVICES OFFICE'!$E$14</f>
        <v>0</v>
      </c>
      <c r="F20" s="272">
        <f>G20-E20</f>
        <v>5000</v>
      </c>
      <c r="G20" s="283">
        <f>'[7]INTERNAL SERVICES OFFICE'!$C$14</f>
        <v>5000</v>
      </c>
      <c r="H20" s="270">
        <v>5000</v>
      </c>
    </row>
    <row r="21" spans="1:8" s="267" customFormat="1" ht="18" customHeight="1" outlineLevel="1">
      <c r="A21" s="280" t="s">
        <v>24</v>
      </c>
      <c r="B21" s="279"/>
      <c r="C21" s="278" t="s">
        <v>23</v>
      </c>
      <c r="D21" s="274">
        <f>'[8]INTERNAL SERVICES OFFICE'!$E$15</f>
        <v>53367.59</v>
      </c>
      <c r="E21" s="273">
        <f>'[7]INTERNAL SERVICES OFFICE'!$E$15</f>
        <v>35751.880000000005</v>
      </c>
      <c r="F21" s="272">
        <f>G21-E21</f>
        <v>43448.119999999995</v>
      </c>
      <c r="G21" s="271">
        <f>'[7]INTERNAL SERVICES OFFICE'!$C$15</f>
        <v>79200</v>
      </c>
      <c r="H21" s="270">
        <v>79200</v>
      </c>
    </row>
    <row r="22" spans="1:8" s="267" customFormat="1" ht="18" customHeight="1" outlineLevel="1">
      <c r="A22" s="277" t="s">
        <v>205</v>
      </c>
      <c r="B22" s="276"/>
      <c r="C22" s="275" t="s">
        <v>9</v>
      </c>
      <c r="D22" s="274">
        <f>'[8]INTERNAL SERVICES OFFICE'!$E$16</f>
        <v>0</v>
      </c>
      <c r="E22" s="273">
        <f>'[7]INTERNAL SERVICES OFFICE'!$E$16</f>
        <v>0</v>
      </c>
      <c r="F22" s="272">
        <f>G22-E22</f>
        <v>12160</v>
      </c>
      <c r="G22" s="271">
        <f>'[7]INTERNAL SERVICES OFFICE'!$C$16</f>
        <v>12160</v>
      </c>
      <c r="H22" s="270">
        <v>8800</v>
      </c>
    </row>
    <row r="23" spans="1:8" ht="20.100000000000001" customHeight="1" outlineLevel="2" thickBot="1">
      <c r="A23" s="266" t="s">
        <v>8</v>
      </c>
      <c r="B23" s="264"/>
      <c r="C23" s="505"/>
      <c r="D23" s="264">
        <f>SUM(D18:D22)</f>
        <v>55745.09</v>
      </c>
      <c r="E23" s="263">
        <f>SUM(E18:E22)</f>
        <v>35751.880000000005</v>
      </c>
      <c r="F23" s="264">
        <f>SUM(F18:F22)</f>
        <v>95608.12</v>
      </c>
      <c r="G23" s="264">
        <f>SUM(G18:G22)</f>
        <v>131360</v>
      </c>
      <c r="H23" s="263">
        <f>SUM(H18:H22)</f>
        <v>110000</v>
      </c>
    </row>
    <row r="24" spans="1:8" ht="20.100000000000001" customHeight="1" outlineLevel="2" thickTop="1">
      <c r="A24" s="259"/>
      <c r="B24" s="259"/>
      <c r="C24" s="261"/>
      <c r="D24" s="259"/>
      <c r="E24" s="260"/>
      <c r="F24" s="259"/>
      <c r="G24" s="259"/>
      <c r="H24" s="457"/>
    </row>
    <row r="25" spans="1:8" s="247" customFormat="1" ht="14.25" customHeight="1">
      <c r="A25" s="253" t="s">
        <v>203</v>
      </c>
      <c r="B25" s="249"/>
      <c r="C25" s="249"/>
      <c r="D25" s="249" t="s">
        <v>6</v>
      </c>
      <c r="E25" s="251"/>
      <c r="F25" s="253"/>
      <c r="G25" s="253" t="s">
        <v>5</v>
      </c>
      <c r="H25" s="249"/>
    </row>
    <row r="26" spans="1:8" s="247" customFormat="1" ht="14.25" customHeight="1">
      <c r="A26" s="253"/>
      <c r="B26" s="249"/>
      <c r="C26" s="249"/>
      <c r="D26" s="249"/>
      <c r="E26" s="251"/>
      <c r="F26" s="253"/>
      <c r="G26" s="253"/>
      <c r="H26" s="249"/>
    </row>
    <row r="27" spans="1:8" s="247" customFormat="1" ht="14.25" customHeight="1">
      <c r="A27" s="253"/>
      <c r="B27" s="249"/>
      <c r="C27" s="249"/>
      <c r="D27" s="249"/>
      <c r="E27" s="251"/>
      <c r="F27" s="253"/>
      <c r="G27" s="253"/>
      <c r="H27" s="249"/>
    </row>
    <row r="28" spans="1:8" s="247" customFormat="1" ht="14.25" customHeight="1">
      <c r="A28" s="257" t="s">
        <v>1879</v>
      </c>
      <c r="B28" s="254"/>
      <c r="C28" s="257"/>
      <c r="D28" s="256" t="s">
        <v>1857</v>
      </c>
      <c r="E28" s="251"/>
      <c r="F28" s="255"/>
      <c r="G28" s="255" t="s">
        <v>1858</v>
      </c>
      <c r="H28" s="249"/>
    </row>
    <row r="29" spans="1:8" s="247" customFormat="1" ht="14.25" customHeight="1">
      <c r="A29" s="249" t="s">
        <v>304</v>
      </c>
      <c r="B29" s="254"/>
      <c r="C29" s="253"/>
      <c r="D29" s="252" t="s">
        <v>200</v>
      </c>
      <c r="E29" s="251"/>
      <c r="F29" s="250"/>
      <c r="G29" s="250" t="s">
        <v>199</v>
      </c>
      <c r="H29" s="249"/>
    </row>
    <row r="30" spans="1:8" s="240" customFormat="1">
      <c r="A30" s="245"/>
      <c r="B30" s="246"/>
      <c r="C30" s="245"/>
      <c r="D30" s="243"/>
      <c r="E30" s="244"/>
      <c r="F30" s="243"/>
      <c r="G30" s="243"/>
      <c r="H30" s="243"/>
    </row>
    <row r="31" spans="1:8" s="240" customFormat="1">
      <c r="A31" s="245"/>
      <c r="B31" s="246"/>
      <c r="C31" s="245"/>
      <c r="D31" s="243"/>
      <c r="E31" s="244"/>
      <c r="F31" s="243"/>
      <c r="G31" s="243"/>
      <c r="H31" s="243"/>
    </row>
    <row r="32" spans="1:8" s="240" customFormat="1">
      <c r="A32" s="245"/>
      <c r="B32" s="246"/>
      <c r="C32" s="245"/>
      <c r="D32" s="243"/>
      <c r="E32" s="244"/>
      <c r="F32" s="243"/>
      <c r="G32" s="243"/>
      <c r="H32" s="243"/>
    </row>
    <row r="33" spans="1:8" s="240" customFormat="1">
      <c r="A33" s="245"/>
      <c r="B33" s="246"/>
      <c r="C33" s="245"/>
      <c r="D33" s="243"/>
      <c r="E33" s="244"/>
      <c r="F33" s="243"/>
      <c r="G33" s="243"/>
      <c r="H33" s="243"/>
    </row>
    <row r="34" spans="1:8" s="240" customFormat="1">
      <c r="A34" s="245"/>
      <c r="B34" s="246"/>
      <c r="C34" s="245"/>
      <c r="D34" s="243"/>
      <c r="E34" s="244"/>
      <c r="F34" s="243"/>
      <c r="G34" s="243"/>
      <c r="H34" s="243"/>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F39"/>
  <sheetViews>
    <sheetView showGridLines="0" showOutlineSymbols="0" topLeftCell="A13" workbookViewId="0">
      <selection activeCell="G28" sqref="G28"/>
    </sheetView>
  </sheetViews>
  <sheetFormatPr defaultColWidth="12.5703125" defaultRowHeight="12.75" outlineLevelRow="2" outlineLevelCol="2"/>
  <cols>
    <col min="1" max="1" width="1.85546875" style="238" customWidth="1"/>
    <col min="2" max="2" width="27.28515625" style="238" customWidth="1"/>
    <col min="3" max="3" width="10.140625" style="238" customWidth="1"/>
    <col min="4" max="4" width="9.140625" style="238" customWidth="1"/>
    <col min="5" max="8" width="12" style="238" customWidth="1"/>
    <col min="9" max="35" width="12.5703125" style="236"/>
    <col min="36" max="40" width="12.5703125" style="236" outlineLevel="1"/>
    <col min="41" max="46" width="12.5703125" style="236" outlineLevel="2"/>
    <col min="47" max="49" width="12.5703125" style="236" outlineLevel="1"/>
    <col min="50" max="69" width="12.5703125" style="236"/>
    <col min="70" max="73" width="12.5703125" style="236" outlineLevel="1"/>
    <col min="74" max="121" width="12.5703125" style="236"/>
    <col min="122" max="127" width="12.5703125" style="236" outlineLevel="1"/>
    <col min="128" max="133" width="12.5703125" style="236" outlineLevel="2"/>
    <col min="134" max="136" width="12.5703125" style="236" outlineLevel="1"/>
    <col min="137" max="16384" width="12.5703125" style="236"/>
  </cols>
  <sheetData>
    <row r="1" spans="1:8" ht="13.5">
      <c r="A1" s="329" t="s">
        <v>99</v>
      </c>
      <c r="E1" s="340"/>
      <c r="F1" s="340"/>
      <c r="G1" s="340"/>
      <c r="H1" s="340"/>
    </row>
    <row r="2" spans="1:8" ht="14.25" customHeight="1">
      <c r="A2" s="326" t="s">
        <v>221</v>
      </c>
      <c r="E2" s="322"/>
      <c r="F2" s="322"/>
      <c r="G2" s="322"/>
      <c r="H2" s="322"/>
    </row>
    <row r="3" spans="1:8" ht="14.25" customHeight="1">
      <c r="E3" s="322"/>
      <c r="G3" s="322"/>
      <c r="H3" s="322"/>
    </row>
    <row r="4" spans="1:8" ht="14.25" customHeight="1">
      <c r="E4" s="322"/>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59"/>
      <c r="F7" s="359"/>
      <c r="G7" s="359"/>
      <c r="H7" s="359"/>
    </row>
    <row r="8" spans="1:8" ht="14.25" customHeight="1">
      <c r="A8" s="359"/>
      <c r="B8" s="359"/>
      <c r="C8" s="359"/>
      <c r="D8" s="359"/>
      <c r="E8" s="359"/>
      <c r="F8" s="359"/>
      <c r="G8" s="359"/>
      <c r="H8" s="359"/>
    </row>
    <row r="9" spans="1:8" ht="14.25" customHeight="1">
      <c r="A9" s="317" t="s">
        <v>218</v>
      </c>
      <c r="B9" s="317"/>
    </row>
    <row r="10" spans="1:8" ht="14.25" customHeight="1">
      <c r="A10" s="316" t="s">
        <v>309</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5" t="s">
        <v>215</v>
      </c>
      <c r="F13" s="305" t="s">
        <v>89</v>
      </c>
      <c r="G13" s="305"/>
      <c r="H13" s="305" t="s">
        <v>214</v>
      </c>
    </row>
    <row r="14" spans="1:8" ht="14.25" customHeight="1">
      <c r="A14" s="309"/>
      <c r="B14" s="308"/>
      <c r="C14" s="307" t="s">
        <v>86</v>
      </c>
      <c r="D14" s="305" t="s">
        <v>228</v>
      </c>
      <c r="E14" s="305" t="s">
        <v>85</v>
      </c>
      <c r="F14" s="305" t="s">
        <v>85</v>
      </c>
      <c r="G14" s="305" t="s">
        <v>88</v>
      </c>
      <c r="H14" s="305" t="s">
        <v>227</v>
      </c>
    </row>
    <row r="15" spans="1:8" ht="14.25" customHeight="1">
      <c r="A15" s="304"/>
      <c r="B15" s="303"/>
      <c r="C15" s="302"/>
      <c r="D15" s="299" t="s">
        <v>84</v>
      </c>
      <c r="E15" s="299" t="s">
        <v>84</v>
      </c>
      <c r="F15" s="299" t="s">
        <v>142</v>
      </c>
      <c r="G15" s="300"/>
      <c r="H15" s="299" t="s">
        <v>83</v>
      </c>
    </row>
    <row r="16" spans="1:8" ht="20.100000000000001" customHeight="1">
      <c r="A16" s="298" t="s">
        <v>213</v>
      </c>
      <c r="B16" s="296"/>
      <c r="C16" s="295"/>
      <c r="D16" s="295"/>
      <c r="E16" s="295"/>
      <c r="F16" s="296"/>
      <c r="G16" s="296"/>
      <c r="H16" s="295"/>
    </row>
    <row r="17" spans="1:8" s="237" customFormat="1" ht="20.100000000000001" customHeight="1" outlineLevel="1">
      <c r="A17" s="294" t="s">
        <v>46</v>
      </c>
      <c r="B17" s="293"/>
      <c r="C17" s="292"/>
      <c r="D17" s="290">
        <f>SUM(D18:D21)</f>
        <v>10889.419999999998</v>
      </c>
      <c r="E17" s="290">
        <f>SUM(E18:E21)</f>
        <v>0</v>
      </c>
      <c r="F17" s="290">
        <f>SUM(F18:F21)</f>
        <v>45000</v>
      </c>
      <c r="G17" s="290">
        <f>SUM(G18:G21)</f>
        <v>45000</v>
      </c>
      <c r="H17" s="290">
        <f>SUM(H18:H21)</f>
        <v>45000</v>
      </c>
    </row>
    <row r="18" spans="1:8" s="268" customFormat="1" ht="18" customHeight="1" outlineLevel="1">
      <c r="A18" s="282" t="s">
        <v>212</v>
      </c>
      <c r="B18" s="276"/>
      <c r="C18" s="289" t="s">
        <v>44</v>
      </c>
      <c r="D18" s="288">
        <f>'[8]APPRAISAL COMMITTEE'!$E$12</f>
        <v>0</v>
      </c>
      <c r="E18" s="286">
        <f>'[7]APPRAISAL COMMITTEE'!$E$12</f>
        <v>0</v>
      </c>
      <c r="F18" s="272">
        <f>G18-E18</f>
        <v>13000</v>
      </c>
      <c r="G18" s="286">
        <f>'[7]APPRAISAL COMMITTEE'!$C$12</f>
        <v>13000</v>
      </c>
      <c r="H18" s="285">
        <v>13000</v>
      </c>
    </row>
    <row r="19" spans="1:8" s="268" customFormat="1" ht="18" customHeight="1" outlineLevel="1">
      <c r="A19" s="280" t="s">
        <v>211</v>
      </c>
      <c r="B19" s="279"/>
      <c r="C19" s="278" t="s">
        <v>40</v>
      </c>
      <c r="D19" s="274">
        <f>'[8]APPRAISAL COMMITTEE'!$E$13</f>
        <v>0</v>
      </c>
      <c r="E19" s="283">
        <f>'[7]APPRAISAL COMMITTEE'!$E$13</f>
        <v>0</v>
      </c>
      <c r="F19" s="272">
        <f>G19-E19</f>
        <v>2000</v>
      </c>
      <c r="G19" s="283">
        <f>'[7]APPRAISAL COMMITTEE'!$C$13</f>
        <v>2000</v>
      </c>
      <c r="H19" s="270">
        <v>2000</v>
      </c>
    </row>
    <row r="20" spans="1:8" s="267" customFormat="1" ht="18" customHeight="1" outlineLevel="1">
      <c r="A20" s="280" t="s">
        <v>238</v>
      </c>
      <c r="B20" s="279"/>
      <c r="C20" s="357" t="s">
        <v>131</v>
      </c>
      <c r="D20" s="274">
        <f>'[8]APPRAISAL COMMITTEE'!$E$14</f>
        <v>8691.619999999999</v>
      </c>
      <c r="E20" s="283">
        <f>'[7]APPRAISAL COMMITTEE'!$E$14</f>
        <v>0</v>
      </c>
      <c r="F20" s="272">
        <f>G20-E20</f>
        <v>15000</v>
      </c>
      <c r="G20" s="283">
        <f>'[7]APPRAISAL COMMITTEE'!$C$14</f>
        <v>15000</v>
      </c>
      <c r="H20" s="270">
        <v>15000</v>
      </c>
    </row>
    <row r="21" spans="1:8" s="267" customFormat="1" ht="18" customHeight="1" outlineLevel="1">
      <c r="A21" s="277" t="s">
        <v>205</v>
      </c>
      <c r="B21" s="276"/>
      <c r="C21" s="275" t="s">
        <v>9</v>
      </c>
      <c r="D21" s="274">
        <f>'[8]APPRAISAL COMMITTEE'!$E$15</f>
        <v>2197.8000000000002</v>
      </c>
      <c r="E21" s="271">
        <f>'[7]APPRAISAL COMMITTEE'!$E$15</f>
        <v>0</v>
      </c>
      <c r="F21" s="272">
        <f>G21-E21</f>
        <v>15000</v>
      </c>
      <c r="G21" s="271">
        <f>'[7]APPRAISAL COMMITTEE'!$C$15</f>
        <v>15000</v>
      </c>
      <c r="H21" s="270">
        <v>15000</v>
      </c>
    </row>
    <row r="22" spans="1:8" ht="20.100000000000001" customHeight="1" outlineLevel="2" thickBot="1">
      <c r="A22" s="266" t="s">
        <v>8</v>
      </c>
      <c r="B22" s="264"/>
      <c r="C22" s="265"/>
      <c r="D22" s="264">
        <f>SUM(D18:D21)</f>
        <v>10889.419999999998</v>
      </c>
      <c r="E22" s="264">
        <f>SUM(E18:E21)</f>
        <v>0</v>
      </c>
      <c r="F22" s="264">
        <f>SUM(F18:F21)</f>
        <v>45000</v>
      </c>
      <c r="G22" s="264">
        <f>SUM(G18:G21)</f>
        <v>45000</v>
      </c>
      <c r="H22" s="263">
        <f>SUM(H18:H21)</f>
        <v>45000</v>
      </c>
    </row>
    <row r="23" spans="1:8" ht="20.100000000000001" customHeight="1" outlineLevel="2" thickTop="1">
      <c r="A23" s="259"/>
      <c r="B23" s="259"/>
      <c r="C23" s="261"/>
      <c r="D23" s="259"/>
      <c r="E23" s="259"/>
      <c r="F23" s="259"/>
      <c r="G23" s="259"/>
      <c r="H23" s="259"/>
    </row>
    <row r="24" spans="1:8" s="247" customFormat="1" ht="14.25" customHeight="1">
      <c r="A24" s="253" t="s">
        <v>203</v>
      </c>
      <c r="B24" s="249"/>
      <c r="C24" s="249"/>
      <c r="D24" s="249" t="s">
        <v>6</v>
      </c>
      <c r="E24" s="249"/>
      <c r="F24" s="253"/>
      <c r="G24" s="253" t="s">
        <v>5</v>
      </c>
      <c r="H24" s="249"/>
    </row>
    <row r="25" spans="1:8" s="247" customFormat="1" ht="14.25" customHeight="1">
      <c r="A25" s="253"/>
      <c r="B25" s="249"/>
      <c r="C25" s="249"/>
      <c r="D25" s="249"/>
      <c r="E25" s="249"/>
      <c r="F25" s="253"/>
      <c r="G25" s="253"/>
      <c r="H25" s="249"/>
    </row>
    <row r="26" spans="1:8" s="247" customFormat="1" ht="14.25" customHeight="1">
      <c r="A26" s="253"/>
      <c r="B26" s="249"/>
      <c r="C26" s="249"/>
      <c r="D26" s="249"/>
      <c r="E26" s="249"/>
      <c r="F26" s="253"/>
      <c r="G26" s="253"/>
      <c r="H26" s="249"/>
    </row>
    <row r="27" spans="1:8" s="247" customFormat="1" ht="14.25" customHeight="1">
      <c r="A27" s="257" t="s">
        <v>308</v>
      </c>
      <c r="B27" s="511" t="s">
        <v>1880</v>
      </c>
      <c r="C27" s="257"/>
      <c r="D27" s="256" t="s">
        <v>1857</v>
      </c>
      <c r="E27" s="249"/>
      <c r="F27" s="255"/>
      <c r="G27" s="255" t="s">
        <v>1858</v>
      </c>
      <c r="H27" s="249"/>
    </row>
    <row r="28" spans="1:8" s="247" customFormat="1" ht="14.25" customHeight="1">
      <c r="A28" s="249"/>
      <c r="B28" s="254" t="s">
        <v>307</v>
      </c>
      <c r="C28" s="253"/>
      <c r="D28" s="252" t="s">
        <v>200</v>
      </c>
      <c r="E28" s="249"/>
      <c r="F28" s="250"/>
      <c r="G28" s="250" t="s">
        <v>199</v>
      </c>
      <c r="H28" s="249"/>
    </row>
    <row r="29" spans="1:8" s="240" customFormat="1">
      <c r="A29" s="245"/>
      <c r="B29" s="254" t="s">
        <v>306</v>
      </c>
      <c r="C29" s="245"/>
      <c r="D29" s="243"/>
      <c r="E29" s="243"/>
      <c r="F29" s="243"/>
      <c r="G29" s="243"/>
      <c r="H29" s="243"/>
    </row>
    <row r="30" spans="1:8" s="240" customFormat="1">
      <c r="A30" s="245"/>
      <c r="B30" s="246"/>
      <c r="C30" s="245"/>
      <c r="D30" s="243"/>
      <c r="E30" s="243"/>
      <c r="F30" s="243"/>
      <c r="G30" s="243"/>
      <c r="H30" s="243"/>
    </row>
    <row r="31" spans="1:8" s="240" customFormat="1">
      <c r="A31" s="245"/>
      <c r="B31" s="246"/>
      <c r="C31" s="245"/>
      <c r="D31" s="243"/>
      <c r="E31" s="243"/>
      <c r="F31" s="243"/>
      <c r="G31" s="243"/>
      <c r="H31" s="243"/>
    </row>
    <row r="32" spans="1:8" s="240" customFormat="1">
      <c r="A32" s="245"/>
      <c r="B32" s="246"/>
      <c r="C32" s="245"/>
      <c r="D32" s="243"/>
      <c r="E32" s="243"/>
      <c r="F32" s="243"/>
      <c r="G32" s="243"/>
      <c r="H32" s="243"/>
    </row>
    <row r="33" spans="1:8" s="240" customFormat="1">
      <c r="A33" s="245"/>
      <c r="B33" s="246"/>
      <c r="C33" s="245"/>
      <c r="D33" s="243"/>
      <c r="E33" s="243"/>
      <c r="F33" s="243"/>
      <c r="G33" s="243"/>
      <c r="H33" s="243"/>
    </row>
    <row r="34" spans="1:8" s="240" customFormat="1">
      <c r="A34" s="245"/>
      <c r="B34" s="246"/>
      <c r="C34" s="245"/>
      <c r="D34" s="243"/>
      <c r="E34" s="243"/>
      <c r="F34" s="243"/>
      <c r="G34" s="243"/>
      <c r="H34" s="243"/>
    </row>
    <row r="35" spans="1:8" s="240" customFormat="1">
      <c r="A35" s="245"/>
      <c r="B35" s="246"/>
      <c r="C35" s="245"/>
      <c r="D35" s="243"/>
      <c r="E35" s="243"/>
      <c r="F35" s="243"/>
      <c r="G35" s="243"/>
      <c r="H35" s="243"/>
    </row>
    <row r="36" spans="1:8" s="240" customFormat="1">
      <c r="A36" s="245"/>
      <c r="B36" s="246"/>
      <c r="C36" s="245"/>
      <c r="D36" s="243"/>
      <c r="E36" s="243"/>
      <c r="F36" s="243"/>
      <c r="G36" s="243"/>
      <c r="H36" s="243"/>
    </row>
    <row r="37" spans="1:8" s="240" customFormat="1">
      <c r="A37" s="245"/>
      <c r="B37" s="246"/>
      <c r="C37" s="245"/>
      <c r="D37" s="243"/>
      <c r="E37" s="243"/>
      <c r="F37" s="243"/>
      <c r="G37" s="243"/>
      <c r="H37" s="243"/>
    </row>
    <row r="38" spans="1:8" s="240" customFormat="1">
      <c r="A38" s="245"/>
      <c r="B38" s="246"/>
      <c r="C38" s="245"/>
      <c r="D38" s="243"/>
      <c r="E38" s="243"/>
      <c r="F38" s="243"/>
      <c r="G38" s="243"/>
      <c r="H38" s="243"/>
    </row>
    <row r="39" spans="1:8" s="240" customFormat="1">
      <c r="A39" s="245"/>
      <c r="B39" s="246"/>
      <c r="C39" s="245"/>
      <c r="D39" s="243"/>
      <c r="E39" s="243"/>
      <c r="F39" s="243"/>
      <c r="G39" s="243"/>
      <c r="H39"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45"/>
  <sheetViews>
    <sheetView showGridLines="0" showOutlineSymbols="0" topLeftCell="A9" workbookViewId="0">
      <pane xSplit="3" ySplit="7" topLeftCell="D23" activePane="bottomRight" state="frozen"/>
      <selection activeCell="H38" sqref="H38"/>
      <selection pane="topRight" activeCell="H38" sqref="H38"/>
      <selection pane="bottomLeft" activeCell="H38" sqref="H38"/>
      <selection pane="bottomRight" activeCell="C29" sqref="C29"/>
    </sheetView>
  </sheetViews>
  <sheetFormatPr defaultColWidth="12.5703125" defaultRowHeight="12.75" outlineLevelRow="2" outlineLevelCol="2"/>
  <cols>
    <col min="1" max="1" width="1.85546875" style="238" customWidth="1"/>
    <col min="2" max="2" width="31.42578125" style="238" customWidth="1"/>
    <col min="3" max="3" width="11.7109375" style="238" customWidth="1"/>
    <col min="4" max="4" width="9.85546875" style="238" customWidth="1"/>
    <col min="5" max="5" width="9.85546875" style="239" customWidth="1"/>
    <col min="6" max="6" width="10.5703125" style="238" customWidth="1"/>
    <col min="7" max="7" width="10.42578125" style="238" customWidth="1"/>
    <col min="8" max="8" width="11.5703125" style="238" customWidth="1"/>
    <col min="9" max="9" width="14.140625" style="237" customWidth="1"/>
    <col min="10" max="21" width="12.5703125" style="237"/>
    <col min="22"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21" s="324" customFormat="1">
      <c r="A1" s="329" t="s">
        <v>99</v>
      </c>
      <c r="B1" s="328"/>
      <c r="C1" s="328"/>
      <c r="D1" s="328"/>
      <c r="E1" s="330"/>
      <c r="F1" s="329"/>
      <c r="G1" s="329"/>
      <c r="H1" s="329"/>
      <c r="I1" s="325"/>
      <c r="J1" s="325"/>
      <c r="K1" s="325"/>
      <c r="L1" s="325"/>
      <c r="M1" s="325"/>
      <c r="N1" s="325"/>
      <c r="O1" s="325"/>
      <c r="P1" s="325"/>
      <c r="Q1" s="325"/>
      <c r="R1" s="325"/>
      <c r="S1" s="325"/>
      <c r="T1" s="325"/>
      <c r="U1" s="325"/>
    </row>
    <row r="2" spans="1:21" s="324" customFormat="1" ht="14.25" customHeight="1">
      <c r="A2" s="326" t="s">
        <v>221</v>
      </c>
      <c r="B2" s="328"/>
      <c r="C2" s="328"/>
      <c r="D2" s="328"/>
      <c r="E2" s="327"/>
      <c r="F2" s="326"/>
      <c r="G2" s="326"/>
      <c r="H2" s="326"/>
      <c r="I2" s="325"/>
      <c r="J2" s="325"/>
      <c r="K2" s="325"/>
      <c r="L2" s="325"/>
      <c r="M2" s="325"/>
      <c r="N2" s="325"/>
      <c r="O2" s="325"/>
      <c r="P2" s="325"/>
      <c r="Q2" s="325"/>
      <c r="R2" s="325"/>
      <c r="S2" s="325"/>
      <c r="T2" s="325"/>
      <c r="U2" s="325"/>
    </row>
    <row r="3" spans="1:21" ht="14.25" customHeight="1">
      <c r="E3" s="323"/>
      <c r="G3" s="322"/>
      <c r="H3" s="322"/>
    </row>
    <row r="4" spans="1:21" ht="14.25" customHeight="1">
      <c r="E4" s="323"/>
      <c r="G4" s="322"/>
      <c r="H4" s="322"/>
    </row>
    <row r="5" spans="1:21" ht="14.25" customHeight="1">
      <c r="A5" s="321" t="s">
        <v>220</v>
      </c>
      <c r="B5" s="321"/>
      <c r="C5" s="321"/>
      <c r="D5" s="321"/>
      <c r="E5" s="321"/>
      <c r="F5" s="321"/>
      <c r="G5" s="321"/>
      <c r="H5" s="321"/>
    </row>
    <row r="6" spans="1:21" ht="14.25" customHeight="1">
      <c r="A6" s="320" t="s">
        <v>219</v>
      </c>
      <c r="B6" s="320"/>
      <c r="C6" s="320"/>
      <c r="D6" s="320"/>
      <c r="E6" s="320"/>
      <c r="F6" s="320"/>
      <c r="G6" s="320"/>
      <c r="H6" s="320"/>
    </row>
    <row r="7" spans="1:21" ht="14.25" customHeight="1">
      <c r="A7" s="318"/>
      <c r="B7" s="318"/>
      <c r="C7" s="318"/>
      <c r="D7" s="318"/>
      <c r="E7" s="319"/>
      <c r="F7" s="318"/>
      <c r="G7" s="318"/>
      <c r="H7" s="318"/>
    </row>
    <row r="8" spans="1:21" ht="14.25" customHeight="1">
      <c r="A8" s="318"/>
      <c r="B8" s="318"/>
      <c r="C8" s="318"/>
      <c r="D8" s="318"/>
      <c r="E8" s="319"/>
      <c r="F8" s="318"/>
      <c r="G8" s="318"/>
      <c r="H8" s="318"/>
    </row>
    <row r="9" spans="1:21" ht="14.25" customHeight="1">
      <c r="A9" s="317" t="s">
        <v>218</v>
      </c>
      <c r="B9" s="317"/>
    </row>
    <row r="10" spans="1:21" ht="14.25" customHeight="1">
      <c r="A10" s="316"/>
      <c r="B10" s="316" t="s">
        <v>217</v>
      </c>
    </row>
    <row r="11" spans="1:21" ht="14.25" customHeight="1">
      <c r="A11" s="316"/>
      <c r="B11" s="316"/>
    </row>
    <row r="12" spans="1:21" ht="14.25" customHeight="1">
      <c r="A12" s="315" t="s">
        <v>143</v>
      </c>
      <c r="B12" s="314"/>
      <c r="C12" s="310" t="s">
        <v>92</v>
      </c>
      <c r="D12" s="310" t="s">
        <v>91</v>
      </c>
      <c r="E12" s="313" t="s">
        <v>93</v>
      </c>
      <c r="F12" s="312"/>
      <c r="G12" s="311"/>
      <c r="H12" s="310" t="s">
        <v>216</v>
      </c>
    </row>
    <row r="13" spans="1:21" ht="14.25" customHeight="1">
      <c r="A13" s="309"/>
      <c r="B13" s="308"/>
      <c r="C13" s="307" t="s">
        <v>86</v>
      </c>
      <c r="D13" s="305">
        <v>2019</v>
      </c>
      <c r="E13" s="306" t="s">
        <v>215</v>
      </c>
      <c r="F13" s="305" t="s">
        <v>89</v>
      </c>
      <c r="G13" s="305"/>
      <c r="H13" s="305" t="s">
        <v>214</v>
      </c>
    </row>
    <row r="14" spans="1:21" ht="14.25" customHeight="1">
      <c r="A14" s="309"/>
      <c r="B14" s="308"/>
      <c r="C14" s="307"/>
      <c r="D14" s="305"/>
      <c r="E14" s="306" t="s">
        <v>85</v>
      </c>
      <c r="F14" s="305" t="s">
        <v>85</v>
      </c>
      <c r="G14" s="305" t="s">
        <v>88</v>
      </c>
      <c r="H14" s="305">
        <v>2021</v>
      </c>
    </row>
    <row r="15" spans="1:21" ht="14.25" customHeight="1">
      <c r="A15" s="304"/>
      <c r="B15" s="303"/>
      <c r="C15" s="302"/>
      <c r="D15" s="299" t="s">
        <v>84</v>
      </c>
      <c r="E15" s="301" t="s">
        <v>84</v>
      </c>
      <c r="F15" s="299" t="s">
        <v>142</v>
      </c>
      <c r="G15" s="300"/>
      <c r="H15" s="299" t="s">
        <v>83</v>
      </c>
    </row>
    <row r="16" spans="1:21" ht="20.100000000000001" customHeight="1">
      <c r="A16" s="298" t="s">
        <v>213</v>
      </c>
      <c r="B16" s="296"/>
      <c r="C16" s="295"/>
      <c r="D16" s="295"/>
      <c r="E16" s="297"/>
      <c r="F16" s="296"/>
      <c r="G16" s="296"/>
      <c r="H16" s="295"/>
    </row>
    <row r="17" spans="1:21" s="237" customFormat="1" ht="20.100000000000001" customHeight="1" outlineLevel="1">
      <c r="A17" s="294" t="s">
        <v>46</v>
      </c>
      <c r="B17" s="293"/>
      <c r="C17" s="292"/>
      <c r="D17" s="290">
        <f>SUM(D18:D27)</f>
        <v>453321.89</v>
      </c>
      <c r="E17" s="291">
        <f>SUM(E18:E27)</f>
        <v>156582.6</v>
      </c>
      <c r="F17" s="290">
        <f>SUM(F18:F27)</f>
        <v>745037.4</v>
      </c>
      <c r="G17" s="290">
        <f>SUM(G18:G27)</f>
        <v>901620</v>
      </c>
      <c r="H17" s="290">
        <f>SUM(H18:H27)</f>
        <v>850000</v>
      </c>
    </row>
    <row r="18" spans="1:21" s="268" customFormat="1" ht="18" customHeight="1" outlineLevel="1">
      <c r="A18" s="282" t="s">
        <v>212</v>
      </c>
      <c r="B18" s="276"/>
      <c r="C18" s="289" t="s">
        <v>44</v>
      </c>
      <c r="D18" s="288">
        <f>[8]CAWA!$E$12</f>
        <v>3731</v>
      </c>
      <c r="E18" s="287">
        <f>[7]CAWA!$E$12</f>
        <v>1650</v>
      </c>
      <c r="F18" s="272">
        <f>G18-E18</f>
        <v>18350</v>
      </c>
      <c r="G18" s="286">
        <f>[7]CAWA!$C$12</f>
        <v>20000</v>
      </c>
      <c r="H18" s="285">
        <v>10000</v>
      </c>
      <c r="I18" s="269"/>
    </row>
    <row r="19" spans="1:21" s="268" customFormat="1" ht="18" customHeight="1" outlineLevel="1">
      <c r="A19" s="280" t="s">
        <v>211</v>
      </c>
      <c r="B19" s="279"/>
      <c r="C19" s="278" t="s">
        <v>40</v>
      </c>
      <c r="D19" s="274">
        <f>[8]CAWA!$E$13</f>
        <v>2900</v>
      </c>
      <c r="E19" s="284">
        <f>[7]CAWA!$E$13</f>
        <v>0</v>
      </c>
      <c r="F19" s="272">
        <f>G19-E19</f>
        <v>30000</v>
      </c>
      <c r="G19" s="283">
        <f>[7]CAWA!$C$13</f>
        <v>30000</v>
      </c>
      <c r="H19" s="270">
        <v>10000</v>
      </c>
      <c r="I19" s="269"/>
    </row>
    <row r="20" spans="1:21" s="267" customFormat="1" ht="18" customHeight="1" outlineLevel="1">
      <c r="A20" s="277" t="s">
        <v>39</v>
      </c>
      <c r="B20" s="276"/>
      <c r="C20" s="278" t="s">
        <v>35</v>
      </c>
      <c r="D20" s="274">
        <f>[8]CAWA!$E$14</f>
        <v>11092.07</v>
      </c>
      <c r="E20" s="273">
        <f>[7]CAWA!$E$14</f>
        <v>0</v>
      </c>
      <c r="F20" s="272">
        <f>G20-E20</f>
        <v>13320</v>
      </c>
      <c r="G20" s="271">
        <f>[7]CAWA!$C$14</f>
        <v>13320</v>
      </c>
      <c r="H20" s="270">
        <v>13320</v>
      </c>
      <c r="I20" s="269"/>
      <c r="J20" s="268"/>
      <c r="K20" s="268"/>
      <c r="L20" s="268"/>
      <c r="M20" s="268"/>
      <c r="N20" s="268"/>
      <c r="O20" s="268"/>
      <c r="P20" s="268"/>
      <c r="Q20" s="268"/>
      <c r="R20" s="268"/>
      <c r="S20" s="268"/>
      <c r="T20" s="268"/>
      <c r="U20" s="268"/>
    </row>
    <row r="21" spans="1:21" s="267" customFormat="1" ht="18" customHeight="1" outlineLevel="1">
      <c r="A21" s="282" t="s">
        <v>210</v>
      </c>
      <c r="B21" s="276"/>
      <c r="C21" s="278" t="s">
        <v>131</v>
      </c>
      <c r="D21" s="274">
        <v>0</v>
      </c>
      <c r="E21" s="273">
        <f>[7]CAWA!$E$15</f>
        <v>0</v>
      </c>
      <c r="F21" s="272">
        <f>G21-E21</f>
        <v>6000</v>
      </c>
      <c r="G21" s="271">
        <f>[7]CAWA!$C$15</f>
        <v>6000</v>
      </c>
      <c r="H21" s="270">
        <v>6000</v>
      </c>
      <c r="I21" s="269"/>
      <c r="J21" s="268"/>
      <c r="K21" s="268"/>
      <c r="L21" s="268"/>
      <c r="M21" s="268"/>
      <c r="N21" s="268"/>
      <c r="O21" s="268"/>
      <c r="P21" s="268"/>
      <c r="Q21" s="268"/>
      <c r="R21" s="268"/>
      <c r="S21" s="268"/>
      <c r="T21" s="268"/>
      <c r="U21" s="268"/>
    </row>
    <row r="22" spans="1:21" s="267" customFormat="1" ht="18" customHeight="1" outlineLevel="1">
      <c r="A22" s="282" t="s">
        <v>32</v>
      </c>
      <c r="B22" s="276"/>
      <c r="C22" s="278" t="s">
        <v>31</v>
      </c>
      <c r="D22" s="274">
        <f>[8]CAWA!$E$15</f>
        <v>1320</v>
      </c>
      <c r="E22" s="273">
        <f>[7]CAWA!$E$16</f>
        <v>613</v>
      </c>
      <c r="F22" s="272">
        <f>G22-E22</f>
        <v>1387</v>
      </c>
      <c r="G22" s="271">
        <f>[7]CAWA!$C$16</f>
        <v>2000</v>
      </c>
      <c r="H22" s="270">
        <v>2000</v>
      </c>
      <c r="I22" s="269"/>
      <c r="J22" s="268"/>
      <c r="K22" s="268"/>
      <c r="L22" s="268"/>
      <c r="M22" s="268"/>
      <c r="N22" s="268"/>
      <c r="O22" s="268"/>
      <c r="P22" s="268"/>
      <c r="Q22" s="268"/>
      <c r="R22" s="268"/>
      <c r="S22" s="268"/>
      <c r="T22" s="268"/>
      <c r="U22" s="268"/>
    </row>
    <row r="23" spans="1:21" s="267" customFormat="1" ht="18" customHeight="1" outlineLevel="1">
      <c r="A23" s="281" t="s">
        <v>209</v>
      </c>
      <c r="B23" s="279"/>
      <c r="C23" s="278" t="s">
        <v>27</v>
      </c>
      <c r="D23" s="274">
        <f>[8]CAWA!$E$16</f>
        <v>7926.24</v>
      </c>
      <c r="E23" s="273">
        <f>[7]CAWA!$E$17</f>
        <v>3302.6</v>
      </c>
      <c r="F23" s="272">
        <f>G23-E23</f>
        <v>5197.3999999999996</v>
      </c>
      <c r="G23" s="271">
        <f>[7]CAWA!$C$17</f>
        <v>8500</v>
      </c>
      <c r="H23" s="270">
        <v>8500</v>
      </c>
      <c r="I23" s="269"/>
      <c r="J23" s="268"/>
      <c r="K23" s="268"/>
      <c r="L23" s="268"/>
      <c r="M23" s="268"/>
      <c r="N23" s="268"/>
      <c r="O23" s="268"/>
      <c r="P23" s="268"/>
      <c r="Q23" s="268"/>
      <c r="R23" s="268"/>
      <c r="S23" s="268"/>
      <c r="T23" s="268"/>
      <c r="U23" s="268"/>
    </row>
    <row r="24" spans="1:21" s="267" customFormat="1" ht="18" customHeight="1" outlineLevel="1">
      <c r="A24" s="281" t="s">
        <v>24</v>
      </c>
      <c r="B24" s="279"/>
      <c r="C24" s="278" t="s">
        <v>23</v>
      </c>
      <c r="D24" s="274">
        <f>[8]CAWA!$E$17</f>
        <v>288083.58</v>
      </c>
      <c r="E24" s="273">
        <f>[7]CAWA!$E$18</f>
        <v>150900</v>
      </c>
      <c r="F24" s="272">
        <f>G24-E24</f>
        <v>243900</v>
      </c>
      <c r="G24" s="271">
        <f>[7]CAWA!$C$18</f>
        <v>394800</v>
      </c>
      <c r="H24" s="270">
        <v>394800</v>
      </c>
      <c r="I24" s="269">
        <v>78000</v>
      </c>
      <c r="J24" s="268"/>
      <c r="K24" s="268"/>
      <c r="L24" s="268"/>
      <c r="M24" s="268"/>
      <c r="N24" s="268"/>
      <c r="O24" s="268"/>
      <c r="P24" s="268"/>
      <c r="Q24" s="268"/>
      <c r="R24" s="268"/>
      <c r="S24" s="268"/>
      <c r="T24" s="268"/>
      <c r="U24" s="268"/>
    </row>
    <row r="25" spans="1:21" s="267" customFormat="1" ht="18" customHeight="1" outlineLevel="1">
      <c r="A25" s="280" t="s">
        <v>208</v>
      </c>
      <c r="B25" s="279"/>
      <c r="C25" s="278"/>
      <c r="D25" s="274"/>
      <c r="E25" s="273"/>
      <c r="F25" s="272"/>
      <c r="G25" s="271"/>
      <c r="H25" s="270"/>
      <c r="I25" s="269"/>
      <c r="J25" s="268"/>
      <c r="K25" s="268"/>
      <c r="L25" s="268"/>
      <c r="M25" s="268"/>
      <c r="N25" s="268"/>
      <c r="O25" s="268"/>
      <c r="P25" s="268"/>
      <c r="Q25" s="268"/>
      <c r="R25" s="268"/>
      <c r="S25" s="268"/>
      <c r="T25" s="268"/>
      <c r="U25" s="268"/>
    </row>
    <row r="26" spans="1:21" s="267" customFormat="1" ht="18" customHeight="1" outlineLevel="1">
      <c r="A26" s="280"/>
      <c r="B26" s="279" t="s">
        <v>207</v>
      </c>
      <c r="C26" s="278" t="s">
        <v>206</v>
      </c>
      <c r="D26" s="274">
        <v>0</v>
      </c>
      <c r="E26" s="273">
        <f>[7]CAWA!$E$19</f>
        <v>0</v>
      </c>
      <c r="F26" s="272">
        <f>G26-E26</f>
        <v>2500</v>
      </c>
      <c r="G26" s="271">
        <f>[7]CAWA!$C$19</f>
        <v>2500</v>
      </c>
      <c r="H26" s="270">
        <v>2500</v>
      </c>
      <c r="I26" s="269"/>
      <c r="J26" s="268"/>
      <c r="K26" s="268"/>
      <c r="L26" s="268"/>
      <c r="M26" s="268"/>
      <c r="N26" s="268"/>
      <c r="O26" s="268"/>
      <c r="P26" s="268"/>
      <c r="Q26" s="268"/>
      <c r="R26" s="268"/>
      <c r="S26" s="268"/>
      <c r="T26" s="268"/>
      <c r="U26" s="268"/>
    </row>
    <row r="27" spans="1:21" s="267" customFormat="1" ht="18" customHeight="1" outlineLevel="1">
      <c r="A27" s="277" t="s">
        <v>205</v>
      </c>
      <c r="B27" s="276"/>
      <c r="C27" s="275" t="s">
        <v>9</v>
      </c>
      <c r="D27" s="274">
        <f>[8]CAWA!$E$18</f>
        <v>138269</v>
      </c>
      <c r="E27" s="273">
        <f>[7]CAWA!$E$20</f>
        <v>117</v>
      </c>
      <c r="F27" s="272">
        <f>G27-E27</f>
        <v>424383</v>
      </c>
      <c r="G27" s="271">
        <f>[7]CAWA!$C$20</f>
        <v>424500</v>
      </c>
      <c r="H27" s="270">
        <v>402880</v>
      </c>
      <c r="I27" s="269"/>
      <c r="J27" s="268"/>
      <c r="K27" s="268"/>
      <c r="L27" s="268"/>
      <c r="M27" s="268"/>
      <c r="N27" s="268"/>
      <c r="O27" s="268"/>
      <c r="P27" s="268"/>
      <c r="Q27" s="268"/>
      <c r="R27" s="268"/>
      <c r="S27" s="268"/>
      <c r="T27" s="268"/>
      <c r="U27" s="268"/>
    </row>
    <row r="28" spans="1:21" ht="20.100000000000001" customHeight="1" outlineLevel="2" thickBot="1">
      <c r="A28" s="266" t="s">
        <v>8</v>
      </c>
      <c r="B28" s="264"/>
      <c r="C28" s="265"/>
      <c r="D28" s="264">
        <f>SUM(D18:D27)</f>
        <v>453321.89</v>
      </c>
      <c r="E28" s="263">
        <f>SUM(E18:E27)</f>
        <v>156582.6</v>
      </c>
      <c r="F28" s="264">
        <f>SUM(F18:F27)</f>
        <v>745037.4</v>
      </c>
      <c r="G28" s="264">
        <f>SUM(G18:G27)</f>
        <v>901620</v>
      </c>
      <c r="H28" s="263">
        <f>SUM(H18:H27)</f>
        <v>850000</v>
      </c>
      <c r="I28" s="262" t="s">
        <v>204</v>
      </c>
    </row>
    <row r="29" spans="1:21" ht="20.100000000000001" customHeight="1" outlineLevel="2" thickTop="1">
      <c r="A29" s="259"/>
      <c r="B29" s="259"/>
      <c r="C29" s="261"/>
      <c r="D29" s="259"/>
      <c r="E29" s="260"/>
      <c r="F29" s="259"/>
      <c r="G29" s="259"/>
      <c r="H29" s="259"/>
    </row>
    <row r="30" spans="1:21" s="247" customFormat="1" ht="14.25" customHeight="1">
      <c r="A30" s="253" t="s">
        <v>203</v>
      </c>
      <c r="B30" s="249"/>
      <c r="C30" s="249"/>
      <c r="D30" s="249" t="s">
        <v>6</v>
      </c>
      <c r="E30" s="251"/>
      <c r="F30" s="253"/>
      <c r="G30" s="253" t="s">
        <v>5</v>
      </c>
      <c r="H30" s="249"/>
      <c r="I30" s="248"/>
      <c r="J30" s="248"/>
      <c r="K30" s="248"/>
      <c r="L30" s="248"/>
      <c r="M30" s="248"/>
      <c r="N30" s="248"/>
      <c r="O30" s="248"/>
      <c r="P30" s="248"/>
      <c r="Q30" s="248"/>
      <c r="R30" s="248"/>
      <c r="S30" s="248"/>
      <c r="T30" s="248"/>
      <c r="U30" s="248"/>
    </row>
    <row r="31" spans="1:21" s="247" customFormat="1" ht="14.25" customHeight="1">
      <c r="A31" s="253"/>
      <c r="B31" s="249"/>
      <c r="C31" s="249"/>
      <c r="D31" s="249"/>
      <c r="E31" s="251"/>
      <c r="F31" s="253"/>
      <c r="G31" s="253"/>
      <c r="H31" s="249"/>
      <c r="I31" s="248"/>
      <c r="J31" s="248"/>
      <c r="K31" s="248"/>
      <c r="L31" s="248"/>
      <c r="M31" s="248"/>
      <c r="N31" s="248"/>
      <c r="O31" s="248"/>
      <c r="P31" s="248"/>
      <c r="Q31" s="248"/>
      <c r="R31" s="248"/>
      <c r="S31" s="248"/>
      <c r="T31" s="248"/>
      <c r="U31" s="248"/>
    </row>
    <row r="32" spans="1:21" s="247" customFormat="1" ht="14.25" customHeight="1">
      <c r="A32" s="253"/>
      <c r="B32" s="249"/>
      <c r="C32" s="249"/>
      <c r="D32" s="249"/>
      <c r="E32" s="251"/>
      <c r="F32" s="253"/>
      <c r="G32" s="253"/>
      <c r="H32" s="249"/>
      <c r="I32" s="248"/>
      <c r="J32" s="248"/>
      <c r="K32" s="248"/>
      <c r="L32" s="248"/>
      <c r="M32" s="248"/>
      <c r="N32" s="248"/>
      <c r="O32" s="248"/>
      <c r="P32" s="248"/>
      <c r="Q32" s="248"/>
      <c r="R32" s="248"/>
      <c r="S32" s="248"/>
      <c r="T32" s="248"/>
      <c r="U32" s="248"/>
    </row>
    <row r="33" spans="1:21" s="247" customFormat="1" ht="14.25" customHeight="1">
      <c r="A33" s="258" t="s">
        <v>1856</v>
      </c>
      <c r="B33" s="254"/>
      <c r="C33" s="257"/>
      <c r="D33" s="256" t="s">
        <v>1857</v>
      </c>
      <c r="E33" s="251"/>
      <c r="F33" s="255"/>
      <c r="G33" s="255" t="s">
        <v>1858</v>
      </c>
      <c r="H33" s="249"/>
      <c r="I33" s="248"/>
      <c r="J33" s="248"/>
      <c r="K33" s="248"/>
      <c r="L33" s="248"/>
      <c r="M33" s="248"/>
      <c r="N33" s="248"/>
      <c r="O33" s="248"/>
      <c r="P33" s="248"/>
      <c r="Q33" s="248"/>
      <c r="R33" s="248"/>
      <c r="S33" s="248"/>
      <c r="T33" s="248"/>
      <c r="U33" s="248"/>
    </row>
    <row r="34" spans="1:21" s="247" customFormat="1" ht="14.25" customHeight="1">
      <c r="A34" s="249" t="s">
        <v>201</v>
      </c>
      <c r="B34" s="254"/>
      <c r="C34" s="253"/>
      <c r="D34" s="252" t="s">
        <v>200</v>
      </c>
      <c r="E34" s="251"/>
      <c r="F34" s="250"/>
      <c r="G34" s="250" t="s">
        <v>199</v>
      </c>
      <c r="H34" s="249"/>
      <c r="I34" s="248"/>
      <c r="J34" s="248"/>
      <c r="K34" s="248"/>
      <c r="L34" s="248"/>
      <c r="M34" s="248"/>
      <c r="N34" s="248"/>
      <c r="O34" s="248"/>
      <c r="P34" s="248"/>
      <c r="Q34" s="248"/>
      <c r="R34" s="248"/>
      <c r="S34" s="248"/>
      <c r="T34" s="248"/>
      <c r="U34" s="248"/>
    </row>
    <row r="35" spans="1:21" s="240" customFormat="1">
      <c r="A35" s="245"/>
      <c r="B35" s="246"/>
      <c r="C35" s="245"/>
      <c r="D35" s="243"/>
      <c r="E35" s="244"/>
      <c r="F35" s="243"/>
      <c r="G35" s="243"/>
      <c r="H35" s="243"/>
      <c r="I35" s="242"/>
      <c r="J35" s="241"/>
      <c r="K35" s="241"/>
      <c r="L35" s="241"/>
      <c r="M35" s="241"/>
      <c r="N35" s="241"/>
      <c r="O35" s="241"/>
      <c r="P35" s="241"/>
      <c r="Q35" s="241"/>
      <c r="R35" s="241"/>
      <c r="S35" s="241"/>
      <c r="T35" s="241"/>
      <c r="U35" s="241"/>
    </row>
    <row r="36" spans="1:21" s="240" customFormat="1">
      <c r="A36" s="245"/>
      <c r="B36" s="246"/>
      <c r="C36" s="245"/>
      <c r="D36" s="243"/>
      <c r="E36" s="244"/>
      <c r="F36" s="243"/>
      <c r="G36" s="243"/>
      <c r="H36" s="243"/>
      <c r="I36" s="242"/>
      <c r="J36" s="241"/>
      <c r="K36" s="241"/>
      <c r="L36" s="241"/>
      <c r="M36" s="241"/>
      <c r="N36" s="241"/>
      <c r="O36" s="241"/>
      <c r="P36" s="241"/>
      <c r="Q36" s="241"/>
      <c r="R36" s="241"/>
      <c r="S36" s="241"/>
      <c r="T36" s="241"/>
      <c r="U36" s="241"/>
    </row>
    <row r="37" spans="1:21" s="240" customFormat="1">
      <c r="A37" s="245"/>
      <c r="B37" s="246"/>
      <c r="C37" s="245"/>
      <c r="D37" s="243"/>
      <c r="E37" s="244"/>
      <c r="F37" s="243"/>
      <c r="G37" s="243"/>
      <c r="H37" s="243"/>
      <c r="I37" s="242"/>
      <c r="J37" s="241"/>
      <c r="K37" s="241"/>
      <c r="L37" s="241"/>
      <c r="M37" s="241"/>
      <c r="N37" s="241"/>
      <c r="O37" s="241"/>
      <c r="P37" s="241"/>
      <c r="Q37" s="241"/>
      <c r="R37" s="241"/>
      <c r="S37" s="241"/>
      <c r="T37" s="241"/>
      <c r="U37" s="241"/>
    </row>
    <row r="38" spans="1:21" s="240" customFormat="1">
      <c r="A38" s="245"/>
      <c r="B38" s="246"/>
      <c r="C38" s="245"/>
      <c r="D38" s="243"/>
      <c r="E38" s="244"/>
      <c r="F38" s="243"/>
      <c r="G38" s="243"/>
      <c r="H38" s="243"/>
      <c r="I38" s="242"/>
      <c r="J38" s="241"/>
      <c r="K38" s="241"/>
      <c r="L38" s="241"/>
      <c r="M38" s="241"/>
      <c r="N38" s="241"/>
      <c r="O38" s="241"/>
      <c r="P38" s="241"/>
      <c r="Q38" s="241"/>
      <c r="R38" s="241"/>
      <c r="S38" s="241"/>
      <c r="T38" s="241"/>
      <c r="U38" s="241"/>
    </row>
    <row r="39" spans="1:21" s="240" customFormat="1">
      <c r="A39" s="245"/>
      <c r="B39" s="246"/>
      <c r="C39" s="245"/>
      <c r="D39" s="243"/>
      <c r="E39" s="244"/>
      <c r="F39" s="243"/>
      <c r="G39" s="243"/>
      <c r="H39" s="243"/>
      <c r="I39" s="242"/>
      <c r="J39" s="241"/>
      <c r="K39" s="241"/>
      <c r="L39" s="241"/>
      <c r="M39" s="241"/>
      <c r="N39" s="241"/>
      <c r="O39" s="241"/>
      <c r="P39" s="241"/>
      <c r="Q39" s="241"/>
      <c r="R39" s="241"/>
      <c r="S39" s="241"/>
      <c r="T39" s="241"/>
      <c r="U39" s="241"/>
    </row>
    <row r="40" spans="1:21" s="240" customFormat="1">
      <c r="A40" s="245"/>
      <c r="B40" s="246"/>
      <c r="C40" s="245"/>
      <c r="D40" s="243"/>
      <c r="E40" s="244"/>
      <c r="F40" s="243"/>
      <c r="G40" s="243"/>
      <c r="H40" s="243"/>
      <c r="I40" s="242"/>
      <c r="J40" s="241"/>
      <c r="K40" s="241"/>
      <c r="L40" s="241"/>
      <c r="M40" s="241"/>
      <c r="N40" s="241"/>
      <c r="O40" s="241"/>
      <c r="P40" s="241"/>
      <c r="Q40" s="241"/>
      <c r="R40" s="241"/>
      <c r="S40" s="241"/>
      <c r="T40" s="241"/>
      <c r="U40" s="241"/>
    </row>
    <row r="41" spans="1:21" s="240" customFormat="1">
      <c r="A41" s="245"/>
      <c r="B41" s="246"/>
      <c r="C41" s="245"/>
      <c r="D41" s="243"/>
      <c r="E41" s="244"/>
      <c r="F41" s="243"/>
      <c r="G41" s="243"/>
      <c r="H41" s="243"/>
      <c r="I41" s="242"/>
      <c r="J41" s="241"/>
      <c r="K41" s="241"/>
      <c r="L41" s="241"/>
      <c r="M41" s="241"/>
      <c r="N41" s="241"/>
      <c r="O41" s="241"/>
      <c r="P41" s="241"/>
      <c r="Q41" s="241"/>
      <c r="R41" s="241"/>
      <c r="S41" s="241"/>
      <c r="T41" s="241"/>
      <c r="U41" s="241"/>
    </row>
    <row r="42" spans="1:21" s="240" customFormat="1">
      <c r="A42" s="245"/>
      <c r="B42" s="246"/>
      <c r="C42" s="245"/>
      <c r="D42" s="243"/>
      <c r="E42" s="244"/>
      <c r="F42" s="243"/>
      <c r="G42" s="243"/>
      <c r="H42" s="243"/>
      <c r="I42" s="242"/>
      <c r="J42" s="241"/>
      <c r="K42" s="241"/>
      <c r="L42" s="241"/>
      <c r="M42" s="241"/>
      <c r="N42" s="241"/>
      <c r="O42" s="241"/>
      <c r="P42" s="241"/>
      <c r="Q42" s="241"/>
      <c r="R42" s="241"/>
      <c r="S42" s="241"/>
      <c r="T42" s="241"/>
      <c r="U42" s="241"/>
    </row>
    <row r="43" spans="1:21" s="240" customFormat="1">
      <c r="A43" s="245"/>
      <c r="B43" s="246"/>
      <c r="C43" s="245"/>
      <c r="D43" s="243"/>
      <c r="E43" s="244"/>
      <c r="F43" s="243"/>
      <c r="G43" s="243"/>
      <c r="H43" s="243"/>
      <c r="I43" s="242"/>
      <c r="J43" s="241"/>
      <c r="K43" s="241"/>
      <c r="L43" s="241"/>
      <c r="M43" s="241"/>
      <c r="N43" s="241"/>
      <c r="O43" s="241"/>
      <c r="P43" s="241"/>
      <c r="Q43" s="241"/>
      <c r="R43" s="241"/>
      <c r="S43" s="241"/>
      <c r="T43" s="241"/>
      <c r="U43" s="241"/>
    </row>
    <row r="44" spans="1:21" s="240" customFormat="1">
      <c r="A44" s="245"/>
      <c r="B44" s="246"/>
      <c r="C44" s="245"/>
      <c r="D44" s="243"/>
      <c r="E44" s="244"/>
      <c r="F44" s="243"/>
      <c r="G44" s="243"/>
      <c r="H44" s="243"/>
      <c r="I44" s="242"/>
      <c r="J44" s="241"/>
      <c r="K44" s="241"/>
      <c r="L44" s="241"/>
      <c r="M44" s="241"/>
      <c r="N44" s="241"/>
      <c r="O44" s="241"/>
      <c r="P44" s="241"/>
      <c r="Q44" s="241"/>
      <c r="R44" s="241"/>
      <c r="S44" s="241"/>
      <c r="T44" s="241"/>
      <c r="U44" s="241"/>
    </row>
    <row r="45" spans="1:21" s="240" customFormat="1">
      <c r="A45" s="245"/>
      <c r="B45" s="246"/>
      <c r="C45" s="245"/>
      <c r="D45" s="243"/>
      <c r="E45" s="244"/>
      <c r="F45" s="243"/>
      <c r="G45" s="243"/>
      <c r="H45" s="243"/>
      <c r="I45" s="242"/>
      <c r="J45" s="241"/>
      <c r="K45" s="241"/>
      <c r="L45" s="241"/>
      <c r="M45" s="241"/>
      <c r="N45" s="241"/>
      <c r="O45" s="241"/>
      <c r="P45" s="241"/>
      <c r="Q45" s="241"/>
      <c r="R45" s="241"/>
      <c r="S45" s="241"/>
      <c r="T45" s="241"/>
      <c r="U45" s="241"/>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D47"/>
  <sheetViews>
    <sheetView showGridLines="0" showOutlineSymbols="0" topLeftCell="A22" workbookViewId="0">
      <selection activeCell="F36" sqref="F36"/>
    </sheetView>
  </sheetViews>
  <sheetFormatPr defaultColWidth="12.5703125" defaultRowHeight="12.75" outlineLevelRow="2" outlineLevelCol="2"/>
  <cols>
    <col min="1" max="1" width="1.85546875" style="238" customWidth="1"/>
    <col min="2" max="2" width="34" style="238" customWidth="1"/>
    <col min="3" max="3" width="12.5703125" style="238" customWidth="1"/>
    <col min="4" max="4" width="8.42578125" style="238" customWidth="1"/>
    <col min="5" max="5" width="10.42578125" style="239" customWidth="1"/>
    <col min="6" max="7" width="10.42578125" style="238" customWidth="1"/>
    <col min="8" max="8" width="10.42578125" style="239" customWidth="1"/>
    <col min="9" max="33" width="12.5703125" style="236"/>
    <col min="34" max="38" width="12.5703125" style="236" outlineLevel="1"/>
    <col min="39" max="44" width="12.5703125" style="236" outlineLevel="2"/>
    <col min="45" max="47" width="12.5703125" style="236" outlineLevel="1"/>
    <col min="48" max="67" width="12.5703125" style="236"/>
    <col min="68" max="71" width="12.5703125" style="236" outlineLevel="1"/>
    <col min="72" max="119" width="12.5703125" style="236"/>
    <col min="120" max="125" width="12.5703125" style="236" outlineLevel="1"/>
    <col min="126" max="131" width="12.5703125" style="236" outlineLevel="2"/>
    <col min="132" max="134" width="12.5703125" style="236" outlineLevel="1"/>
    <col min="135" max="16384" width="12.5703125" style="236"/>
  </cols>
  <sheetData>
    <row r="1" spans="1:8" ht="13.5">
      <c r="A1" s="329" t="s">
        <v>99</v>
      </c>
      <c r="E1" s="341"/>
      <c r="F1" s="340"/>
      <c r="G1" s="340"/>
      <c r="H1" s="341"/>
    </row>
    <row r="2" spans="1:8" ht="14.25" customHeight="1">
      <c r="A2" s="326" t="s">
        <v>221</v>
      </c>
      <c r="E2" s="323"/>
      <c r="F2" s="322"/>
      <c r="G2" s="322"/>
      <c r="H2" s="323"/>
    </row>
    <row r="3" spans="1:8" ht="14.25" customHeight="1">
      <c r="E3" s="323"/>
      <c r="G3" s="322"/>
      <c r="H3" s="323"/>
    </row>
    <row r="4" spans="1:8" ht="14.25" customHeight="1">
      <c r="E4" s="323"/>
      <c r="G4" s="322"/>
      <c r="H4" s="323"/>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60"/>
    </row>
    <row r="8" spans="1:8" ht="14.25" customHeight="1">
      <c r="A8" s="359"/>
      <c r="B8" s="359"/>
      <c r="C8" s="359"/>
      <c r="D8" s="359"/>
      <c r="E8" s="360"/>
      <c r="F8" s="359"/>
      <c r="G8" s="359"/>
      <c r="H8" s="360"/>
    </row>
    <row r="9" spans="1:8" ht="14.25" customHeight="1">
      <c r="A9" s="317" t="s">
        <v>290</v>
      </c>
      <c r="B9" s="317"/>
    </row>
    <row r="10" spans="1:8" ht="14.25" customHeight="1">
      <c r="A10" s="316" t="s">
        <v>313</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7"/>
    </row>
    <row r="17" spans="1:9" s="237" customFormat="1" ht="20.100000000000001" customHeight="1" outlineLevel="1">
      <c r="A17" s="294" t="s">
        <v>46</v>
      </c>
      <c r="B17" s="499"/>
      <c r="C17" s="292"/>
      <c r="D17" s="477">
        <f>SUM(D18:D29)</f>
        <v>586829.36</v>
      </c>
      <c r="E17" s="291">
        <f>SUM(E18:E29)</f>
        <v>352925.01</v>
      </c>
      <c r="F17" s="290">
        <f>SUM(F18:F29)</f>
        <v>692674.99</v>
      </c>
      <c r="G17" s="290">
        <f>SUM(G18:G29)</f>
        <v>1045600</v>
      </c>
      <c r="H17" s="291">
        <f>SUM(H18:H29)</f>
        <v>1000000</v>
      </c>
    </row>
    <row r="18" spans="1:9" s="268" customFormat="1" ht="18" customHeight="1" outlineLevel="1">
      <c r="A18" s="282" t="s">
        <v>212</v>
      </c>
      <c r="B18" s="510"/>
      <c r="C18" s="289" t="s">
        <v>44</v>
      </c>
      <c r="D18" s="492">
        <f>[8]BPLO!$E$12</f>
        <v>3631.8999999999996</v>
      </c>
      <c r="E18" s="287">
        <f>[7]BPLO!$E$12</f>
        <v>9461.32</v>
      </c>
      <c r="F18" s="272">
        <f>G18-E18</f>
        <v>10538.68</v>
      </c>
      <c r="G18" s="286">
        <f>[7]BPLO!$C$12</f>
        <v>20000</v>
      </c>
      <c r="H18" s="285">
        <v>20000</v>
      </c>
    </row>
    <row r="19" spans="1:9" s="268" customFormat="1" ht="18" customHeight="1" outlineLevel="1">
      <c r="A19" s="277" t="s">
        <v>39</v>
      </c>
      <c r="B19" s="508"/>
      <c r="C19" s="278" t="s">
        <v>35</v>
      </c>
      <c r="D19" s="476">
        <f>[8]BPLO!$E$13</f>
        <v>83706.959999999992</v>
      </c>
      <c r="E19" s="284">
        <f>[7]BPLO!$E$13</f>
        <v>20022.88</v>
      </c>
      <c r="F19" s="272">
        <f>G19-E19</f>
        <v>79977.119999999995</v>
      </c>
      <c r="G19" s="283">
        <f>[7]BPLO!$C$13</f>
        <v>100000</v>
      </c>
      <c r="H19" s="270">
        <v>100000</v>
      </c>
    </row>
    <row r="20" spans="1:9" s="267" customFormat="1" ht="18" customHeight="1" outlineLevel="1">
      <c r="A20" s="280" t="s">
        <v>238</v>
      </c>
      <c r="B20" s="508"/>
      <c r="C20" s="357" t="s">
        <v>131</v>
      </c>
      <c r="D20" s="476">
        <f>[8]BPLO!$E$14</f>
        <v>15791.220000000001</v>
      </c>
      <c r="E20" s="284">
        <f>[7]BPLO!$E$14</f>
        <v>1361.87</v>
      </c>
      <c r="F20" s="272">
        <f>G20-E20</f>
        <v>38638.129999999997</v>
      </c>
      <c r="G20" s="283">
        <f>[7]BPLO!$C$14</f>
        <v>40000</v>
      </c>
      <c r="H20" s="270">
        <v>40000</v>
      </c>
    </row>
    <row r="21" spans="1:9" s="267" customFormat="1" ht="18" customHeight="1" outlineLevel="1">
      <c r="A21" s="281" t="s">
        <v>130</v>
      </c>
      <c r="B21" s="279"/>
      <c r="C21" s="278" t="s">
        <v>33</v>
      </c>
      <c r="D21" s="476">
        <f>[8]BPLO!$E$15</f>
        <v>162965.20000000001</v>
      </c>
      <c r="E21" s="284">
        <f>[7]BPLO!$E$15</f>
        <v>182000</v>
      </c>
      <c r="F21" s="272">
        <f>G21-E21</f>
        <v>198000</v>
      </c>
      <c r="G21" s="283">
        <f>[7]BPLO!$C$15</f>
        <v>380000</v>
      </c>
      <c r="H21" s="452">
        <v>350000</v>
      </c>
    </row>
    <row r="22" spans="1:9" s="267" customFormat="1" ht="18" customHeight="1" outlineLevel="1">
      <c r="A22" s="281" t="s">
        <v>236</v>
      </c>
      <c r="B22" s="279"/>
      <c r="C22" s="278" t="s">
        <v>27</v>
      </c>
      <c r="D22" s="476">
        <f>[8]BPLO!$E$16</f>
        <v>8185.1799999999994</v>
      </c>
      <c r="E22" s="284">
        <f>[7]BPLO!$E$16</f>
        <v>2642.08</v>
      </c>
      <c r="F22" s="272">
        <f>G22-E22</f>
        <v>7357.92</v>
      </c>
      <c r="G22" s="283">
        <f>[7]BPLO!$C$16</f>
        <v>10000</v>
      </c>
      <c r="H22" s="452">
        <v>10000</v>
      </c>
    </row>
    <row r="23" spans="1:9" s="267" customFormat="1" ht="18" customHeight="1" outlineLevel="1">
      <c r="A23" s="280" t="s">
        <v>24</v>
      </c>
      <c r="B23" s="279"/>
      <c r="C23" s="278" t="s">
        <v>23</v>
      </c>
      <c r="D23" s="476">
        <f>[8]BPLO!$E$17</f>
        <v>241028.7</v>
      </c>
      <c r="E23" s="273">
        <f>[7]BPLO!$E$17</f>
        <v>129086.86</v>
      </c>
      <c r="F23" s="272">
        <f>G23-E23</f>
        <v>261513.14</v>
      </c>
      <c r="G23" s="271">
        <f>[7]BPLO!$C$17</f>
        <v>390600</v>
      </c>
      <c r="H23" s="270">
        <v>390600</v>
      </c>
      <c r="I23" s="267">
        <v>78000</v>
      </c>
    </row>
    <row r="24" spans="1:9" s="267" customFormat="1" ht="18" customHeight="1" outlineLevel="1">
      <c r="A24" s="280" t="s">
        <v>254</v>
      </c>
      <c r="B24" s="279"/>
      <c r="C24" s="278"/>
      <c r="D24" s="476"/>
      <c r="E24" s="273"/>
      <c r="F24" s="272"/>
      <c r="G24" s="271"/>
      <c r="H24" s="270"/>
    </row>
    <row r="25" spans="1:9" s="267" customFormat="1" ht="18" customHeight="1" outlineLevel="1">
      <c r="A25" s="280"/>
      <c r="B25" s="279" t="s">
        <v>253</v>
      </c>
      <c r="C25" s="278" t="s">
        <v>252</v>
      </c>
      <c r="D25" s="476">
        <f>[8]BPLO!$E$18</f>
        <v>13835</v>
      </c>
      <c r="E25" s="273">
        <f>[7]BPLO!$E$18</f>
        <v>3850</v>
      </c>
      <c r="F25" s="272">
        <f>G25-E25</f>
        <v>16150</v>
      </c>
      <c r="G25" s="271">
        <f>[7]BPLO!$C$18</f>
        <v>20000</v>
      </c>
      <c r="H25" s="270">
        <v>20000</v>
      </c>
    </row>
    <row r="26" spans="1:9" s="267" customFormat="1" ht="18" customHeight="1" outlineLevel="1">
      <c r="A26" s="280" t="s">
        <v>251</v>
      </c>
      <c r="B26" s="279"/>
      <c r="C26" s="278"/>
      <c r="D26" s="476"/>
      <c r="E26" s="273"/>
      <c r="F26" s="272"/>
      <c r="G26" s="271"/>
      <c r="H26" s="270"/>
    </row>
    <row r="27" spans="1:9" s="267" customFormat="1" ht="18" customHeight="1" outlineLevel="1">
      <c r="A27" s="280"/>
      <c r="B27" s="279" t="s">
        <v>250</v>
      </c>
      <c r="C27" s="278" t="s">
        <v>206</v>
      </c>
      <c r="D27" s="476">
        <f>[8]BPLO!$E$19</f>
        <v>3460</v>
      </c>
      <c r="E27" s="273">
        <f>[7]BPLO!$E$19</f>
        <v>4500</v>
      </c>
      <c r="F27" s="272">
        <f>G27-E27</f>
        <v>500</v>
      </c>
      <c r="G27" s="271">
        <f>[7]BPLO!$C$19</f>
        <v>5000</v>
      </c>
      <c r="H27" s="270">
        <v>5000</v>
      </c>
    </row>
    <row r="28" spans="1:9" s="267" customFormat="1" ht="18" customHeight="1" outlineLevel="1">
      <c r="A28" s="280" t="s">
        <v>312</v>
      </c>
      <c r="B28" s="279"/>
      <c r="C28" s="278" t="s">
        <v>161</v>
      </c>
      <c r="D28" s="476">
        <f>[8]BPLO!$E$20</f>
        <v>7400</v>
      </c>
      <c r="E28" s="273">
        <f>[7]BPLO!$E$20</f>
        <v>0</v>
      </c>
      <c r="F28" s="272">
        <f>G28-E28</f>
        <v>20000</v>
      </c>
      <c r="G28" s="271">
        <f>[7]BPLO!$C$20</f>
        <v>20000</v>
      </c>
      <c r="H28" s="270">
        <v>19400</v>
      </c>
    </row>
    <row r="29" spans="1:9" s="267" customFormat="1" ht="18" customHeight="1" outlineLevel="1">
      <c r="A29" s="277" t="s">
        <v>10</v>
      </c>
      <c r="B29" s="276"/>
      <c r="C29" s="275" t="s">
        <v>9</v>
      </c>
      <c r="D29" s="476">
        <f>[8]BPLO!$E$21</f>
        <v>46825.2</v>
      </c>
      <c r="E29" s="273">
        <f>[7]BPLO!$E$21</f>
        <v>0</v>
      </c>
      <c r="F29" s="272">
        <f>G29-E29</f>
        <v>60000</v>
      </c>
      <c r="G29" s="271">
        <f>[7]BPLO!$C$21</f>
        <v>60000</v>
      </c>
      <c r="H29" s="270">
        <v>45000</v>
      </c>
    </row>
    <row r="30" spans="1:9" ht="20.100000000000001" customHeight="1" outlineLevel="2" thickBot="1">
      <c r="A30" s="266" t="s">
        <v>8</v>
      </c>
      <c r="B30" s="264"/>
      <c r="C30" s="265"/>
      <c r="D30" s="468">
        <f>SUM(D18:D29)</f>
        <v>586829.36</v>
      </c>
      <c r="E30" s="263">
        <f>SUM(E18:E29)</f>
        <v>352925.01</v>
      </c>
      <c r="F30" s="264">
        <f>SUM(F18:F29)</f>
        <v>692674.99</v>
      </c>
      <c r="G30" s="264">
        <f>SUM(G18:G29)</f>
        <v>1045600</v>
      </c>
      <c r="H30" s="263">
        <f>SUM(H18:H29)</f>
        <v>1000000</v>
      </c>
    </row>
    <row r="31" spans="1:9" ht="20.100000000000001" customHeight="1" outlineLevel="2" thickTop="1">
      <c r="A31" s="259"/>
      <c r="B31" s="259"/>
      <c r="C31" s="261"/>
      <c r="D31" s="259"/>
      <c r="E31" s="260"/>
      <c r="F31" s="259"/>
      <c r="G31" s="259"/>
      <c r="H31" s="260"/>
    </row>
    <row r="32" spans="1:9" s="247" customFormat="1" ht="14.25" customHeight="1">
      <c r="A32" s="253" t="s">
        <v>203</v>
      </c>
      <c r="B32" s="249"/>
      <c r="C32" s="249" t="s">
        <v>6</v>
      </c>
      <c r="D32" s="249"/>
      <c r="E32" s="252"/>
      <c r="F32" s="253" t="s">
        <v>5</v>
      </c>
      <c r="G32" s="249"/>
      <c r="H32" s="251"/>
    </row>
    <row r="33" spans="1:8" s="247" customFormat="1" ht="14.25" customHeight="1">
      <c r="A33" s="253"/>
      <c r="B33" s="249"/>
      <c r="C33" s="249"/>
      <c r="D33" s="249"/>
      <c r="E33" s="252"/>
      <c r="F33" s="253"/>
      <c r="G33" s="249"/>
      <c r="H33" s="251"/>
    </row>
    <row r="34" spans="1:8" s="247" customFormat="1" ht="14.25" customHeight="1">
      <c r="A34" s="253"/>
      <c r="B34" s="249"/>
      <c r="C34" s="249"/>
      <c r="D34" s="249"/>
      <c r="E34" s="252"/>
      <c r="F34" s="253"/>
      <c r="G34" s="249"/>
      <c r="H34" s="251"/>
    </row>
    <row r="35" spans="1:8" s="247" customFormat="1" ht="14.25" customHeight="1">
      <c r="A35" s="257" t="s">
        <v>1881</v>
      </c>
      <c r="B35" s="254"/>
      <c r="C35" s="256" t="s">
        <v>1857</v>
      </c>
      <c r="D35" s="249"/>
      <c r="E35" s="449"/>
      <c r="F35" s="255" t="s">
        <v>1858</v>
      </c>
      <c r="G35" s="249"/>
      <c r="H35" s="251"/>
    </row>
    <row r="36" spans="1:8" s="247" customFormat="1" ht="14.25" customHeight="1">
      <c r="A36" s="249" t="s">
        <v>311</v>
      </c>
      <c r="B36" s="254"/>
      <c r="C36" s="252" t="s">
        <v>200</v>
      </c>
      <c r="D36" s="249"/>
      <c r="E36" s="448"/>
      <c r="F36" s="250" t="s">
        <v>199</v>
      </c>
      <c r="G36" s="249"/>
      <c r="H36" s="251"/>
    </row>
    <row r="37" spans="1:8" s="240" customFormat="1">
      <c r="A37" s="245" t="s">
        <v>310</v>
      </c>
      <c r="B37" s="246"/>
      <c r="C37" s="245"/>
      <c r="D37" s="243"/>
      <c r="E37" s="244"/>
      <c r="F37" s="243"/>
      <c r="G37" s="243"/>
      <c r="H37" s="244"/>
    </row>
    <row r="38" spans="1:8" s="240" customFormat="1">
      <c r="A38" s="245"/>
      <c r="B38" s="246"/>
      <c r="C38" s="245"/>
      <c r="D38" s="243"/>
      <c r="E38" s="244"/>
      <c r="F38" s="243"/>
      <c r="G38" s="243"/>
      <c r="H38" s="244"/>
    </row>
    <row r="39" spans="1:8" s="240" customFormat="1">
      <c r="A39" s="245"/>
      <c r="B39" s="246"/>
      <c r="C39" s="245"/>
      <c r="D39" s="243"/>
      <c r="E39" s="244"/>
      <c r="F39" s="243"/>
      <c r="G39" s="243"/>
      <c r="H39" s="244"/>
    </row>
    <row r="40" spans="1:8" s="240" customFormat="1">
      <c r="A40" s="245"/>
      <c r="B40" s="246"/>
      <c r="C40" s="245"/>
      <c r="D40" s="243"/>
      <c r="E40" s="244"/>
      <c r="F40" s="243"/>
      <c r="G40" s="243"/>
      <c r="H40" s="244"/>
    </row>
    <row r="41" spans="1:8" s="240" customFormat="1">
      <c r="A41" s="245"/>
      <c r="B41" s="246"/>
      <c r="C41" s="245"/>
      <c r="D41" s="243"/>
      <c r="E41" s="244"/>
      <c r="F41" s="243"/>
      <c r="G41" s="243"/>
      <c r="H41" s="244"/>
    </row>
    <row r="42" spans="1:8" s="240" customFormat="1">
      <c r="A42" s="245"/>
      <c r="B42" s="246"/>
      <c r="C42" s="245"/>
      <c r="D42" s="243"/>
      <c r="E42" s="244"/>
      <c r="F42" s="243"/>
      <c r="G42" s="243"/>
      <c r="H42" s="244"/>
    </row>
    <row r="43" spans="1:8" s="240" customFormat="1">
      <c r="A43" s="245"/>
      <c r="B43" s="246"/>
      <c r="C43" s="245"/>
      <c r="D43" s="243"/>
      <c r="E43" s="244"/>
      <c r="F43" s="243"/>
      <c r="G43" s="243"/>
      <c r="H43" s="244"/>
    </row>
    <row r="44" spans="1:8" s="240" customFormat="1">
      <c r="A44" s="245"/>
      <c r="B44" s="246"/>
      <c r="C44" s="245"/>
      <c r="D44" s="243"/>
      <c r="E44" s="244"/>
      <c r="F44" s="243"/>
      <c r="G44" s="243"/>
      <c r="H44" s="244"/>
    </row>
    <row r="45" spans="1:8" s="240" customFormat="1">
      <c r="A45" s="245"/>
      <c r="B45" s="246"/>
      <c r="C45" s="245"/>
      <c r="D45" s="243"/>
      <c r="E45" s="244"/>
      <c r="F45" s="243"/>
      <c r="G45" s="243"/>
      <c r="H45" s="244"/>
    </row>
    <row r="46" spans="1:8" s="240" customFormat="1">
      <c r="A46" s="245"/>
      <c r="B46" s="246"/>
      <c r="C46" s="245"/>
      <c r="D46" s="243"/>
      <c r="E46" s="244"/>
      <c r="F46" s="243"/>
      <c r="G46" s="243"/>
      <c r="H46" s="244"/>
    </row>
    <row r="47" spans="1:8" s="240" customFormat="1">
      <c r="A47" s="245"/>
      <c r="B47" s="246"/>
      <c r="C47" s="245"/>
      <c r="D47" s="243"/>
      <c r="E47" s="244"/>
      <c r="F47" s="243"/>
      <c r="G47" s="243"/>
      <c r="H47" s="244"/>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N39"/>
  <sheetViews>
    <sheetView showGridLines="0" showOutlineSymbols="0" topLeftCell="A10" workbookViewId="0">
      <selection activeCell="G28" sqref="G28"/>
    </sheetView>
  </sheetViews>
  <sheetFormatPr defaultColWidth="12.5703125" defaultRowHeight="15.75" outlineLevelRow="2" outlineLevelCol="2"/>
  <cols>
    <col min="1" max="1" width="1.85546875" style="513" customWidth="1"/>
    <col min="2" max="2" width="27.5703125" style="513" customWidth="1"/>
    <col min="3" max="3" width="9.42578125" style="513" customWidth="1"/>
    <col min="4" max="4" width="11.7109375" style="513" customWidth="1"/>
    <col min="5" max="5" width="11.7109375" style="514" customWidth="1"/>
    <col min="6" max="8" width="11.7109375" style="513" customWidth="1"/>
    <col min="9" max="43" width="12.5703125" style="512"/>
    <col min="44" max="48" width="12.5703125" style="512" outlineLevel="1"/>
    <col min="49" max="54" width="12.5703125" style="512" outlineLevel="2"/>
    <col min="55" max="57" width="12.5703125" style="512" outlineLevel="1"/>
    <col min="58" max="77" width="12.5703125" style="512"/>
    <col min="78" max="81" width="12.5703125" style="512" outlineLevel="1"/>
    <col min="82" max="129" width="12.5703125" style="512"/>
    <col min="130" max="135" width="12.5703125" style="512" outlineLevel="1"/>
    <col min="136" max="141" width="12.5703125" style="512" outlineLevel="2"/>
    <col min="142" max="144" width="12.5703125" style="512" outlineLevel="1"/>
    <col min="145" max="16384" width="12.5703125" style="512"/>
  </cols>
  <sheetData>
    <row r="1" spans="1:8">
      <c r="A1" s="329" t="s">
        <v>99</v>
      </c>
      <c r="B1" s="238"/>
      <c r="C1" s="238"/>
      <c r="D1" s="238"/>
      <c r="E1" s="341"/>
      <c r="F1" s="340"/>
      <c r="G1" s="340"/>
      <c r="H1" s="340"/>
    </row>
    <row r="2" spans="1:8" ht="14.25" customHeight="1">
      <c r="A2" s="326" t="s">
        <v>221</v>
      </c>
      <c r="B2" s="238"/>
      <c r="C2" s="238"/>
      <c r="D2" s="238"/>
      <c r="E2" s="323"/>
      <c r="F2" s="322"/>
      <c r="G2" s="322"/>
      <c r="H2" s="322"/>
    </row>
    <row r="3" spans="1:8" ht="14.25" customHeight="1">
      <c r="A3" s="238"/>
      <c r="B3" s="238"/>
      <c r="C3" s="238"/>
      <c r="D3" s="238"/>
      <c r="E3" s="323"/>
      <c r="F3" s="238"/>
      <c r="G3" s="322"/>
      <c r="H3" s="322"/>
    </row>
    <row r="4" spans="1:8" ht="14.25" customHeight="1">
      <c r="A4" s="238"/>
      <c r="B4" s="238"/>
      <c r="C4" s="238"/>
      <c r="D4" s="238"/>
      <c r="E4" s="323"/>
      <c r="F4" s="238"/>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c r="C9" s="238"/>
      <c r="D9" s="238"/>
      <c r="E9" s="239"/>
      <c r="F9" s="238"/>
      <c r="G9" s="238"/>
      <c r="H9" s="238"/>
    </row>
    <row r="10" spans="1:8" ht="14.25" customHeight="1">
      <c r="A10" s="316" t="s">
        <v>315</v>
      </c>
      <c r="B10" s="316"/>
      <c r="C10" s="238"/>
      <c r="D10" s="238"/>
      <c r="E10" s="239"/>
      <c r="F10" s="238"/>
      <c r="G10" s="238"/>
      <c r="H10" s="238"/>
    </row>
    <row r="11" spans="1:8" ht="14.25" customHeight="1">
      <c r="A11" s="316"/>
      <c r="B11" s="316"/>
      <c r="C11" s="238"/>
      <c r="D11" s="238"/>
      <c r="E11" s="239"/>
      <c r="F11" s="238"/>
      <c r="G11" s="238"/>
      <c r="H11" s="238"/>
    </row>
    <row r="12" spans="1:8" ht="14.25" customHeight="1">
      <c r="A12" s="315" t="s">
        <v>143</v>
      </c>
      <c r="B12" s="314"/>
      <c r="C12" s="310"/>
      <c r="D12" s="310" t="s">
        <v>229</v>
      </c>
      <c r="E12" s="313" t="s">
        <v>93</v>
      </c>
      <c r="F12" s="312"/>
      <c r="G12" s="311"/>
      <c r="H12" s="310" t="s">
        <v>216</v>
      </c>
    </row>
    <row r="13" spans="1:8" s="236" customFormat="1" ht="14.25" customHeight="1">
      <c r="A13" s="309"/>
      <c r="B13" s="308"/>
      <c r="C13" s="310" t="s">
        <v>92</v>
      </c>
      <c r="D13" s="305" t="s">
        <v>214</v>
      </c>
      <c r="E13" s="306" t="s">
        <v>215</v>
      </c>
      <c r="F13" s="305" t="s">
        <v>89</v>
      </c>
      <c r="G13" s="305"/>
      <c r="H13" s="305" t="s">
        <v>214</v>
      </c>
    </row>
    <row r="14" spans="1:8" s="236" customFormat="1"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532" customFormat="1" ht="20.100000000000001" customHeight="1" outlineLevel="1">
      <c r="A17" s="294" t="s">
        <v>46</v>
      </c>
      <c r="B17" s="293"/>
      <c r="C17" s="292"/>
      <c r="D17" s="290">
        <f>SUM(D18:D21)</f>
        <v>257670</v>
      </c>
      <c r="E17" s="291">
        <f>SUM(E18:E21)</f>
        <v>231000</v>
      </c>
      <c r="F17" s="290">
        <f>SUM(F18:F21)</f>
        <v>409000</v>
      </c>
      <c r="G17" s="290">
        <f>SUM(G18:G21)</f>
        <v>640000</v>
      </c>
      <c r="H17" s="290">
        <f>SUM(H18:H21)</f>
        <v>300000</v>
      </c>
    </row>
    <row r="18" spans="1:8" s="530" customFormat="1" ht="18" customHeight="1" outlineLevel="1">
      <c r="A18" s="282" t="s">
        <v>212</v>
      </c>
      <c r="B18" s="276"/>
      <c r="C18" s="289" t="s">
        <v>44</v>
      </c>
      <c r="D18" s="288">
        <f>[14]PLEB!$E$12</f>
        <v>0</v>
      </c>
      <c r="E18" s="287">
        <f>[10]PLEB!$E$12</f>
        <v>0</v>
      </c>
      <c r="F18" s="272">
        <f>G18-E18</f>
        <v>50000</v>
      </c>
      <c r="G18" s="286">
        <f>[12]PLEB!$C$12</f>
        <v>50000</v>
      </c>
      <c r="H18" s="531">
        <v>18400</v>
      </c>
    </row>
    <row r="19" spans="1:8" s="530" customFormat="1" ht="18" customHeight="1" outlineLevel="1">
      <c r="A19" s="282" t="s">
        <v>266</v>
      </c>
      <c r="B19" s="510"/>
      <c r="C19" s="278" t="s">
        <v>40</v>
      </c>
      <c r="D19" s="288">
        <f>[14]PLEB!$E$13</f>
        <v>0</v>
      </c>
      <c r="E19" s="452">
        <f>[10]PLEB!$E$13</f>
        <v>0</v>
      </c>
      <c r="F19" s="272">
        <f>G19-E19</f>
        <v>50000</v>
      </c>
      <c r="G19" s="283">
        <f>[12]PLEB!$C$13</f>
        <v>50000</v>
      </c>
      <c r="H19" s="272">
        <v>10000</v>
      </c>
    </row>
    <row r="20" spans="1:8" s="529" customFormat="1" ht="18" customHeight="1" outlineLevel="1">
      <c r="A20" s="277" t="s">
        <v>39</v>
      </c>
      <c r="B20" s="276"/>
      <c r="C20" s="278" t="s">
        <v>35</v>
      </c>
      <c r="D20" s="274">
        <v>0</v>
      </c>
      <c r="E20" s="284">
        <f>[10]PLEB!$E$14</f>
        <v>0</v>
      </c>
      <c r="F20" s="272">
        <f>G20-E20</f>
        <v>4000</v>
      </c>
      <c r="G20" s="283">
        <f>[10]PLEB!$C$14</f>
        <v>4000</v>
      </c>
      <c r="H20" s="272">
        <v>4000</v>
      </c>
    </row>
    <row r="21" spans="1:8" s="529" customFormat="1" ht="18" customHeight="1" outlineLevel="1">
      <c r="A21" s="277" t="s">
        <v>205</v>
      </c>
      <c r="B21" s="276"/>
      <c r="C21" s="275" t="s">
        <v>9</v>
      </c>
      <c r="D21" s="274">
        <f>[13]PLEB!$E$15</f>
        <v>257670</v>
      </c>
      <c r="E21" s="273">
        <f>[12]PLEB!$E$15</f>
        <v>231000</v>
      </c>
      <c r="F21" s="272">
        <f>G21-E21</f>
        <v>305000</v>
      </c>
      <c r="G21" s="271">
        <f>[12]PLEB!$C$15</f>
        <v>536000</v>
      </c>
      <c r="H21" s="272">
        <v>267600</v>
      </c>
    </row>
    <row r="22" spans="1:8" ht="20.100000000000001" customHeight="1" outlineLevel="2" thickBot="1">
      <c r="A22" s="266" t="s">
        <v>8</v>
      </c>
      <c r="B22" s="264"/>
      <c r="C22" s="265"/>
      <c r="D22" s="264">
        <f>SUM(D18:D21)</f>
        <v>257670</v>
      </c>
      <c r="E22" s="263">
        <f>SUM(E18:E21)</f>
        <v>231000</v>
      </c>
      <c r="F22" s="264">
        <f>SUM(F18:F21)</f>
        <v>409000</v>
      </c>
      <c r="G22" s="264">
        <f>SUM(G18:G21)</f>
        <v>640000</v>
      </c>
      <c r="H22" s="263">
        <f>SUM(H18:H21)</f>
        <v>300000</v>
      </c>
    </row>
    <row r="23" spans="1:8" ht="20.100000000000001" customHeight="1" outlineLevel="2" thickTop="1">
      <c r="A23" s="528"/>
      <c r="B23" s="528"/>
      <c r="C23" s="527"/>
      <c r="D23" s="525"/>
      <c r="E23" s="526"/>
      <c r="F23" s="525"/>
      <c r="G23" s="525"/>
      <c r="H23" s="525"/>
    </row>
    <row r="24" spans="1:8" s="520" customFormat="1" ht="14.25" customHeight="1">
      <c r="A24" s="521" t="s">
        <v>203</v>
      </c>
      <c r="B24" s="523"/>
      <c r="C24" s="523"/>
      <c r="D24" s="249" t="s">
        <v>6</v>
      </c>
      <c r="E24" s="251"/>
      <c r="F24" s="253"/>
      <c r="G24" s="253" t="s">
        <v>5</v>
      </c>
      <c r="H24" s="249"/>
    </row>
    <row r="25" spans="1:8" s="520" customFormat="1" ht="14.25" customHeight="1">
      <c r="A25" s="521"/>
      <c r="B25" s="523"/>
      <c r="C25" s="523"/>
      <c r="D25" s="249"/>
      <c r="E25" s="251"/>
      <c r="F25" s="253"/>
      <c r="G25" s="253"/>
      <c r="H25" s="249"/>
    </row>
    <row r="26" spans="1:8" s="520" customFormat="1" ht="14.25" customHeight="1">
      <c r="A26" s="521"/>
      <c r="B26" s="523"/>
      <c r="C26" s="523"/>
      <c r="D26" s="249"/>
      <c r="E26" s="251"/>
      <c r="F26" s="253"/>
      <c r="G26" s="253"/>
      <c r="H26" s="249"/>
    </row>
    <row r="27" spans="1:8" s="520" customFormat="1" ht="14.25" customHeight="1">
      <c r="A27" s="524" t="s">
        <v>1882</v>
      </c>
      <c r="B27" s="522"/>
      <c r="C27" s="524"/>
      <c r="D27" s="256" t="s">
        <v>1875</v>
      </c>
      <c r="E27" s="251"/>
      <c r="F27" s="255"/>
      <c r="G27" s="255" t="s">
        <v>1876</v>
      </c>
      <c r="H27" s="249"/>
    </row>
    <row r="28" spans="1:8" s="520" customFormat="1" ht="14.25" customHeight="1">
      <c r="A28" s="523" t="s">
        <v>314</v>
      </c>
      <c r="B28" s="522"/>
      <c r="C28" s="521"/>
      <c r="D28" s="252" t="s">
        <v>200</v>
      </c>
      <c r="E28" s="251"/>
      <c r="F28" s="250"/>
      <c r="G28" s="250" t="s">
        <v>199</v>
      </c>
      <c r="H28" s="249"/>
    </row>
    <row r="29" spans="1:8" s="515" customFormat="1" ht="12.75">
      <c r="A29" s="518"/>
      <c r="B29" s="519"/>
      <c r="C29" s="518"/>
      <c r="D29" s="516"/>
      <c r="E29" s="517"/>
      <c r="F29" s="516"/>
      <c r="G29" s="516"/>
      <c r="H29" s="516"/>
    </row>
    <row r="30" spans="1:8" s="515" customFormat="1" ht="12.75">
      <c r="A30" s="518"/>
      <c r="B30" s="519"/>
      <c r="C30" s="518"/>
      <c r="D30" s="516"/>
      <c r="E30" s="517"/>
      <c r="F30" s="516"/>
      <c r="G30" s="516"/>
      <c r="H30" s="516"/>
    </row>
    <row r="31" spans="1:8" s="515" customFormat="1" ht="12.75">
      <c r="A31" s="518"/>
      <c r="B31" s="519"/>
      <c r="C31" s="518"/>
      <c r="D31" s="516"/>
      <c r="E31" s="517"/>
      <c r="F31" s="516"/>
      <c r="G31" s="516"/>
      <c r="H31" s="516"/>
    </row>
    <row r="32" spans="1:8" s="515" customFormat="1" ht="12.75">
      <c r="A32" s="518"/>
      <c r="B32" s="519"/>
      <c r="C32" s="518"/>
      <c r="D32" s="516"/>
      <c r="E32" s="517"/>
      <c r="F32" s="516"/>
      <c r="G32" s="516"/>
      <c r="H32" s="516"/>
    </row>
    <row r="33" spans="1:8" s="515" customFormat="1" ht="12.75">
      <c r="A33" s="518"/>
      <c r="B33" s="519"/>
      <c r="C33" s="518"/>
      <c r="D33" s="516"/>
      <c r="E33" s="517"/>
      <c r="F33" s="516"/>
      <c r="G33" s="516"/>
      <c r="H33" s="516"/>
    </row>
    <row r="34" spans="1:8" s="515" customFormat="1" ht="12.75">
      <c r="A34" s="518"/>
      <c r="B34" s="519"/>
      <c r="C34" s="518"/>
      <c r="D34" s="516"/>
      <c r="E34" s="517"/>
      <c r="F34" s="516"/>
      <c r="G34" s="516"/>
      <c r="H34" s="516"/>
    </row>
    <row r="35" spans="1:8" s="515" customFormat="1" ht="12.75">
      <c r="A35" s="518"/>
      <c r="B35" s="519"/>
      <c r="C35" s="518"/>
      <c r="D35" s="516"/>
      <c r="E35" s="517"/>
      <c r="F35" s="516"/>
      <c r="G35" s="516"/>
      <c r="H35" s="516"/>
    </row>
    <row r="36" spans="1:8" s="515" customFormat="1" ht="12.75">
      <c r="A36" s="518"/>
      <c r="B36" s="519"/>
      <c r="C36" s="518"/>
      <c r="D36" s="516"/>
      <c r="E36" s="517"/>
      <c r="F36" s="516"/>
      <c r="G36" s="516"/>
      <c r="H36" s="516"/>
    </row>
    <row r="37" spans="1:8" s="515" customFormat="1" ht="12.75">
      <c r="A37" s="518"/>
      <c r="B37" s="519"/>
      <c r="C37" s="518"/>
      <c r="D37" s="516"/>
      <c r="E37" s="517"/>
      <c r="F37" s="516"/>
      <c r="G37" s="516"/>
      <c r="H37" s="516"/>
    </row>
    <row r="38" spans="1:8" s="515" customFormat="1" ht="12.75">
      <c r="A38" s="518"/>
      <c r="B38" s="519"/>
      <c r="C38" s="518"/>
      <c r="D38" s="516"/>
      <c r="E38" s="517"/>
      <c r="F38" s="516"/>
      <c r="G38" s="516"/>
      <c r="H38" s="516"/>
    </row>
    <row r="39" spans="1:8" s="515" customFormat="1" ht="12.75">
      <c r="A39" s="518"/>
      <c r="B39" s="519"/>
      <c r="C39" s="518"/>
      <c r="D39" s="516"/>
      <c r="E39" s="517"/>
      <c r="F39" s="516"/>
      <c r="G39" s="516"/>
      <c r="H39" s="516"/>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N47"/>
  <sheetViews>
    <sheetView showGridLines="0" showOutlineSymbols="0" topLeftCell="A22" workbookViewId="0">
      <selection activeCell="F36" sqref="F36"/>
    </sheetView>
  </sheetViews>
  <sheetFormatPr defaultColWidth="12.5703125" defaultRowHeight="12.75" outlineLevelRow="2" outlineLevelCol="2"/>
  <cols>
    <col min="1" max="1" width="1.85546875" style="238" customWidth="1"/>
    <col min="2" max="2" width="34" style="238" customWidth="1"/>
    <col min="3" max="3" width="11.42578125" style="238" customWidth="1"/>
    <col min="4" max="4" width="10.7109375" style="238" customWidth="1"/>
    <col min="5" max="5" width="9.28515625" style="239" customWidth="1"/>
    <col min="6" max="6" width="9.7109375" style="238" customWidth="1"/>
    <col min="7" max="7" width="10.28515625" style="238" customWidth="1"/>
    <col min="8" max="8" width="10.42578125" style="238" customWidth="1"/>
    <col min="9" max="43" width="12.5703125" style="236"/>
    <col min="44" max="48" width="12.5703125" style="236" outlineLevel="1"/>
    <col min="49" max="54" width="12.5703125" style="236" outlineLevel="2"/>
    <col min="55" max="57" width="12.5703125" style="236" outlineLevel="1"/>
    <col min="58" max="77" width="12.5703125" style="236"/>
    <col min="78" max="81" width="12.5703125" style="236" outlineLevel="1"/>
    <col min="82" max="129" width="12.5703125" style="236"/>
    <col min="130" max="135" width="12.5703125" style="236" outlineLevel="1"/>
    <col min="136" max="141" width="12.5703125" style="236" outlineLevel="2"/>
    <col min="142" max="144" width="12.5703125" style="236" outlineLevel="1"/>
    <col min="145"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18"/>
      <c r="B7" s="318"/>
      <c r="C7" s="318"/>
      <c r="D7" s="318"/>
      <c r="E7" s="319"/>
      <c r="F7" s="318"/>
      <c r="G7" s="318"/>
      <c r="H7" s="318"/>
    </row>
    <row r="8" spans="1:8" ht="14.25" customHeight="1">
      <c r="A8" s="318"/>
      <c r="B8" s="318"/>
      <c r="C8" s="318"/>
      <c r="D8" s="318"/>
      <c r="E8" s="319"/>
      <c r="F8" s="318"/>
      <c r="G8" s="318"/>
      <c r="H8" s="318"/>
    </row>
    <row r="9" spans="1:8" ht="14.25" customHeight="1">
      <c r="A9" s="317" t="s">
        <v>218</v>
      </c>
      <c r="B9" s="317"/>
    </row>
    <row r="10" spans="1:8" ht="14.25" customHeight="1">
      <c r="A10" s="316" t="s">
        <v>319</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290">
        <f>SUM(D18:D29)</f>
        <v>700196.41999999993</v>
      </c>
      <c r="E17" s="291">
        <f>SUM(E18:E29)</f>
        <v>190536.27</v>
      </c>
      <c r="F17" s="290">
        <f>SUM(F18:F29)</f>
        <v>669743.73</v>
      </c>
      <c r="G17" s="290">
        <f>SUM(G18:G29)</f>
        <v>860280</v>
      </c>
      <c r="H17" s="290">
        <f>SUM(H18:H29)</f>
        <v>800000</v>
      </c>
    </row>
    <row r="18" spans="1:8" s="268" customFormat="1" ht="18" customHeight="1" outlineLevel="1">
      <c r="A18" s="282" t="s">
        <v>212</v>
      </c>
      <c r="B18" s="276"/>
      <c r="C18" s="289" t="s">
        <v>44</v>
      </c>
      <c r="D18" s="288">
        <f>[15]MOOE!$E$156</f>
        <v>71831.540000000008</v>
      </c>
      <c r="E18" s="287">
        <f>[7]BAC!$E$12</f>
        <v>15858</v>
      </c>
      <c r="F18" s="272">
        <f>G18-E18</f>
        <v>34142</v>
      </c>
      <c r="G18" s="286">
        <f>[7]BAC!$C$12</f>
        <v>50000</v>
      </c>
      <c r="H18" s="285">
        <v>40000</v>
      </c>
    </row>
    <row r="19" spans="1:8" s="267" customFormat="1" ht="18" customHeight="1" outlineLevel="1">
      <c r="A19" s="280" t="s">
        <v>211</v>
      </c>
      <c r="B19" s="279"/>
      <c r="C19" s="278" t="s">
        <v>40</v>
      </c>
      <c r="D19" s="274">
        <f>[15]MOOE!$F$156</f>
        <v>16000</v>
      </c>
      <c r="E19" s="284">
        <f>[7]BAC!$E$13</f>
        <v>0</v>
      </c>
      <c r="F19" s="272">
        <f>G19-E19</f>
        <v>50000</v>
      </c>
      <c r="G19" s="283">
        <f>[7]BAC!$C$13</f>
        <v>50000</v>
      </c>
      <c r="H19" s="270">
        <v>20000</v>
      </c>
    </row>
    <row r="20" spans="1:8" s="267" customFormat="1" ht="18" customHeight="1" outlineLevel="1">
      <c r="A20" s="277" t="s">
        <v>39</v>
      </c>
      <c r="B20" s="276"/>
      <c r="C20" s="278" t="s">
        <v>35</v>
      </c>
      <c r="D20" s="274">
        <f>[15]MOOE!$G$156</f>
        <v>202791.09</v>
      </c>
      <c r="E20" s="284">
        <f>[7]BAC!$E$14</f>
        <v>17427</v>
      </c>
      <c r="F20" s="272">
        <f>G20-E20</f>
        <v>157573</v>
      </c>
      <c r="G20" s="283">
        <f>[7]BAC!$C$14</f>
        <v>175000</v>
      </c>
      <c r="H20" s="270">
        <v>150000</v>
      </c>
    </row>
    <row r="21" spans="1:8" s="267" customFormat="1" ht="18" customHeight="1" outlineLevel="1">
      <c r="A21" s="280" t="s">
        <v>238</v>
      </c>
      <c r="B21" s="279"/>
      <c r="C21" s="278" t="s">
        <v>131</v>
      </c>
      <c r="D21" s="274">
        <f>[15]MOOE!$H$156</f>
        <v>40715.119999999995</v>
      </c>
      <c r="E21" s="284">
        <f>[7]BAC!$E$15</f>
        <v>8732.8799999999992</v>
      </c>
      <c r="F21" s="272">
        <f>G21-E21</f>
        <v>51267.12</v>
      </c>
      <c r="G21" s="283">
        <f>[7]BAC!$C$15</f>
        <v>60000</v>
      </c>
      <c r="H21" s="270">
        <v>60000</v>
      </c>
    </row>
    <row r="22" spans="1:8" s="267" customFormat="1" ht="18" customHeight="1" outlineLevel="1">
      <c r="A22" s="280" t="s">
        <v>318</v>
      </c>
      <c r="B22" s="279"/>
      <c r="C22" s="278" t="s">
        <v>29</v>
      </c>
      <c r="D22" s="274">
        <f>[15]MOOE!$I$156</f>
        <v>453.3</v>
      </c>
      <c r="E22" s="284">
        <f>[7]BAC!$E$16</f>
        <v>0</v>
      </c>
      <c r="F22" s="272">
        <f>G22-E22</f>
        <v>2400</v>
      </c>
      <c r="G22" s="283">
        <f>[7]BAC!$C$16</f>
        <v>2400</v>
      </c>
      <c r="H22" s="270">
        <v>2000</v>
      </c>
    </row>
    <row r="23" spans="1:8" s="267" customFormat="1" ht="18" customHeight="1" outlineLevel="1">
      <c r="A23" s="281" t="s">
        <v>209</v>
      </c>
      <c r="B23" s="279"/>
      <c r="C23" s="278" t="s">
        <v>27</v>
      </c>
      <c r="D23" s="274">
        <f>[15]MOOE!$J$156</f>
        <v>16196.750000000002</v>
      </c>
      <c r="E23" s="284">
        <f>[7]BAC!$E$17</f>
        <v>7586.4</v>
      </c>
      <c r="F23" s="272">
        <f>G23-E23</f>
        <v>72413.600000000006</v>
      </c>
      <c r="G23" s="283">
        <f>[7]BAC!$C$17</f>
        <v>80000</v>
      </c>
      <c r="H23" s="270">
        <v>75000</v>
      </c>
    </row>
    <row r="24" spans="1:8" s="267" customFormat="1" ht="18" customHeight="1" outlineLevel="1">
      <c r="A24" s="280" t="s">
        <v>24</v>
      </c>
      <c r="B24" s="279"/>
      <c r="C24" s="278" t="s">
        <v>23</v>
      </c>
      <c r="D24" s="274">
        <f>'[15]OTHER GENERAL SERVICES'!$D$56</f>
        <v>200460.18</v>
      </c>
      <c r="E24" s="273">
        <f>[7]BAC!$E$18</f>
        <v>104996.87</v>
      </c>
      <c r="F24" s="272">
        <f>G24-E24</f>
        <v>211803.13</v>
      </c>
      <c r="G24" s="271">
        <f>[7]BAC!$C$18</f>
        <v>316800</v>
      </c>
      <c r="H24" s="270">
        <v>316800</v>
      </c>
    </row>
    <row r="25" spans="1:8" s="267" customFormat="1" ht="18" customHeight="1" outlineLevel="1">
      <c r="A25" s="280" t="s">
        <v>254</v>
      </c>
      <c r="B25" s="279"/>
      <c r="C25" s="278"/>
      <c r="D25" s="274"/>
      <c r="E25" s="273"/>
      <c r="F25" s="272"/>
      <c r="G25" s="271"/>
      <c r="H25" s="270"/>
    </row>
    <row r="26" spans="1:8" s="267" customFormat="1" ht="18" customHeight="1" outlineLevel="1">
      <c r="A26" s="280"/>
      <c r="B26" s="279" t="s">
        <v>253</v>
      </c>
      <c r="C26" s="278" t="s">
        <v>252</v>
      </c>
      <c r="D26" s="274">
        <f>[15]MOOE!$L$156</f>
        <v>67530</v>
      </c>
      <c r="E26" s="273">
        <f>[7]BAC!$E$19</f>
        <v>19900</v>
      </c>
      <c r="F26" s="272">
        <f>G26-E26</f>
        <v>45100</v>
      </c>
      <c r="G26" s="271">
        <f>[7]BAC!$C$19</f>
        <v>65000</v>
      </c>
      <c r="H26" s="270">
        <v>75000</v>
      </c>
    </row>
    <row r="27" spans="1:8" s="267" customFormat="1" ht="18" customHeight="1" outlineLevel="1">
      <c r="A27" s="280" t="s">
        <v>251</v>
      </c>
      <c r="B27" s="279"/>
      <c r="C27" s="278"/>
      <c r="D27" s="274"/>
      <c r="E27" s="273"/>
      <c r="F27" s="272"/>
      <c r="G27" s="271"/>
      <c r="H27" s="270"/>
    </row>
    <row r="28" spans="1:8" s="267" customFormat="1" ht="18" customHeight="1" outlineLevel="1">
      <c r="A28" s="280"/>
      <c r="B28" s="279" t="s">
        <v>250</v>
      </c>
      <c r="C28" s="278" t="s">
        <v>206</v>
      </c>
      <c r="D28" s="274">
        <f>[15]MOOE!$M$156</f>
        <v>7010</v>
      </c>
      <c r="E28" s="273">
        <f>[7]BAC!$E$20</f>
        <v>0</v>
      </c>
      <c r="F28" s="272">
        <f>G28-E28</f>
        <v>10000</v>
      </c>
      <c r="G28" s="271">
        <f>[7]BAC!$C$20</f>
        <v>10000</v>
      </c>
      <c r="H28" s="270">
        <v>10000</v>
      </c>
    </row>
    <row r="29" spans="1:8" s="267" customFormat="1" ht="18" customHeight="1" outlineLevel="1">
      <c r="A29" s="277" t="s">
        <v>205</v>
      </c>
      <c r="B29" s="276"/>
      <c r="C29" s="275" t="s">
        <v>9</v>
      </c>
      <c r="D29" s="274">
        <f>[15]MOOE!$N$156</f>
        <v>77208.44</v>
      </c>
      <c r="E29" s="273">
        <f>[7]BAC!$E$21</f>
        <v>16035.12</v>
      </c>
      <c r="F29" s="272">
        <f>G29-E29</f>
        <v>35044.879999999997</v>
      </c>
      <c r="G29" s="271">
        <f>[7]BAC!$C$21</f>
        <v>51080</v>
      </c>
      <c r="H29" s="270">
        <v>51200</v>
      </c>
    </row>
    <row r="30" spans="1:8" ht="20.100000000000001" customHeight="1" outlineLevel="2" thickBot="1">
      <c r="A30" s="266" t="s">
        <v>8</v>
      </c>
      <c r="B30" s="264"/>
      <c r="C30" s="265"/>
      <c r="D30" s="264">
        <f>SUM(D18:D29)</f>
        <v>700196.41999999993</v>
      </c>
      <c r="E30" s="263">
        <f>SUM(E18:E29)</f>
        <v>190536.27</v>
      </c>
      <c r="F30" s="264">
        <f>SUM(F18:F29)</f>
        <v>669743.73</v>
      </c>
      <c r="G30" s="264">
        <f>SUM(G18:G29)</f>
        <v>860280</v>
      </c>
      <c r="H30" s="263">
        <f>SUM(H18:H29)</f>
        <v>800000</v>
      </c>
    </row>
    <row r="31" spans="1:8" ht="20.100000000000001" customHeight="1" outlineLevel="2" thickTop="1">
      <c r="A31" s="259"/>
      <c r="B31" s="259"/>
      <c r="C31" s="261"/>
      <c r="D31" s="259"/>
      <c r="E31" s="260"/>
      <c r="F31" s="259"/>
      <c r="G31" s="259"/>
      <c r="H31" s="260"/>
    </row>
    <row r="32" spans="1:8" s="247" customFormat="1" ht="14.25" customHeight="1">
      <c r="A32" s="253" t="s">
        <v>203</v>
      </c>
      <c r="B32" s="249"/>
      <c r="C32" s="249" t="s">
        <v>6</v>
      </c>
      <c r="D32" s="249"/>
      <c r="E32" s="252"/>
      <c r="F32" s="253" t="s">
        <v>5</v>
      </c>
      <c r="G32" s="249"/>
      <c r="H32" s="251"/>
    </row>
    <row r="33" spans="1:8" s="247" customFormat="1" ht="14.25" customHeight="1">
      <c r="A33" s="253"/>
      <c r="B33" s="249"/>
      <c r="C33" s="249"/>
      <c r="D33" s="249"/>
      <c r="E33" s="252"/>
      <c r="F33" s="253"/>
      <c r="G33" s="249"/>
      <c r="H33" s="251"/>
    </row>
    <row r="34" spans="1:8" s="247" customFormat="1" ht="14.25" customHeight="1">
      <c r="A34" s="253"/>
      <c r="B34" s="249"/>
      <c r="C34" s="249"/>
      <c r="D34" s="249"/>
      <c r="E34" s="252"/>
      <c r="F34" s="253"/>
      <c r="G34" s="249"/>
      <c r="H34" s="251"/>
    </row>
    <row r="35" spans="1:8" s="247" customFormat="1" ht="14.25" customHeight="1">
      <c r="A35" s="257" t="s">
        <v>1883</v>
      </c>
      <c r="B35" s="254"/>
      <c r="C35" s="256" t="s">
        <v>1857</v>
      </c>
      <c r="D35" s="249"/>
      <c r="E35" s="449"/>
      <c r="F35" s="255" t="s">
        <v>1858</v>
      </c>
      <c r="G35" s="249"/>
      <c r="H35" s="251"/>
    </row>
    <row r="36" spans="1:8" s="247" customFormat="1" ht="14.25" customHeight="1">
      <c r="A36" s="249" t="s">
        <v>317</v>
      </c>
      <c r="B36" s="254"/>
      <c r="C36" s="252" t="s">
        <v>200</v>
      </c>
      <c r="D36" s="249"/>
      <c r="E36" s="448"/>
      <c r="F36" s="250" t="s">
        <v>199</v>
      </c>
      <c r="G36" s="249"/>
      <c r="H36" s="249"/>
    </row>
    <row r="37" spans="1:8" s="240" customFormat="1">
      <c r="A37" s="245" t="s">
        <v>316</v>
      </c>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row r="44" spans="1:8" s="240" customFormat="1">
      <c r="A44" s="245"/>
      <c r="B44" s="246"/>
      <c r="C44" s="245"/>
      <c r="D44" s="243"/>
      <c r="E44" s="244"/>
      <c r="F44" s="243"/>
      <c r="G44" s="243"/>
      <c r="H44" s="243"/>
    </row>
    <row r="45" spans="1:8" s="240" customFormat="1">
      <c r="A45" s="245"/>
      <c r="B45" s="246"/>
      <c r="C45" s="245"/>
      <c r="D45" s="243"/>
      <c r="E45" s="244"/>
      <c r="F45" s="243"/>
      <c r="G45" s="243"/>
      <c r="H45" s="243"/>
    </row>
    <row r="46" spans="1:8" s="240" customFormat="1">
      <c r="A46" s="245"/>
      <c r="B46" s="246"/>
      <c r="C46" s="245"/>
      <c r="D46" s="243"/>
      <c r="E46" s="244"/>
      <c r="F46" s="243"/>
      <c r="G46" s="243"/>
      <c r="H46" s="243"/>
    </row>
    <row r="47" spans="1:8" s="240" customFormat="1">
      <c r="A47" s="245"/>
      <c r="B47" s="246"/>
      <c r="C47" s="245"/>
      <c r="D47" s="243"/>
      <c r="E47" s="244"/>
      <c r="F47" s="243"/>
      <c r="G47" s="243"/>
      <c r="H47" s="243"/>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37"/>
  <sheetViews>
    <sheetView showGridLines="0" showOutlineSymbols="0" topLeftCell="A10" workbookViewId="0">
      <selection activeCell="F26" sqref="F26"/>
    </sheetView>
  </sheetViews>
  <sheetFormatPr defaultColWidth="12.5703125" defaultRowHeight="12.75" outlineLevelRow="2" outlineLevelCol="2"/>
  <cols>
    <col min="1" max="1" width="1.85546875" style="238" customWidth="1"/>
    <col min="2" max="2" width="31.28515625" style="238" customWidth="1"/>
    <col min="3" max="3" width="9.28515625" style="238" customWidth="1"/>
    <col min="4" max="8" width="11.14062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0"/>
      <c r="F1" s="340"/>
      <c r="G1" s="340"/>
      <c r="H1" s="340"/>
    </row>
    <row r="2" spans="1:8" ht="14.25" customHeight="1">
      <c r="A2" s="326" t="s">
        <v>221</v>
      </c>
      <c r="E2" s="322"/>
      <c r="F2" s="322"/>
      <c r="G2" s="322"/>
      <c r="H2" s="322"/>
    </row>
    <row r="3" spans="1:8" ht="14.25" customHeight="1">
      <c r="E3" s="322"/>
      <c r="G3" s="322"/>
      <c r="H3" s="322"/>
    </row>
    <row r="4" spans="1:8" ht="14.25" customHeight="1">
      <c r="E4" s="322"/>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59"/>
      <c r="F7" s="359"/>
      <c r="G7" s="359"/>
      <c r="H7" s="359"/>
    </row>
    <row r="8" spans="1:8" ht="14.25" customHeight="1">
      <c r="A8" s="359"/>
      <c r="B8" s="359"/>
      <c r="C8" s="359"/>
      <c r="D8" s="359"/>
      <c r="E8" s="359"/>
      <c r="F8" s="359"/>
      <c r="G8" s="359"/>
      <c r="H8" s="359"/>
    </row>
    <row r="9" spans="1:8" ht="14.25" customHeight="1">
      <c r="A9" s="317" t="s">
        <v>218</v>
      </c>
      <c r="B9" s="317"/>
    </row>
    <row r="10" spans="1:8" ht="14.25" customHeight="1">
      <c r="A10" s="316" t="s">
        <v>321</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5" t="s">
        <v>215</v>
      </c>
      <c r="F13" s="305" t="s">
        <v>89</v>
      </c>
      <c r="G13" s="305"/>
      <c r="H13" s="305" t="s">
        <v>214</v>
      </c>
    </row>
    <row r="14" spans="1:8" ht="14.25" customHeight="1">
      <c r="A14" s="309"/>
      <c r="B14" s="308"/>
      <c r="C14" s="307" t="s">
        <v>86</v>
      </c>
      <c r="D14" s="305" t="s">
        <v>228</v>
      </c>
      <c r="E14" s="305" t="s">
        <v>85</v>
      </c>
      <c r="F14" s="305" t="s">
        <v>85</v>
      </c>
      <c r="G14" s="305" t="s">
        <v>88</v>
      </c>
      <c r="H14" s="305" t="s">
        <v>227</v>
      </c>
    </row>
    <row r="15" spans="1:8" ht="14.25" customHeight="1">
      <c r="A15" s="304"/>
      <c r="B15" s="303"/>
      <c r="C15" s="302"/>
      <c r="D15" s="299" t="s">
        <v>84</v>
      </c>
      <c r="E15" s="299" t="s">
        <v>84</v>
      </c>
      <c r="F15" s="299" t="s">
        <v>142</v>
      </c>
      <c r="G15" s="300"/>
      <c r="H15" s="299" t="s">
        <v>83</v>
      </c>
    </row>
    <row r="16" spans="1:8" ht="20.100000000000001" customHeight="1">
      <c r="A16" s="298" t="s">
        <v>213</v>
      </c>
      <c r="B16" s="296"/>
      <c r="C16" s="295"/>
      <c r="D16" s="295"/>
      <c r="E16" s="295"/>
      <c r="F16" s="296"/>
      <c r="G16" s="296"/>
      <c r="H16" s="295"/>
    </row>
    <row r="17" spans="1:9" s="237" customFormat="1" ht="20.100000000000001" customHeight="1" outlineLevel="1">
      <c r="A17" s="294" t="s">
        <v>46</v>
      </c>
      <c r="B17" s="293"/>
      <c r="C17" s="292"/>
      <c r="D17" s="290">
        <f>SUM(D18:D19)</f>
        <v>0</v>
      </c>
      <c r="E17" s="290">
        <f>SUM(E18:E19)</f>
        <v>0</v>
      </c>
      <c r="F17" s="290">
        <f>SUM(F18:F19)</f>
        <v>100000</v>
      </c>
      <c r="G17" s="290">
        <f>SUM(G18:G19)</f>
        <v>100000</v>
      </c>
      <c r="H17" s="290">
        <f>SUM(H18:H19)</f>
        <v>100000</v>
      </c>
    </row>
    <row r="18" spans="1:9" s="267" customFormat="1" ht="18" customHeight="1" outlineLevel="1">
      <c r="A18" s="277" t="s">
        <v>39</v>
      </c>
      <c r="B18" s="276"/>
      <c r="C18" s="278" t="s">
        <v>35</v>
      </c>
      <c r="D18" s="274">
        <f>[14]ADHOC!$E$12</f>
        <v>0</v>
      </c>
      <c r="E18" s="283">
        <f>[10]ADHOC!$E$12</f>
        <v>0</v>
      </c>
      <c r="F18" s="272">
        <f>G18-E18</f>
        <v>1000</v>
      </c>
      <c r="G18" s="283">
        <f>[10]ADHOC!$C$12</f>
        <v>1000</v>
      </c>
      <c r="H18" s="270">
        <v>1000</v>
      </c>
      <c r="I18" s="268"/>
    </row>
    <row r="19" spans="1:9" s="267" customFormat="1" ht="18" customHeight="1" outlineLevel="1">
      <c r="A19" s="277" t="s">
        <v>205</v>
      </c>
      <c r="B19" s="276"/>
      <c r="C19" s="275" t="s">
        <v>9</v>
      </c>
      <c r="D19" s="274">
        <f>[14]ADHOC!$E$13</f>
        <v>0</v>
      </c>
      <c r="E19" s="271">
        <f>[10]ADHOC!$E$13</f>
        <v>0</v>
      </c>
      <c r="F19" s="272">
        <f>G19-E19</f>
        <v>99000</v>
      </c>
      <c r="G19" s="271">
        <f>[10]ADHOC!$C$13</f>
        <v>99000</v>
      </c>
      <c r="H19" s="270">
        <v>99000</v>
      </c>
      <c r="I19" s="268"/>
    </row>
    <row r="20" spans="1:9" ht="20.100000000000001" customHeight="1" outlineLevel="2" thickBot="1">
      <c r="A20" s="266" t="s">
        <v>8</v>
      </c>
      <c r="B20" s="264"/>
      <c r="C20" s="265"/>
      <c r="D20" s="264">
        <f>SUM(D18:D19)</f>
        <v>0</v>
      </c>
      <c r="E20" s="264">
        <f>SUM(E18:E19)</f>
        <v>0</v>
      </c>
      <c r="F20" s="264">
        <f>SUM(F18:F19)</f>
        <v>100000</v>
      </c>
      <c r="G20" s="264">
        <f>SUM(G18:G19)</f>
        <v>100000</v>
      </c>
      <c r="H20" s="263">
        <f>SUM(H18:H19)</f>
        <v>100000</v>
      </c>
    </row>
    <row r="21" spans="1:9" ht="20.100000000000001" customHeight="1" outlineLevel="2" thickTop="1">
      <c r="A21" s="259"/>
      <c r="B21" s="259"/>
      <c r="C21" s="261"/>
      <c r="D21" s="259"/>
      <c r="E21" s="259"/>
      <c r="F21" s="259"/>
      <c r="G21" s="259"/>
      <c r="H21" s="260"/>
    </row>
    <row r="22" spans="1:9" s="247" customFormat="1" ht="14.25" customHeight="1">
      <c r="A22" s="253" t="s">
        <v>203</v>
      </c>
      <c r="B22" s="249"/>
      <c r="C22" s="249" t="s">
        <v>6</v>
      </c>
      <c r="D22" s="249"/>
      <c r="E22" s="253"/>
      <c r="F22" s="253" t="s">
        <v>5</v>
      </c>
      <c r="G22" s="249"/>
      <c r="H22" s="249"/>
    </row>
    <row r="23" spans="1:9" s="247" customFormat="1" ht="14.25" customHeight="1">
      <c r="A23" s="253"/>
      <c r="B23" s="249"/>
      <c r="C23" s="249"/>
      <c r="D23" s="249"/>
      <c r="E23" s="253"/>
      <c r="F23" s="253"/>
      <c r="G23" s="249"/>
      <c r="H23" s="249"/>
    </row>
    <row r="24" spans="1:9" s="247" customFormat="1" ht="14.25" customHeight="1">
      <c r="A24" s="253"/>
      <c r="B24" s="249"/>
      <c r="C24" s="249"/>
      <c r="D24" s="249"/>
      <c r="E24" s="253"/>
      <c r="F24" s="253"/>
      <c r="G24" s="249"/>
      <c r="H24" s="249"/>
    </row>
    <row r="25" spans="1:9" s="247" customFormat="1" ht="14.25" customHeight="1">
      <c r="A25" s="257" t="s">
        <v>1884</v>
      </c>
      <c r="B25" s="254"/>
      <c r="C25" s="256" t="s">
        <v>1866</v>
      </c>
      <c r="D25" s="249"/>
      <c r="E25" s="255"/>
      <c r="F25" s="255" t="s">
        <v>1858</v>
      </c>
      <c r="G25" s="249"/>
      <c r="H25" s="249"/>
    </row>
    <row r="26" spans="1:9" s="247" customFormat="1" ht="14.25" customHeight="1">
      <c r="A26" s="249" t="s">
        <v>320</v>
      </c>
      <c r="B26" s="254"/>
      <c r="C26" s="252" t="s">
        <v>200</v>
      </c>
      <c r="D26" s="249"/>
      <c r="E26" s="250"/>
      <c r="F26" s="250" t="s">
        <v>199</v>
      </c>
      <c r="G26" s="249"/>
      <c r="H26" s="249"/>
    </row>
    <row r="27" spans="1:9" s="240" customFormat="1">
      <c r="A27" s="245"/>
      <c r="B27" s="246"/>
      <c r="C27" s="245"/>
      <c r="D27" s="243"/>
      <c r="E27" s="243"/>
      <c r="F27" s="243"/>
      <c r="G27" s="243"/>
      <c r="H27" s="243"/>
      <c r="I27" s="331"/>
    </row>
    <row r="28" spans="1:9" s="240" customFormat="1">
      <c r="A28" s="245"/>
      <c r="B28" s="246"/>
      <c r="C28" s="245"/>
      <c r="D28" s="243"/>
      <c r="E28" s="243"/>
      <c r="F28" s="243"/>
      <c r="G28" s="243"/>
      <c r="H28" s="243"/>
      <c r="I28" s="331"/>
    </row>
    <row r="29" spans="1:9" s="240" customFormat="1">
      <c r="A29" s="245"/>
      <c r="B29" s="246"/>
      <c r="C29" s="245"/>
      <c r="D29" s="243"/>
      <c r="E29" s="243"/>
      <c r="F29" s="243"/>
      <c r="G29" s="243"/>
      <c r="H29" s="243"/>
      <c r="I29" s="331"/>
    </row>
    <row r="30" spans="1:9" s="240" customFormat="1">
      <c r="A30" s="245"/>
      <c r="B30" s="246"/>
      <c r="C30" s="245"/>
      <c r="D30" s="243"/>
      <c r="E30" s="243"/>
      <c r="F30" s="243"/>
      <c r="G30" s="243"/>
      <c r="H30" s="243"/>
      <c r="I30" s="331"/>
    </row>
    <row r="31" spans="1:9" s="240" customFormat="1">
      <c r="A31" s="245"/>
      <c r="B31" s="246"/>
      <c r="C31" s="245"/>
      <c r="D31" s="243"/>
      <c r="E31" s="243"/>
      <c r="F31" s="243"/>
      <c r="G31" s="243"/>
      <c r="H31" s="243"/>
      <c r="I31" s="331"/>
    </row>
    <row r="32" spans="1:9" s="240" customFormat="1">
      <c r="A32" s="245"/>
      <c r="B32" s="246"/>
      <c r="C32" s="245"/>
      <c r="D32" s="243"/>
      <c r="E32" s="243"/>
      <c r="F32" s="243"/>
      <c r="G32" s="243"/>
      <c r="H32" s="243"/>
      <c r="I32" s="331"/>
    </row>
    <row r="33" spans="1:9" s="240" customFormat="1">
      <c r="A33" s="245"/>
      <c r="B33" s="246"/>
      <c r="C33" s="245"/>
      <c r="D33" s="243"/>
      <c r="E33" s="243"/>
      <c r="F33" s="243"/>
      <c r="G33" s="243"/>
      <c r="H33" s="243"/>
      <c r="I33" s="331"/>
    </row>
    <row r="34" spans="1:9" s="240" customFormat="1">
      <c r="A34" s="245"/>
      <c r="B34" s="246"/>
      <c r="C34" s="245"/>
      <c r="D34" s="243"/>
      <c r="E34" s="243"/>
      <c r="F34" s="243"/>
      <c r="G34" s="243"/>
      <c r="H34" s="243"/>
      <c r="I34" s="331"/>
    </row>
    <row r="35" spans="1:9" s="240" customFormat="1">
      <c r="A35" s="245"/>
      <c r="B35" s="246"/>
      <c r="C35" s="245"/>
      <c r="D35" s="243"/>
      <c r="E35" s="243"/>
      <c r="F35" s="243"/>
      <c r="G35" s="243"/>
      <c r="H35" s="243"/>
      <c r="I35" s="331"/>
    </row>
    <row r="36" spans="1:9" s="240" customFormat="1">
      <c r="A36" s="245"/>
      <c r="B36" s="246"/>
      <c r="C36" s="245"/>
      <c r="D36" s="243"/>
      <c r="E36" s="243"/>
      <c r="F36" s="243"/>
      <c r="G36" s="243"/>
      <c r="H36" s="243"/>
      <c r="I36" s="331"/>
    </row>
    <row r="37" spans="1:9" s="240" customFormat="1">
      <c r="A37" s="245"/>
      <c r="B37" s="246"/>
      <c r="C37" s="245"/>
      <c r="D37" s="243"/>
      <c r="E37" s="243"/>
      <c r="F37" s="243"/>
      <c r="G37" s="243"/>
      <c r="H37" s="243"/>
      <c r="I37" s="331"/>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39"/>
  <sheetViews>
    <sheetView showGridLines="0" showOutlineSymbols="0" topLeftCell="A13" workbookViewId="0">
      <selection activeCell="G28" sqref="G28"/>
    </sheetView>
  </sheetViews>
  <sheetFormatPr defaultColWidth="12.5703125" defaultRowHeight="12.75" outlineLevelRow="2" outlineLevelCol="2"/>
  <cols>
    <col min="1" max="1" width="1.85546875" style="238" customWidth="1"/>
    <col min="2" max="2" width="30.5703125" style="238" customWidth="1"/>
    <col min="3" max="3" width="9.7109375" style="238" customWidth="1"/>
    <col min="4" max="4" width="9.5703125" style="238" customWidth="1"/>
    <col min="5" max="8" width="11.8554687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0"/>
      <c r="F1" s="340"/>
      <c r="G1" s="340"/>
      <c r="H1" s="340"/>
    </row>
    <row r="2" spans="1:8" ht="14.25" customHeight="1">
      <c r="A2" s="326" t="s">
        <v>221</v>
      </c>
      <c r="E2" s="322"/>
      <c r="F2" s="322"/>
      <c r="G2" s="322"/>
      <c r="H2" s="322"/>
    </row>
    <row r="3" spans="1:8" ht="14.25" customHeight="1">
      <c r="E3" s="322"/>
      <c r="G3" s="322"/>
      <c r="H3" s="322"/>
    </row>
    <row r="4" spans="1:8" ht="14.25" customHeight="1">
      <c r="E4" s="322"/>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18"/>
      <c r="B7" s="318"/>
      <c r="C7" s="318"/>
      <c r="D7" s="318"/>
      <c r="E7" s="318"/>
      <c r="F7" s="236"/>
      <c r="G7" s="236"/>
      <c r="H7" s="236"/>
    </row>
    <row r="8" spans="1:8" ht="14.25" customHeight="1">
      <c r="A8" s="318"/>
      <c r="B8" s="318"/>
      <c r="C8" s="318"/>
      <c r="D8" s="318"/>
      <c r="E8" s="318"/>
      <c r="F8" s="236"/>
      <c r="G8" s="236"/>
      <c r="H8" s="236"/>
    </row>
    <row r="9" spans="1:8" ht="14.25" customHeight="1">
      <c r="A9" s="317" t="s">
        <v>218</v>
      </c>
      <c r="B9" s="317"/>
    </row>
    <row r="10" spans="1:8" ht="14.25" customHeight="1">
      <c r="A10" s="316" t="s">
        <v>323</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5" t="s">
        <v>215</v>
      </c>
      <c r="F13" s="305" t="s">
        <v>89</v>
      </c>
      <c r="G13" s="305"/>
      <c r="H13" s="305" t="s">
        <v>214</v>
      </c>
    </row>
    <row r="14" spans="1:8" ht="14.25" customHeight="1">
      <c r="A14" s="309"/>
      <c r="B14" s="308"/>
      <c r="C14" s="307" t="s">
        <v>86</v>
      </c>
      <c r="D14" s="305" t="s">
        <v>228</v>
      </c>
      <c r="E14" s="305" t="s">
        <v>85</v>
      </c>
      <c r="F14" s="305" t="s">
        <v>85</v>
      </c>
      <c r="G14" s="305" t="s">
        <v>88</v>
      </c>
      <c r="H14" s="305" t="s">
        <v>227</v>
      </c>
    </row>
    <row r="15" spans="1:8" ht="14.25" customHeight="1">
      <c r="A15" s="309"/>
      <c r="B15" s="308"/>
      <c r="C15" s="302"/>
      <c r="D15" s="299" t="s">
        <v>84</v>
      </c>
      <c r="E15" s="299" t="s">
        <v>84</v>
      </c>
      <c r="F15" s="299" t="s">
        <v>142</v>
      </c>
      <c r="G15" s="300"/>
      <c r="H15" s="299" t="s">
        <v>83</v>
      </c>
    </row>
    <row r="16" spans="1:8" ht="20.100000000000001" customHeight="1">
      <c r="A16" s="535" t="s">
        <v>213</v>
      </c>
      <c r="B16" s="534"/>
      <c r="C16" s="295"/>
      <c r="D16" s="295"/>
      <c r="E16" s="295"/>
      <c r="F16" s="296"/>
      <c r="G16" s="296"/>
      <c r="H16" s="295"/>
    </row>
    <row r="17" spans="1:9" s="237" customFormat="1" ht="20.100000000000001" customHeight="1" outlineLevel="1">
      <c r="A17" s="294" t="s">
        <v>46</v>
      </c>
      <c r="B17" s="293"/>
      <c r="C17" s="292"/>
      <c r="D17" s="290">
        <f>SUM(D18:D21)</f>
        <v>31747.8</v>
      </c>
      <c r="E17" s="290">
        <f>SUM(E18:E21)</f>
        <v>0</v>
      </c>
      <c r="F17" s="290">
        <f>SUM(F18:F21)</f>
        <v>90000</v>
      </c>
      <c r="G17" s="290">
        <f>SUM(G18:G21)</f>
        <v>90000</v>
      </c>
      <c r="H17" s="290">
        <f>SUM(H18:H21)</f>
        <v>90000</v>
      </c>
    </row>
    <row r="18" spans="1:9" s="267" customFormat="1" ht="18" customHeight="1" outlineLevel="1">
      <c r="A18" s="281" t="s">
        <v>266</v>
      </c>
      <c r="B18" s="279"/>
      <c r="C18" s="278" t="s">
        <v>40</v>
      </c>
      <c r="D18" s="274">
        <f>[8]CODI!$E$12</f>
        <v>28282.799999999999</v>
      </c>
      <c r="E18" s="283">
        <f>[7]CODI!$E$12</f>
        <v>0</v>
      </c>
      <c r="F18" s="272">
        <f>G18-E18</f>
        <v>60400</v>
      </c>
      <c r="G18" s="283">
        <f>[10]CODI!$C$12</f>
        <v>60400</v>
      </c>
      <c r="H18" s="270">
        <v>60400</v>
      </c>
      <c r="I18" s="268"/>
    </row>
    <row r="19" spans="1:9" s="267" customFormat="1" ht="18" customHeight="1" outlineLevel="1">
      <c r="A19" s="281" t="s">
        <v>130</v>
      </c>
      <c r="B19" s="279"/>
      <c r="C19" s="278" t="s">
        <v>33</v>
      </c>
      <c r="D19" s="274">
        <f>[8]CODI!$E$13</f>
        <v>3465</v>
      </c>
      <c r="E19" s="283">
        <f>[7]CODI!$E$13</f>
        <v>0</v>
      </c>
      <c r="F19" s="272">
        <f>G19-E19</f>
        <v>9500</v>
      </c>
      <c r="G19" s="283">
        <f>[10]CODI!$C$13</f>
        <v>9500</v>
      </c>
      <c r="H19" s="270">
        <v>9500</v>
      </c>
      <c r="I19" s="268"/>
    </row>
    <row r="20" spans="1:9" s="267" customFormat="1" ht="18" customHeight="1" outlineLevel="1">
      <c r="A20" s="280" t="s">
        <v>24</v>
      </c>
      <c r="B20" s="279"/>
      <c r="C20" s="278" t="s">
        <v>23</v>
      </c>
      <c r="D20" s="274">
        <f>[8]CODI!$E$14</f>
        <v>0</v>
      </c>
      <c r="E20" s="283">
        <f>[7]CODI!$E$14</f>
        <v>0</v>
      </c>
      <c r="F20" s="272">
        <f>G20-E20</f>
        <v>14000</v>
      </c>
      <c r="G20" s="283">
        <f>[10]CODI!$C$14</f>
        <v>14000</v>
      </c>
      <c r="H20" s="270">
        <v>14000</v>
      </c>
      <c r="I20" s="268"/>
    </row>
    <row r="21" spans="1:9" s="267" customFormat="1" ht="18" customHeight="1" outlineLevel="1">
      <c r="A21" s="277" t="s">
        <v>205</v>
      </c>
      <c r="B21" s="276"/>
      <c r="C21" s="275" t="s">
        <v>9</v>
      </c>
      <c r="D21" s="274">
        <f>[8]CODI!$E$15</f>
        <v>0</v>
      </c>
      <c r="E21" s="271">
        <f>[7]CODI!$E$15</f>
        <v>0</v>
      </c>
      <c r="F21" s="272">
        <f>G21-E21</f>
        <v>6100</v>
      </c>
      <c r="G21" s="271">
        <f>[10]CODI!$C$15</f>
        <v>6100</v>
      </c>
      <c r="H21" s="270">
        <v>6100</v>
      </c>
      <c r="I21" s="268"/>
    </row>
    <row r="22" spans="1:9" ht="20.100000000000001" customHeight="1" outlineLevel="2" thickBot="1">
      <c r="A22" s="266" t="s">
        <v>8</v>
      </c>
      <c r="B22" s="264"/>
      <c r="C22" s="265"/>
      <c r="D22" s="264">
        <f>SUM(D18:D21)</f>
        <v>31747.8</v>
      </c>
      <c r="E22" s="264">
        <f>SUM(E18:E21)</f>
        <v>0</v>
      </c>
      <c r="F22" s="264">
        <f>SUM(F18:F21)</f>
        <v>90000</v>
      </c>
      <c r="G22" s="264">
        <f>SUM(G18:G21)</f>
        <v>90000</v>
      </c>
      <c r="H22" s="263">
        <f>SUM(H18:H21)</f>
        <v>90000</v>
      </c>
    </row>
    <row r="23" spans="1:9" ht="20.100000000000001" customHeight="1" outlineLevel="2" thickTop="1">
      <c r="A23" s="259"/>
      <c r="B23" s="259"/>
      <c r="C23" s="261"/>
      <c r="D23" s="259"/>
      <c r="E23" s="259"/>
      <c r="F23" s="259"/>
      <c r="G23" s="259"/>
      <c r="H23" s="259"/>
    </row>
    <row r="24" spans="1:9" s="247" customFormat="1" ht="14.25" customHeight="1">
      <c r="A24" s="253" t="s">
        <v>203</v>
      </c>
      <c r="B24" s="249"/>
      <c r="C24" s="249"/>
      <c r="D24" s="249" t="s">
        <v>6</v>
      </c>
      <c r="E24" s="249"/>
      <c r="F24" s="253"/>
      <c r="G24" s="253" t="s">
        <v>5</v>
      </c>
      <c r="H24" s="249"/>
    </row>
    <row r="25" spans="1:9" s="247" customFormat="1" ht="14.25" customHeight="1">
      <c r="A25" s="253"/>
      <c r="B25" s="249"/>
      <c r="C25" s="249"/>
      <c r="D25" s="249"/>
      <c r="E25" s="249"/>
      <c r="F25" s="253"/>
      <c r="G25" s="253"/>
      <c r="H25" s="249"/>
    </row>
    <row r="26" spans="1:9" s="247" customFormat="1" ht="14.25" customHeight="1">
      <c r="A26" s="253"/>
      <c r="B26" s="249"/>
      <c r="C26" s="249"/>
      <c r="D26" s="249"/>
      <c r="E26" s="249"/>
      <c r="F26" s="253"/>
      <c r="G26" s="253"/>
      <c r="H26" s="249"/>
    </row>
    <row r="27" spans="1:9" s="247" customFormat="1" ht="14.25" customHeight="1">
      <c r="A27" s="533" t="s">
        <v>1885</v>
      </c>
      <c r="B27" s="254"/>
      <c r="C27" s="257"/>
      <c r="D27" s="256" t="s">
        <v>1857</v>
      </c>
      <c r="E27" s="249"/>
      <c r="F27" s="255"/>
      <c r="G27" s="255" t="s">
        <v>1858</v>
      </c>
      <c r="H27" s="249"/>
    </row>
    <row r="28" spans="1:9" s="247" customFormat="1" ht="14.25" customHeight="1">
      <c r="A28" s="372" t="s">
        <v>322</v>
      </c>
      <c r="B28" s="254"/>
      <c r="C28" s="253"/>
      <c r="D28" s="252" t="s">
        <v>200</v>
      </c>
      <c r="E28" s="249"/>
      <c r="F28" s="250"/>
      <c r="G28" s="250" t="s">
        <v>199</v>
      </c>
      <c r="H28" s="249"/>
    </row>
    <row r="29" spans="1:9" s="240" customFormat="1">
      <c r="A29" s="245"/>
      <c r="B29" s="246"/>
      <c r="C29" s="245"/>
      <c r="D29" s="243"/>
      <c r="E29" s="243"/>
      <c r="F29" s="243"/>
      <c r="G29" s="243"/>
      <c r="H29" s="243"/>
      <c r="I29" s="331"/>
    </row>
    <row r="30" spans="1:9" s="240" customFormat="1">
      <c r="A30" s="245"/>
      <c r="B30" s="246"/>
      <c r="C30" s="245"/>
      <c r="D30" s="243"/>
      <c r="E30" s="243"/>
      <c r="F30" s="243"/>
      <c r="G30" s="243"/>
      <c r="H30" s="243"/>
      <c r="I30" s="331"/>
    </row>
    <row r="31" spans="1:9" s="240" customFormat="1">
      <c r="A31" s="245"/>
      <c r="B31" s="246"/>
      <c r="C31" s="245"/>
      <c r="D31" s="243"/>
      <c r="E31" s="243"/>
      <c r="F31" s="243"/>
      <c r="G31" s="243"/>
      <c r="H31" s="243"/>
      <c r="I31" s="331"/>
    </row>
    <row r="32" spans="1:9" s="240" customFormat="1">
      <c r="A32" s="245"/>
      <c r="B32" s="246"/>
      <c r="C32" s="245"/>
      <c r="D32" s="243"/>
      <c r="E32" s="243"/>
      <c r="F32" s="243"/>
      <c r="G32" s="243"/>
      <c r="H32" s="243"/>
      <c r="I32" s="331"/>
    </row>
    <row r="33" spans="1:9" s="240" customFormat="1">
      <c r="A33" s="245"/>
      <c r="B33" s="246"/>
      <c r="C33" s="245"/>
      <c r="D33" s="243"/>
      <c r="E33" s="243"/>
      <c r="F33" s="243"/>
      <c r="G33" s="243"/>
      <c r="H33" s="243"/>
      <c r="I33" s="331"/>
    </row>
    <row r="34" spans="1:9" s="240" customFormat="1">
      <c r="A34" s="245"/>
      <c r="B34" s="246"/>
      <c r="C34" s="245"/>
      <c r="D34" s="243"/>
      <c r="E34" s="243"/>
      <c r="F34" s="243"/>
      <c r="G34" s="243"/>
      <c r="H34" s="243"/>
      <c r="I34" s="331"/>
    </row>
    <row r="35" spans="1:9" s="240" customFormat="1">
      <c r="A35" s="245"/>
      <c r="B35" s="246"/>
      <c r="C35" s="245"/>
      <c r="D35" s="243"/>
      <c r="E35" s="243"/>
      <c r="F35" s="243"/>
      <c r="G35" s="243"/>
      <c r="H35" s="243"/>
      <c r="I35" s="331"/>
    </row>
    <row r="36" spans="1:9" s="240" customFormat="1">
      <c r="A36" s="245"/>
      <c r="B36" s="246"/>
      <c r="C36" s="245"/>
      <c r="D36" s="243"/>
      <c r="E36" s="243"/>
      <c r="F36" s="243"/>
      <c r="G36" s="243"/>
      <c r="H36" s="243"/>
      <c r="I36" s="331"/>
    </row>
    <row r="37" spans="1:9" s="240" customFormat="1">
      <c r="A37" s="245"/>
      <c r="B37" s="246"/>
      <c r="C37" s="245"/>
      <c r="D37" s="243"/>
      <c r="E37" s="243"/>
      <c r="F37" s="243"/>
      <c r="G37" s="243"/>
      <c r="H37" s="243"/>
      <c r="I37" s="331"/>
    </row>
    <row r="38" spans="1:9" s="240" customFormat="1">
      <c r="A38" s="245"/>
      <c r="B38" s="246"/>
      <c r="C38" s="245"/>
      <c r="D38" s="243"/>
      <c r="E38" s="243"/>
      <c r="F38" s="243"/>
      <c r="G38" s="243"/>
      <c r="H38" s="243"/>
      <c r="I38" s="331"/>
    </row>
    <row r="39" spans="1:9" s="240" customFormat="1">
      <c r="A39" s="245"/>
      <c r="B39" s="246"/>
      <c r="C39" s="245"/>
      <c r="D39" s="243"/>
      <c r="E39" s="243"/>
      <c r="F39" s="243"/>
      <c r="G39" s="243"/>
      <c r="H39" s="243"/>
      <c r="I39" s="331"/>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F44"/>
  <sheetViews>
    <sheetView showGridLines="0" showOutlineSymbols="0" topLeftCell="A14" workbookViewId="0">
      <selection activeCell="F33" sqref="F33"/>
    </sheetView>
  </sheetViews>
  <sheetFormatPr defaultColWidth="12.5703125" defaultRowHeight="12.75" outlineLevelRow="2" outlineLevelCol="2"/>
  <cols>
    <col min="1" max="1" width="1.85546875" style="238" customWidth="1"/>
    <col min="2" max="2" width="28.140625" style="238" customWidth="1"/>
    <col min="3" max="3" width="11.140625" style="238" customWidth="1"/>
    <col min="4" max="4" width="10.85546875" style="238" customWidth="1"/>
    <col min="5" max="5" width="10.85546875" style="239" customWidth="1"/>
    <col min="6" max="6" width="11.28515625" style="238" customWidth="1"/>
    <col min="7" max="8" width="11.42578125" style="238" customWidth="1"/>
    <col min="9" max="35" width="12.5703125" style="236"/>
    <col min="36" max="40" width="12.5703125" style="236" outlineLevel="1"/>
    <col min="41" max="46" width="12.5703125" style="236" outlineLevel="2"/>
    <col min="47" max="49" width="12.5703125" style="236" outlineLevel="1"/>
    <col min="50" max="69" width="12.5703125" style="236"/>
    <col min="70" max="73" width="12.5703125" style="236" outlineLevel="1"/>
    <col min="74" max="121" width="12.5703125" style="236"/>
    <col min="122" max="127" width="12.5703125" style="236" outlineLevel="1"/>
    <col min="128" max="133" width="12.5703125" style="236" outlineLevel="2"/>
    <col min="134" max="136" width="12.5703125" style="236" outlineLevel="1"/>
    <col min="137"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18"/>
      <c r="B7" s="318"/>
      <c r="C7" s="318"/>
      <c r="D7" s="318"/>
      <c r="E7" s="319"/>
      <c r="F7" s="318"/>
      <c r="G7" s="318"/>
      <c r="H7" s="318"/>
    </row>
    <row r="8" spans="1:8" ht="14.25" customHeight="1">
      <c r="A8" s="318"/>
      <c r="B8" s="318"/>
      <c r="C8" s="318"/>
      <c r="D8" s="318"/>
      <c r="E8" s="319"/>
      <c r="F8" s="318"/>
      <c r="G8" s="318"/>
      <c r="H8" s="318"/>
    </row>
    <row r="9" spans="1:8" ht="14.25" customHeight="1">
      <c r="A9" s="317" t="s">
        <v>218</v>
      </c>
      <c r="B9" s="317"/>
    </row>
    <row r="10" spans="1:8" ht="14.25" customHeight="1">
      <c r="A10" s="316" t="s">
        <v>327</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290">
        <f>SUM(D18:D24)</f>
        <v>3533809.2800000003</v>
      </c>
      <c r="E17" s="291">
        <f>SUM(E18:E24)</f>
        <v>3226381.97</v>
      </c>
      <c r="F17" s="290">
        <f>SUM(F18:F24)</f>
        <v>6473618.0299999993</v>
      </c>
      <c r="G17" s="290">
        <f>SUM(G18:G24)</f>
        <v>9700000</v>
      </c>
      <c r="H17" s="290">
        <f>SUM(H18:H24)</f>
        <v>8000000</v>
      </c>
    </row>
    <row r="18" spans="1:8" s="268" customFormat="1" ht="18" customHeight="1" outlineLevel="1">
      <c r="A18" s="282" t="s">
        <v>212</v>
      </c>
      <c r="B18" s="276"/>
      <c r="C18" s="289" t="s">
        <v>44</v>
      </c>
      <c r="D18" s="288">
        <f>'[8]PEACE AND ORDER FUND'!$E$12</f>
        <v>0</v>
      </c>
      <c r="E18" s="287">
        <f>'[7]PEACE AND ORDER FUND'!$E$12</f>
        <v>0</v>
      </c>
      <c r="F18" s="272">
        <f>G18-E18</f>
        <v>50000</v>
      </c>
      <c r="G18" s="286">
        <f>'[7]PEACE AND ORDER FUND'!$F$12</f>
        <v>50000</v>
      </c>
      <c r="H18" s="285">
        <v>50000</v>
      </c>
    </row>
    <row r="19" spans="1:8" s="267" customFormat="1" ht="18" customHeight="1" outlineLevel="1">
      <c r="A19" s="280" t="s">
        <v>211</v>
      </c>
      <c r="B19" s="279"/>
      <c r="C19" s="278" t="s">
        <v>40</v>
      </c>
      <c r="D19" s="274">
        <f>'[8]PEACE AND ORDER FUND'!$E$13</f>
        <v>0</v>
      </c>
      <c r="E19" s="284">
        <f>'[7]PEACE AND ORDER FUND'!$E$13</f>
        <v>0</v>
      </c>
      <c r="F19" s="272">
        <f>G19-E19</f>
        <v>50000</v>
      </c>
      <c r="G19" s="283">
        <f>'[7]PEACE AND ORDER FUND'!$F$13</f>
        <v>50000</v>
      </c>
      <c r="H19" s="270">
        <v>50000</v>
      </c>
    </row>
    <row r="20" spans="1:8" s="267" customFormat="1" ht="18" customHeight="1" outlineLevel="1">
      <c r="A20" s="277" t="s">
        <v>39</v>
      </c>
      <c r="B20" s="276"/>
      <c r="C20" s="278" t="s">
        <v>35</v>
      </c>
      <c r="D20" s="274">
        <f>'[8]PEACE AND ORDER FUND'!$E$14</f>
        <v>0</v>
      </c>
      <c r="E20" s="284">
        <f>'[7]PEACE AND ORDER FUND'!$E$14</f>
        <v>0</v>
      </c>
      <c r="F20" s="272">
        <f>G20-E20</f>
        <v>50000</v>
      </c>
      <c r="G20" s="283">
        <f>'[7]PEACE AND ORDER FUND'!$F$14</f>
        <v>50000</v>
      </c>
      <c r="H20" s="270">
        <v>50000</v>
      </c>
    </row>
    <row r="21" spans="1:8" s="267" customFormat="1" ht="18" customHeight="1" outlineLevel="1">
      <c r="A21" s="280" t="s">
        <v>238</v>
      </c>
      <c r="B21" s="279"/>
      <c r="C21" s="278" t="s">
        <v>131</v>
      </c>
      <c r="D21" s="274">
        <f>'[8]PEACE AND ORDER FUND'!$E$15</f>
        <v>0</v>
      </c>
      <c r="E21" s="284">
        <f>'[7]PEACE AND ORDER FUND'!$E$15</f>
        <v>0</v>
      </c>
      <c r="F21" s="272">
        <f>G21-E21</f>
        <v>200000</v>
      </c>
      <c r="G21" s="283">
        <f>'[7]PEACE AND ORDER FUND'!$F$15</f>
        <v>200000</v>
      </c>
      <c r="H21" s="270">
        <v>200000</v>
      </c>
    </row>
    <row r="22" spans="1:8" s="267" customFormat="1" ht="18" customHeight="1" outlineLevel="1">
      <c r="A22" s="281" t="s">
        <v>130</v>
      </c>
      <c r="B22" s="279"/>
      <c r="C22" s="278" t="s">
        <v>33</v>
      </c>
      <c r="D22" s="274">
        <f>'[8]PEACE AND ORDER FUND'!$E$16</f>
        <v>0</v>
      </c>
      <c r="E22" s="284">
        <f>'[7]PEACE AND ORDER FUND'!$E$16</f>
        <v>0</v>
      </c>
      <c r="F22" s="272">
        <f>G22-E22</f>
        <v>50000</v>
      </c>
      <c r="G22" s="283">
        <f>'[7]PEACE AND ORDER FUND'!$F$16</f>
        <v>50000</v>
      </c>
      <c r="H22" s="270">
        <v>50000</v>
      </c>
    </row>
    <row r="23" spans="1:8" s="333" customFormat="1" ht="18" customHeight="1" outlineLevel="1">
      <c r="A23" s="497" t="s">
        <v>326</v>
      </c>
      <c r="B23" s="336"/>
      <c r="C23" s="335" t="s">
        <v>325</v>
      </c>
      <c r="D23" s="334">
        <f>'[8]PEACE AND ORDER FUND'!$E$17</f>
        <v>1200000</v>
      </c>
      <c r="E23" s="284">
        <f>'[7]PEACE AND ORDER FUND'!$E$17</f>
        <v>2550000</v>
      </c>
      <c r="F23" s="270">
        <f>G23-E23</f>
        <v>3060000</v>
      </c>
      <c r="G23" s="284">
        <f>'[7]PEACE AND ORDER FUND'!$C$17</f>
        <v>5610000</v>
      </c>
      <c r="H23" s="270">
        <v>5100000</v>
      </c>
    </row>
    <row r="24" spans="1:8" s="267" customFormat="1" ht="18" customHeight="1" outlineLevel="1">
      <c r="A24" s="277" t="s">
        <v>205</v>
      </c>
      <c r="B24" s="276"/>
      <c r="C24" s="278" t="s">
        <v>9</v>
      </c>
      <c r="D24" s="274">
        <f>'[8]PEACE AND ORDER FUND'!$E$18</f>
        <v>2333809.2800000003</v>
      </c>
      <c r="E24" s="273">
        <f>'[7]PEACE AND ORDER FUND'!$E$18</f>
        <v>676381.97000000009</v>
      </c>
      <c r="F24" s="272">
        <f>G24-E24</f>
        <v>3013618.03</v>
      </c>
      <c r="G24" s="271">
        <f>'[7]PEACE AND ORDER FUND'!$C$18</f>
        <v>3690000</v>
      </c>
      <c r="H24" s="270">
        <v>2500000</v>
      </c>
    </row>
    <row r="25" spans="1:8" s="346" customFormat="1" ht="18" customHeight="1" outlineLevel="1">
      <c r="A25" s="294" t="s">
        <v>235</v>
      </c>
      <c r="B25" s="550"/>
      <c r="C25" s="549"/>
      <c r="D25" s="548">
        <f>D26</f>
        <v>854000</v>
      </c>
      <c r="E25" s="547">
        <f>E26</f>
        <v>0</v>
      </c>
      <c r="F25" s="548">
        <f>F26</f>
        <v>9000000</v>
      </c>
      <c r="G25" s="548">
        <f>G26</f>
        <v>9000000</v>
      </c>
      <c r="H25" s="547">
        <f>H26</f>
        <v>9000000</v>
      </c>
    </row>
    <row r="26" spans="1:8" s="267" customFormat="1" ht="18" customHeight="1" outlineLevel="1">
      <c r="A26" s="546" t="s">
        <v>102</v>
      </c>
      <c r="B26" s="545"/>
      <c r="C26" s="544"/>
      <c r="D26" s="543">
        <f>'[16]CAPITAL OUTLAY - ANNUAL 2019'!$E$20</f>
        <v>854000</v>
      </c>
      <c r="E26" s="542">
        <v>0</v>
      </c>
      <c r="F26" s="541">
        <f>G26-E26</f>
        <v>9000000</v>
      </c>
      <c r="G26" s="540">
        <f>'[7]PEACE AND ORDER FUND'!$C$20</f>
        <v>9000000</v>
      </c>
      <c r="H26" s="539">
        <v>9000000</v>
      </c>
    </row>
    <row r="27" spans="1:8" ht="20.100000000000001" customHeight="1" outlineLevel="2" thickBot="1">
      <c r="A27" s="450" t="s">
        <v>8</v>
      </c>
      <c r="B27" s="537"/>
      <c r="C27" s="538"/>
      <c r="D27" s="537">
        <f>D25+D17</f>
        <v>4387809.2800000003</v>
      </c>
      <c r="E27" s="536">
        <f>E25+E17</f>
        <v>3226381.97</v>
      </c>
      <c r="F27" s="537">
        <f>F25+F17</f>
        <v>15473618.029999999</v>
      </c>
      <c r="G27" s="537">
        <f>G25+G17</f>
        <v>18700000</v>
      </c>
      <c r="H27" s="536">
        <f>H25+H17</f>
        <v>17000000</v>
      </c>
    </row>
    <row r="28" spans="1:8" ht="20.100000000000001" customHeight="1" outlineLevel="2" thickTop="1">
      <c r="A28" s="259"/>
      <c r="B28" s="259"/>
      <c r="C28" s="261"/>
      <c r="D28" s="259"/>
      <c r="E28" s="260"/>
      <c r="F28" s="259"/>
      <c r="G28" s="259"/>
      <c r="H28" s="259"/>
    </row>
    <row r="29" spans="1:8" s="247" customFormat="1" ht="14.25" customHeight="1">
      <c r="A29" s="253" t="s">
        <v>203</v>
      </c>
      <c r="B29" s="249"/>
      <c r="C29" s="249" t="s">
        <v>6</v>
      </c>
      <c r="D29" s="249"/>
      <c r="E29" s="252"/>
      <c r="F29" s="253" t="s">
        <v>5</v>
      </c>
      <c r="G29" s="249"/>
      <c r="H29" s="249"/>
    </row>
    <row r="30" spans="1:8" s="247" customFormat="1" ht="14.25" customHeight="1">
      <c r="A30" s="253"/>
      <c r="B30" s="249"/>
      <c r="C30" s="249"/>
      <c r="D30" s="249"/>
      <c r="E30" s="252"/>
      <c r="F30" s="253"/>
      <c r="G30" s="249"/>
      <c r="H30" s="249"/>
    </row>
    <row r="31" spans="1:8" s="247" customFormat="1" ht="14.25" customHeight="1">
      <c r="A31" s="253"/>
      <c r="B31" s="249"/>
      <c r="C31" s="249"/>
      <c r="D31" s="249"/>
      <c r="E31" s="252"/>
      <c r="F31" s="253"/>
      <c r="G31" s="249"/>
      <c r="H31" s="249"/>
    </row>
    <row r="32" spans="1:8" s="247" customFormat="1" ht="14.25" customHeight="1">
      <c r="A32" s="257" t="s">
        <v>1886</v>
      </c>
      <c r="B32" s="254"/>
      <c r="C32" s="256" t="s">
        <v>1857</v>
      </c>
      <c r="D32" s="249"/>
      <c r="E32" s="449"/>
      <c r="F32" s="255" t="s">
        <v>1858</v>
      </c>
      <c r="G32" s="249"/>
      <c r="H32" s="249"/>
    </row>
    <row r="33" spans="1:8" s="247" customFormat="1" ht="14.25" customHeight="1">
      <c r="A33" s="249" t="s">
        <v>324</v>
      </c>
      <c r="B33" s="254"/>
      <c r="C33" s="252" t="s">
        <v>200</v>
      </c>
      <c r="D33" s="249"/>
      <c r="E33" s="448"/>
      <c r="F33" s="250" t="s">
        <v>199</v>
      </c>
      <c r="G33" s="249"/>
      <c r="H33" s="249"/>
    </row>
    <row r="34" spans="1:8" s="240" customFormat="1">
      <c r="A34" s="245"/>
      <c r="B34" s="246"/>
      <c r="C34" s="245"/>
      <c r="D34" s="243"/>
      <c r="E34" s="244"/>
      <c r="F34" s="243"/>
      <c r="G34" s="243"/>
      <c r="H34" s="243"/>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row r="44" spans="1:8" s="240" customFormat="1">
      <c r="A44" s="245"/>
      <c r="B44" s="246"/>
      <c r="C44" s="245"/>
      <c r="D44" s="243"/>
      <c r="E44" s="244"/>
      <c r="F44" s="243"/>
      <c r="G44" s="243"/>
      <c r="H44"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J53"/>
  <sheetViews>
    <sheetView showGridLines="0" showOutlineSymbols="0" topLeftCell="A32" zoomScaleNormal="100" workbookViewId="0">
      <selection activeCell="F42" sqref="F42"/>
    </sheetView>
  </sheetViews>
  <sheetFormatPr defaultColWidth="12.5703125" defaultRowHeight="12.75" outlineLevelRow="2" outlineLevelCol="2"/>
  <cols>
    <col min="1" max="1" width="1.85546875" style="238" customWidth="1"/>
    <col min="2" max="2" width="34.85546875" style="238" customWidth="1"/>
    <col min="3" max="3" width="11.7109375" style="238" customWidth="1"/>
    <col min="4" max="4" width="9.5703125" style="238" customWidth="1"/>
    <col min="5" max="5" width="9.42578125" style="239" customWidth="1"/>
    <col min="6" max="6" width="10.7109375" style="238" customWidth="1"/>
    <col min="7" max="7" width="10.5703125" style="238" customWidth="1"/>
    <col min="8" max="8" width="10.5703125" style="239" customWidth="1"/>
    <col min="9" max="39" width="12.5703125" style="236"/>
    <col min="40" max="44" width="12.5703125" style="236" outlineLevel="1"/>
    <col min="45" max="50" width="12.5703125" style="236" outlineLevel="2"/>
    <col min="51" max="53" width="12.5703125" style="236" outlineLevel="1"/>
    <col min="54" max="73" width="12.5703125" style="236"/>
    <col min="74" max="77" width="12.5703125" style="236" outlineLevel="1"/>
    <col min="78" max="125" width="12.5703125" style="236"/>
    <col min="126" max="131" width="12.5703125" style="236" outlineLevel="1"/>
    <col min="132" max="137" width="12.5703125" style="236" outlineLevel="2"/>
    <col min="138" max="140" width="12.5703125" style="236" outlineLevel="1"/>
    <col min="141" max="16384" width="12.5703125" style="236"/>
  </cols>
  <sheetData>
    <row r="1" spans="1:8" ht="13.5">
      <c r="A1" s="329" t="s">
        <v>99</v>
      </c>
      <c r="E1" s="341"/>
      <c r="F1" s="340"/>
      <c r="G1" s="340"/>
      <c r="H1" s="341"/>
    </row>
    <row r="2" spans="1:8" ht="14.25" customHeight="1">
      <c r="A2" s="326" t="s">
        <v>221</v>
      </c>
      <c r="E2" s="323"/>
      <c r="F2" s="322"/>
      <c r="G2" s="322"/>
      <c r="H2" s="323"/>
    </row>
    <row r="3" spans="1:8" ht="14.25" customHeight="1">
      <c r="E3" s="323"/>
      <c r="G3" s="322"/>
      <c r="H3" s="323"/>
    </row>
    <row r="4" spans="1:8" ht="14.25" customHeight="1">
      <c r="E4" s="323"/>
      <c r="G4" s="322"/>
      <c r="H4" s="323"/>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18"/>
      <c r="B7" s="318"/>
      <c r="C7" s="318"/>
      <c r="D7" s="318"/>
      <c r="E7" s="319"/>
      <c r="F7" s="318"/>
      <c r="G7" s="318"/>
      <c r="H7" s="319"/>
    </row>
    <row r="8" spans="1:8" ht="14.25" customHeight="1">
      <c r="A8" s="318"/>
      <c r="B8" s="318"/>
      <c r="C8" s="318"/>
      <c r="D8" s="318"/>
      <c r="E8" s="319"/>
      <c r="F8" s="318"/>
      <c r="G8" s="318"/>
      <c r="H8" s="319"/>
    </row>
    <row r="9" spans="1:8" ht="14.25" customHeight="1">
      <c r="A9" s="317" t="s">
        <v>218</v>
      </c>
      <c r="B9" s="317"/>
    </row>
    <row r="10" spans="1:8" ht="14.25" customHeight="1">
      <c r="A10" s="316" t="s">
        <v>335</v>
      </c>
      <c r="B10" s="316"/>
    </row>
    <row r="11" spans="1:8" ht="14.25" customHeight="1">
      <c r="A11" s="316"/>
      <c r="B11" s="316"/>
    </row>
    <row r="12" spans="1:8" ht="14.25" customHeight="1">
      <c r="A12" s="315" t="s">
        <v>143</v>
      </c>
      <c r="B12" s="314"/>
      <c r="C12" s="310"/>
      <c r="D12" s="310" t="s">
        <v>229</v>
      </c>
      <c r="E12" s="313" t="s">
        <v>93</v>
      </c>
      <c r="F12" s="312"/>
      <c r="G12" s="311"/>
      <c r="H12" s="503" t="s">
        <v>216</v>
      </c>
    </row>
    <row r="13" spans="1:8" ht="14.25" customHeight="1">
      <c r="A13" s="309"/>
      <c r="B13" s="308"/>
      <c r="C13" s="310" t="s">
        <v>92</v>
      </c>
      <c r="D13" s="305" t="s">
        <v>214</v>
      </c>
      <c r="E13" s="306" t="s">
        <v>215</v>
      </c>
      <c r="F13" s="305" t="s">
        <v>89</v>
      </c>
      <c r="G13" s="305"/>
      <c r="H13" s="306" t="s">
        <v>214</v>
      </c>
    </row>
    <row r="14" spans="1:8" ht="14.25" customHeight="1">
      <c r="A14" s="309"/>
      <c r="B14" s="308"/>
      <c r="C14" s="307" t="s">
        <v>86</v>
      </c>
      <c r="D14" s="305" t="s">
        <v>228</v>
      </c>
      <c r="E14" s="306" t="s">
        <v>85</v>
      </c>
      <c r="F14" s="305" t="s">
        <v>85</v>
      </c>
      <c r="G14" s="305" t="s">
        <v>88</v>
      </c>
      <c r="H14" s="306" t="s">
        <v>227</v>
      </c>
    </row>
    <row r="15" spans="1:8" ht="14.25" customHeight="1">
      <c r="A15" s="304"/>
      <c r="B15" s="303"/>
      <c r="C15" s="302"/>
      <c r="D15" s="299" t="s">
        <v>84</v>
      </c>
      <c r="E15" s="301" t="s">
        <v>84</v>
      </c>
      <c r="F15" s="299" t="s">
        <v>142</v>
      </c>
      <c r="G15" s="300"/>
      <c r="H15" s="301" t="s">
        <v>83</v>
      </c>
    </row>
    <row r="16" spans="1:8" ht="20.100000000000001" customHeight="1">
      <c r="A16" s="298" t="s">
        <v>213</v>
      </c>
      <c r="B16" s="296"/>
      <c r="C16" s="295"/>
      <c r="D16" s="295"/>
      <c r="E16" s="297"/>
      <c r="F16" s="296"/>
      <c r="G16" s="296"/>
      <c r="H16" s="297"/>
    </row>
    <row r="17" spans="1:10" s="237" customFormat="1" ht="20.100000000000001" customHeight="1" outlineLevel="1">
      <c r="A17" s="294" t="s">
        <v>46</v>
      </c>
      <c r="B17" s="293"/>
      <c r="C17" s="292"/>
      <c r="D17" s="477">
        <f>SUM(D18:D33)</f>
        <v>1795216.19</v>
      </c>
      <c r="E17" s="291">
        <f>SUM(E18:E33)</f>
        <v>736224.88</v>
      </c>
      <c r="F17" s="290">
        <f>SUM(F18:F33)</f>
        <v>1841529.12</v>
      </c>
      <c r="G17" s="290">
        <f>SUM(G18:G33)</f>
        <v>2577754</v>
      </c>
      <c r="H17" s="291">
        <f>SUM(H18:H33)</f>
        <v>2100000</v>
      </c>
    </row>
    <row r="18" spans="1:10" s="268" customFormat="1" ht="18" customHeight="1" outlineLevel="1">
      <c r="A18" s="282" t="s">
        <v>212</v>
      </c>
      <c r="B18" s="276"/>
      <c r="C18" s="289" t="s">
        <v>44</v>
      </c>
      <c r="D18" s="492">
        <f>[8]ICTC!$E$12</f>
        <v>62837.08</v>
      </c>
      <c r="E18" s="287">
        <f>[7]ICTC!$E$12</f>
        <v>11614</v>
      </c>
      <c r="F18" s="272">
        <f>G18-E18</f>
        <v>78386</v>
      </c>
      <c r="G18" s="286">
        <f>[7]ICTC!$C$12</f>
        <v>90000</v>
      </c>
      <c r="H18" s="285">
        <v>50000</v>
      </c>
    </row>
    <row r="19" spans="1:10" s="268" customFormat="1" ht="18" customHeight="1" outlineLevel="1">
      <c r="A19" s="280" t="s">
        <v>211</v>
      </c>
      <c r="B19" s="279"/>
      <c r="C19" s="278" t="s">
        <v>40</v>
      </c>
      <c r="D19" s="476">
        <f>[8]ICTC!$E$13</f>
        <v>6000</v>
      </c>
      <c r="E19" s="284">
        <f>[7]ICTC!$E$13</f>
        <v>0</v>
      </c>
      <c r="F19" s="272">
        <f>G19-E19</f>
        <v>20000</v>
      </c>
      <c r="G19" s="283">
        <f>[7]ICTC!$C$13</f>
        <v>20000</v>
      </c>
      <c r="H19" s="270">
        <v>10000</v>
      </c>
    </row>
    <row r="20" spans="1:10" s="267" customFormat="1" ht="18" customHeight="1" outlineLevel="1">
      <c r="A20" s="277" t="s">
        <v>39</v>
      </c>
      <c r="B20" s="276"/>
      <c r="C20" s="278" t="s">
        <v>35</v>
      </c>
      <c r="D20" s="476">
        <f>[8]ICTC!$E$14</f>
        <v>46064.979999999996</v>
      </c>
      <c r="E20" s="284">
        <f>[7]ICTC!$E$14</f>
        <v>14452.26</v>
      </c>
      <c r="F20" s="272">
        <f>G20-E20</f>
        <v>40547.74</v>
      </c>
      <c r="G20" s="283">
        <f>[7]ICTC!$C$14</f>
        <v>55000</v>
      </c>
      <c r="H20" s="270">
        <v>55000</v>
      </c>
    </row>
    <row r="21" spans="1:10" s="267" customFormat="1" ht="18" customHeight="1" outlineLevel="1">
      <c r="A21" s="277" t="s">
        <v>334</v>
      </c>
      <c r="B21" s="276"/>
      <c r="C21" s="278"/>
      <c r="D21" s="476"/>
      <c r="E21" s="284"/>
      <c r="F21" s="272"/>
      <c r="G21" s="283"/>
      <c r="H21" s="270"/>
    </row>
    <row r="22" spans="1:10" s="267" customFormat="1" ht="18" customHeight="1" outlineLevel="1">
      <c r="A22" s="282"/>
      <c r="B22" s="276" t="s">
        <v>333</v>
      </c>
      <c r="C22" s="278" t="s">
        <v>37</v>
      </c>
      <c r="D22" s="476">
        <f>[8]ICTC!$E$15</f>
        <v>0</v>
      </c>
      <c r="E22" s="284">
        <f>[7]ICTC!$E$15</f>
        <v>0</v>
      </c>
      <c r="F22" s="272">
        <f>G22-E22</f>
        <v>3000</v>
      </c>
      <c r="G22" s="283">
        <f>[7]ICTC!$C$15</f>
        <v>3000</v>
      </c>
      <c r="H22" s="270">
        <v>3000</v>
      </c>
    </row>
    <row r="23" spans="1:10" s="267" customFormat="1" ht="18" customHeight="1" outlineLevel="1">
      <c r="A23" s="280" t="s">
        <v>238</v>
      </c>
      <c r="B23" s="279"/>
      <c r="C23" s="278" t="s">
        <v>131</v>
      </c>
      <c r="D23" s="476">
        <f>[8]ICTC!$E$16</f>
        <v>14073.02</v>
      </c>
      <c r="E23" s="284">
        <f>[7]ICTC!$E$16</f>
        <v>0</v>
      </c>
      <c r="F23" s="272">
        <f>G23-E23</f>
        <v>37000</v>
      </c>
      <c r="G23" s="283">
        <f>[7]ICTC!$C$16</f>
        <v>37000</v>
      </c>
      <c r="H23" s="270">
        <v>30000</v>
      </c>
    </row>
    <row r="24" spans="1:10" s="267" customFormat="1" ht="18" customHeight="1" outlineLevel="1">
      <c r="A24" s="281" t="s">
        <v>209</v>
      </c>
      <c r="B24" s="279"/>
      <c r="C24" s="278" t="s">
        <v>27</v>
      </c>
      <c r="D24" s="476">
        <f>[8]ICTC!$E$17</f>
        <v>14611.769999999999</v>
      </c>
      <c r="E24" s="284">
        <f>[7]ICTC!$E$17</f>
        <v>5264.06</v>
      </c>
      <c r="F24" s="272">
        <f>G24-E24</f>
        <v>26717.94</v>
      </c>
      <c r="G24" s="283">
        <f>[7]ICTC!$C$17</f>
        <v>31982</v>
      </c>
      <c r="H24" s="452">
        <v>30000</v>
      </c>
    </row>
    <row r="25" spans="1:10" s="267" customFormat="1" ht="18" customHeight="1" outlineLevel="1">
      <c r="A25" s="280" t="s">
        <v>26</v>
      </c>
      <c r="B25" s="279"/>
      <c r="C25" s="278" t="s">
        <v>25</v>
      </c>
      <c r="D25" s="476">
        <f>[8]ICTC!$E$18</f>
        <v>992807.49</v>
      </c>
      <c r="E25" s="284">
        <f>[7]ICTC!$E$18</f>
        <v>324306.39999999997</v>
      </c>
      <c r="F25" s="272">
        <f>G25-E25</f>
        <v>721865.60000000009</v>
      </c>
      <c r="G25" s="283">
        <f>[7]ICTC!$C$18</f>
        <v>1046172</v>
      </c>
      <c r="H25" s="452">
        <v>1007000</v>
      </c>
    </row>
    <row r="26" spans="1:10" s="267" customFormat="1" ht="18" customHeight="1" outlineLevel="1">
      <c r="A26" s="281" t="s">
        <v>265</v>
      </c>
      <c r="B26" s="279"/>
      <c r="C26" s="278" t="s">
        <v>194</v>
      </c>
      <c r="D26" s="476">
        <v>0</v>
      </c>
      <c r="E26" s="284">
        <f>[7]ICTC!$E$19</f>
        <v>0</v>
      </c>
      <c r="F26" s="272">
        <f>G26-E26</f>
        <v>24000</v>
      </c>
      <c r="G26" s="283">
        <f>[7]ICTC!$C$19</f>
        <v>24000</v>
      </c>
      <c r="H26" s="452">
        <v>24000</v>
      </c>
    </row>
    <row r="27" spans="1:10" s="267" customFormat="1" ht="18" customHeight="1" outlineLevel="1">
      <c r="A27" s="280" t="s">
        <v>24</v>
      </c>
      <c r="B27" s="279"/>
      <c r="C27" s="278" t="s">
        <v>23</v>
      </c>
      <c r="D27" s="476">
        <f>[8]ICTC!$E$19</f>
        <v>479193.85</v>
      </c>
      <c r="E27" s="273">
        <f>[7]ICTC!$E$20</f>
        <v>245088.16</v>
      </c>
      <c r="F27" s="272">
        <f>G27-E27</f>
        <v>553511.84</v>
      </c>
      <c r="G27" s="271">
        <f>[7]ICTC!$C$20</f>
        <v>798600</v>
      </c>
      <c r="H27" s="270">
        <v>638000</v>
      </c>
      <c r="I27" s="267">
        <v>156000</v>
      </c>
      <c r="J27" s="267" t="s">
        <v>332</v>
      </c>
    </row>
    <row r="28" spans="1:10" s="267" customFormat="1" ht="18" customHeight="1" outlineLevel="1">
      <c r="A28" s="280" t="s">
        <v>254</v>
      </c>
      <c r="B28" s="279"/>
      <c r="C28" s="278"/>
      <c r="D28" s="476"/>
      <c r="E28" s="273"/>
      <c r="F28" s="272"/>
      <c r="G28" s="271"/>
      <c r="H28" s="270"/>
    </row>
    <row r="29" spans="1:10" s="267" customFormat="1" ht="18" customHeight="1" outlineLevel="1">
      <c r="A29" s="280"/>
      <c r="B29" s="279" t="s">
        <v>253</v>
      </c>
      <c r="C29" s="278" t="s">
        <v>252</v>
      </c>
      <c r="D29" s="476">
        <f>[8]ICTC!$E$20</f>
        <v>8125</v>
      </c>
      <c r="E29" s="273">
        <f>[7]ICTC!$E$21</f>
        <v>36000</v>
      </c>
      <c r="F29" s="272">
        <f>G29-E29</f>
        <v>64000</v>
      </c>
      <c r="G29" s="271">
        <f>[7]ICTC!$C$21</f>
        <v>100000</v>
      </c>
      <c r="H29" s="270">
        <v>68000</v>
      </c>
    </row>
    <row r="30" spans="1:10" s="267" customFormat="1" ht="18" customHeight="1" outlineLevel="1">
      <c r="A30" s="280" t="s">
        <v>331</v>
      </c>
      <c r="B30" s="279"/>
      <c r="C30" s="278"/>
      <c r="D30" s="476"/>
      <c r="E30" s="273"/>
      <c r="F30" s="272"/>
      <c r="G30" s="271"/>
      <c r="H30" s="270"/>
    </row>
    <row r="31" spans="1:10" s="267" customFormat="1" ht="18" customHeight="1" outlineLevel="1">
      <c r="A31" s="280"/>
      <c r="B31" s="279" t="s">
        <v>250</v>
      </c>
      <c r="C31" s="278" t="s">
        <v>206</v>
      </c>
      <c r="D31" s="476">
        <f>[8]ICTC!$E$21</f>
        <v>0</v>
      </c>
      <c r="E31" s="273">
        <f>[7]ICTC!$E$22</f>
        <v>0</v>
      </c>
      <c r="F31" s="272">
        <f>G31-E31</f>
        <v>5000</v>
      </c>
      <c r="G31" s="271">
        <f>[7]ICTC!$C$22</f>
        <v>5000</v>
      </c>
      <c r="H31" s="270">
        <v>5000</v>
      </c>
    </row>
    <row r="32" spans="1:10" s="267" customFormat="1" ht="18" customHeight="1" outlineLevel="1">
      <c r="A32" s="280" t="s">
        <v>330</v>
      </c>
      <c r="B32" s="279"/>
      <c r="C32" s="278" t="s">
        <v>329</v>
      </c>
      <c r="D32" s="476">
        <f>[8]ICTC!$E$22</f>
        <v>159500</v>
      </c>
      <c r="E32" s="273">
        <f>[7]ICTC!$E$23</f>
        <v>99500</v>
      </c>
      <c r="F32" s="272">
        <f>G32-E32</f>
        <v>232500</v>
      </c>
      <c r="G32" s="271">
        <f>[7]ICTC!$C$23</f>
        <v>332000</v>
      </c>
      <c r="H32" s="270">
        <v>160000</v>
      </c>
    </row>
    <row r="33" spans="1:8" s="267" customFormat="1" ht="18" customHeight="1" outlineLevel="1" thickBot="1">
      <c r="A33" s="277" t="s">
        <v>205</v>
      </c>
      <c r="B33" s="276"/>
      <c r="C33" s="275" t="s">
        <v>9</v>
      </c>
      <c r="D33" s="476">
        <f>[8]ICTC!$E$23</f>
        <v>12003</v>
      </c>
      <c r="E33" s="273">
        <f>[7]ICTC!$E$24</f>
        <v>0</v>
      </c>
      <c r="F33" s="272">
        <f>G33-E33</f>
        <v>35000</v>
      </c>
      <c r="G33" s="271">
        <f>[7]ICTC!$C$24</f>
        <v>35000</v>
      </c>
      <c r="H33" s="270">
        <v>20000</v>
      </c>
    </row>
    <row r="34" spans="1:8" s="267" customFormat="1" ht="18" customHeight="1" outlineLevel="1" thickBot="1">
      <c r="A34" s="355" t="s">
        <v>235</v>
      </c>
      <c r="B34" s="354"/>
      <c r="C34" s="353"/>
      <c r="D34" s="352">
        <f>D35</f>
        <v>0</v>
      </c>
      <c r="E34" s="551">
        <f>E35</f>
        <v>0</v>
      </c>
      <c r="F34" s="352">
        <f>F35</f>
        <v>8788143</v>
      </c>
      <c r="G34" s="352">
        <f>G35</f>
        <v>8788143</v>
      </c>
      <c r="H34" s="551">
        <f>H35</f>
        <v>0</v>
      </c>
    </row>
    <row r="35" spans="1:8" s="267" customFormat="1" ht="18" customHeight="1" outlineLevel="1">
      <c r="A35" s="345" t="s">
        <v>234</v>
      </c>
      <c r="B35" s="276"/>
      <c r="C35" s="344" t="s">
        <v>233</v>
      </c>
      <c r="D35" s="274">
        <v>0</v>
      </c>
      <c r="E35" s="273">
        <v>0</v>
      </c>
      <c r="F35" s="272">
        <f>G35-E35</f>
        <v>8788143</v>
      </c>
      <c r="G35" s="271">
        <f>[7]ICTC!$C$26</f>
        <v>8788143</v>
      </c>
      <c r="H35" s="270">
        <v>0</v>
      </c>
    </row>
    <row r="36" spans="1:8" ht="20.100000000000001" customHeight="1" outlineLevel="2" thickBot="1">
      <c r="A36" s="266" t="s">
        <v>8</v>
      </c>
      <c r="B36" s="264"/>
      <c r="C36" s="265"/>
      <c r="D36" s="468">
        <f>D34+D17</f>
        <v>1795216.19</v>
      </c>
      <c r="E36" s="467">
        <f>E34+E17</f>
        <v>736224.88</v>
      </c>
      <c r="F36" s="468">
        <f>F34+F17</f>
        <v>10629672.120000001</v>
      </c>
      <c r="G36" s="468">
        <f>G34+G17</f>
        <v>11365897</v>
      </c>
      <c r="H36" s="467">
        <f>H34+H17</f>
        <v>2100000</v>
      </c>
    </row>
    <row r="37" spans="1:8" ht="20.100000000000001" customHeight="1" outlineLevel="2" thickTop="1">
      <c r="A37" s="259"/>
      <c r="B37" s="259"/>
      <c r="C37" s="261"/>
      <c r="D37" s="259"/>
      <c r="E37" s="260"/>
      <c r="F37" s="259"/>
      <c r="G37" s="259"/>
      <c r="H37" s="260"/>
    </row>
    <row r="38" spans="1:8" s="247" customFormat="1" ht="14.25" customHeight="1">
      <c r="A38" s="253" t="s">
        <v>203</v>
      </c>
      <c r="B38" s="249"/>
      <c r="C38" s="249" t="s">
        <v>6</v>
      </c>
      <c r="D38" s="249"/>
      <c r="E38" s="252"/>
      <c r="F38" s="253" t="s">
        <v>5</v>
      </c>
      <c r="G38" s="249"/>
      <c r="H38" s="251"/>
    </row>
    <row r="39" spans="1:8" s="247" customFormat="1" ht="14.25" customHeight="1">
      <c r="A39" s="253"/>
      <c r="B39" s="249"/>
      <c r="C39" s="249"/>
      <c r="D39" s="249"/>
      <c r="E39" s="252"/>
      <c r="F39" s="253"/>
      <c r="G39" s="249"/>
      <c r="H39" s="251"/>
    </row>
    <row r="40" spans="1:8" s="247" customFormat="1" ht="14.25" customHeight="1">
      <c r="A40" s="253"/>
      <c r="B40" s="249"/>
      <c r="C40" s="249"/>
      <c r="D40" s="249"/>
      <c r="E40" s="252"/>
      <c r="F40" s="253"/>
      <c r="G40" s="249"/>
      <c r="H40" s="251"/>
    </row>
    <row r="41" spans="1:8" s="247" customFormat="1" ht="14.25" customHeight="1">
      <c r="A41" s="257" t="s">
        <v>1887</v>
      </c>
      <c r="B41" s="254"/>
      <c r="C41" s="256" t="s">
        <v>1857</v>
      </c>
      <c r="D41" s="249"/>
      <c r="E41" s="449"/>
      <c r="F41" s="255" t="s">
        <v>1858</v>
      </c>
      <c r="G41" s="249"/>
      <c r="H41" s="251"/>
    </row>
    <row r="42" spans="1:8" s="247" customFormat="1" ht="14.25" customHeight="1">
      <c r="A42" s="249" t="s">
        <v>328</v>
      </c>
      <c r="B42" s="254"/>
      <c r="C42" s="252" t="s">
        <v>200</v>
      </c>
      <c r="D42" s="249"/>
      <c r="E42" s="448"/>
      <c r="F42" s="250" t="s">
        <v>199</v>
      </c>
      <c r="G42" s="249"/>
      <c r="H42" s="251"/>
    </row>
    <row r="43" spans="1:8" s="240" customFormat="1">
      <c r="A43" s="245"/>
      <c r="B43" s="246"/>
      <c r="C43" s="245"/>
      <c r="D43" s="243"/>
      <c r="E43" s="244"/>
      <c r="F43" s="243"/>
      <c r="G43" s="243"/>
      <c r="H43" s="244"/>
    </row>
    <row r="44" spans="1:8" s="240" customFormat="1">
      <c r="A44" s="245"/>
      <c r="B44" s="246"/>
      <c r="C44" s="245"/>
      <c r="D44" s="243"/>
      <c r="E44" s="244"/>
      <c r="F44" s="243"/>
      <c r="G44" s="243"/>
      <c r="H44" s="244"/>
    </row>
    <row r="45" spans="1:8" s="240" customFormat="1">
      <c r="A45" s="245"/>
      <c r="B45" s="246"/>
      <c r="C45" s="245"/>
      <c r="D45" s="243"/>
      <c r="E45" s="244"/>
      <c r="F45" s="243"/>
      <c r="G45" s="243"/>
      <c r="H45" s="244"/>
    </row>
    <row r="46" spans="1:8" s="240" customFormat="1">
      <c r="A46" s="245"/>
      <c r="B46" s="246"/>
      <c r="C46" s="245"/>
      <c r="D46" s="243"/>
      <c r="E46" s="244"/>
      <c r="F46" s="243"/>
      <c r="G46" s="243"/>
      <c r="H46" s="244"/>
    </row>
    <row r="47" spans="1:8" s="240" customFormat="1">
      <c r="A47" s="245"/>
      <c r="B47" s="246"/>
      <c r="C47" s="245"/>
      <c r="D47" s="243"/>
      <c r="E47" s="244"/>
      <c r="F47" s="243"/>
      <c r="G47" s="243"/>
      <c r="H47" s="244"/>
    </row>
    <row r="48" spans="1:8" s="240" customFormat="1">
      <c r="A48" s="245"/>
      <c r="B48" s="246"/>
      <c r="C48" s="245"/>
      <c r="D48" s="243"/>
      <c r="E48" s="244"/>
      <c r="F48" s="243"/>
      <c r="G48" s="243"/>
      <c r="H48" s="244"/>
    </row>
    <row r="49" spans="1:8" s="240" customFormat="1">
      <c r="A49" s="245"/>
      <c r="B49" s="246"/>
      <c r="C49" s="245"/>
      <c r="D49" s="243"/>
      <c r="E49" s="244"/>
      <c r="F49" s="243"/>
      <c r="G49" s="243"/>
      <c r="H49" s="244"/>
    </row>
    <row r="50" spans="1:8" s="240" customFormat="1">
      <c r="A50" s="245"/>
      <c r="B50" s="246"/>
      <c r="C50" s="245"/>
      <c r="D50" s="243"/>
      <c r="E50" s="244"/>
      <c r="F50" s="243"/>
      <c r="G50" s="243"/>
      <c r="H50" s="244"/>
    </row>
    <row r="51" spans="1:8" s="240" customFormat="1">
      <c r="A51" s="245"/>
      <c r="B51" s="246"/>
      <c r="C51" s="245"/>
      <c r="D51" s="243"/>
      <c r="E51" s="244"/>
      <c r="F51" s="243"/>
      <c r="G51" s="243"/>
      <c r="H51" s="244"/>
    </row>
    <row r="52" spans="1:8" s="240" customFormat="1">
      <c r="A52" s="245"/>
      <c r="B52" s="246"/>
      <c r="C52" s="245"/>
      <c r="D52" s="243"/>
      <c r="E52" s="244"/>
      <c r="F52" s="243"/>
      <c r="G52" s="243"/>
      <c r="H52" s="244"/>
    </row>
    <row r="53" spans="1:8" s="240" customFormat="1">
      <c r="A53" s="245"/>
      <c r="B53" s="246"/>
      <c r="C53" s="245"/>
      <c r="D53" s="243"/>
      <c r="E53" s="244"/>
      <c r="F53" s="243"/>
      <c r="G53" s="243"/>
      <c r="H53" s="244"/>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K39"/>
  <sheetViews>
    <sheetView showGridLines="0" showOutlineSymbols="0" topLeftCell="A10" workbookViewId="0">
      <selection activeCell="G28" sqref="G28"/>
    </sheetView>
  </sheetViews>
  <sheetFormatPr defaultColWidth="12.5703125" defaultRowHeight="12.75" outlineLevelRow="2" outlineLevelCol="2"/>
  <cols>
    <col min="1" max="1" width="1.85546875" style="238" customWidth="1"/>
    <col min="2" max="2" width="27.85546875" style="238" customWidth="1"/>
    <col min="3" max="3" width="10" style="238" customWidth="1"/>
    <col min="4" max="4" width="10.7109375" style="238" customWidth="1"/>
    <col min="5" max="5" width="12.5703125" style="239" customWidth="1"/>
    <col min="6" max="8" width="12.5703125" style="238" customWidth="1"/>
    <col min="9" max="40" width="12.5703125" style="236"/>
    <col min="41" max="45" width="12.5703125" style="236" outlineLevel="1"/>
    <col min="46" max="51" width="12.5703125" style="236" outlineLevel="2"/>
    <col min="52" max="54" width="12.5703125" style="236" outlineLevel="1"/>
    <col min="55" max="74" width="12.5703125" style="236"/>
    <col min="75" max="78" width="12.5703125" style="236" outlineLevel="1"/>
    <col min="79" max="126" width="12.5703125" style="236"/>
    <col min="127" max="132" width="12.5703125" style="236" outlineLevel="1"/>
    <col min="133" max="138" width="12.5703125" style="236" outlineLevel="2"/>
    <col min="139" max="141" width="12.5703125" style="236" outlineLevel="1"/>
    <col min="142"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337</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9" s="237" customFormat="1" ht="20.100000000000001" customHeight="1" outlineLevel="1">
      <c r="A17" s="294" t="s">
        <v>46</v>
      </c>
      <c r="B17" s="293"/>
      <c r="C17" s="292"/>
      <c r="D17" s="477">
        <f>SUM(D18:D21)</f>
        <v>72520</v>
      </c>
      <c r="E17" s="291">
        <f>SUM(E18:E21)</f>
        <v>172950</v>
      </c>
      <c r="F17" s="290">
        <f>SUM(F18:F21)</f>
        <v>321330</v>
      </c>
      <c r="G17" s="290">
        <f>SUM(G18:G21)</f>
        <v>494280</v>
      </c>
      <c r="H17" s="291">
        <f>SUM(H18:H21)</f>
        <v>490000</v>
      </c>
    </row>
    <row r="18" spans="1:9" s="268" customFormat="1" ht="18" customHeight="1" outlineLevel="1">
      <c r="A18" s="282" t="s">
        <v>212</v>
      </c>
      <c r="B18" s="276"/>
      <c r="C18" s="289" t="s">
        <v>44</v>
      </c>
      <c r="D18" s="492">
        <f>'[8]TASK FORCE RIGHT OF WAY'!$E$12</f>
        <v>0</v>
      </c>
      <c r="E18" s="287">
        <f>'[7]TASK FORCE RIGHT OF WAY'!$E$12</f>
        <v>0</v>
      </c>
      <c r="F18" s="272">
        <f>G18-E18</f>
        <v>10000</v>
      </c>
      <c r="G18" s="286">
        <f>'[7]TASK FORCE RIGHT OF WAY'!$C$12</f>
        <v>10000</v>
      </c>
      <c r="H18" s="285">
        <v>5720</v>
      </c>
    </row>
    <row r="19" spans="1:9" s="267" customFormat="1" ht="18" customHeight="1" outlineLevel="1">
      <c r="A19" s="280" t="s">
        <v>238</v>
      </c>
      <c r="B19" s="279"/>
      <c r="C19" s="278" t="s">
        <v>131</v>
      </c>
      <c r="D19" s="476">
        <f>'[8]TASK FORCE RIGHT OF WAY'!$E$13</f>
        <v>0</v>
      </c>
      <c r="E19" s="284">
        <f>'[7]TASK FORCE RIGHT OF WAY'!$E$13</f>
        <v>0</v>
      </c>
      <c r="F19" s="272">
        <f>G19-E19</f>
        <v>10000</v>
      </c>
      <c r="G19" s="283">
        <f>'[7]TASK FORCE RIGHT OF WAY'!$C$13</f>
        <v>10000</v>
      </c>
      <c r="H19" s="270">
        <v>10000</v>
      </c>
    </row>
    <row r="20" spans="1:9" s="267" customFormat="1" ht="18" customHeight="1" outlineLevel="1">
      <c r="A20" s="280" t="s">
        <v>24</v>
      </c>
      <c r="B20" s="279"/>
      <c r="C20" s="278" t="s">
        <v>23</v>
      </c>
      <c r="D20" s="476">
        <f>'[8]TASK FORCE RIGHT OF WAY'!$E$14</f>
        <v>72520</v>
      </c>
      <c r="E20" s="273">
        <f>'[7]TASK FORCE RIGHT OF WAY'!$E$14</f>
        <v>172950</v>
      </c>
      <c r="F20" s="272">
        <f>G20-E20</f>
        <v>295250</v>
      </c>
      <c r="G20" s="271">
        <f>'[7]TASK FORCE RIGHT OF WAY'!$C$14</f>
        <v>468200</v>
      </c>
      <c r="H20" s="270">
        <f>79200+389000</f>
        <v>468200</v>
      </c>
      <c r="I20" s="267">
        <v>389000</v>
      </c>
    </row>
    <row r="21" spans="1:9" s="267" customFormat="1" ht="18" customHeight="1" outlineLevel="1">
      <c r="A21" s="277" t="s">
        <v>205</v>
      </c>
      <c r="B21" s="276"/>
      <c r="C21" s="275" t="s">
        <v>9</v>
      </c>
      <c r="D21" s="476">
        <f>'[8]TASK FORCE RIGHT OF WAY'!$E$15</f>
        <v>0</v>
      </c>
      <c r="E21" s="273">
        <f>'[7]TASK FORCE RIGHT OF WAY'!$E$15</f>
        <v>0</v>
      </c>
      <c r="F21" s="272">
        <f>G21-E21</f>
        <v>6080</v>
      </c>
      <c r="G21" s="271">
        <f>'[7]TASK FORCE RIGHT OF WAY'!$C$15</f>
        <v>6080</v>
      </c>
      <c r="H21" s="270">
        <v>6080</v>
      </c>
    </row>
    <row r="22" spans="1:9" ht="20.100000000000001" customHeight="1" outlineLevel="2" thickBot="1">
      <c r="A22" s="266" t="s">
        <v>8</v>
      </c>
      <c r="B22" s="264"/>
      <c r="C22" s="265"/>
      <c r="D22" s="468">
        <f>SUM(D18:D21)</f>
        <v>72520</v>
      </c>
      <c r="E22" s="263">
        <f>SUM(E18:E21)</f>
        <v>172950</v>
      </c>
      <c r="F22" s="264">
        <f>SUM(F18:F21)</f>
        <v>321330</v>
      </c>
      <c r="G22" s="264">
        <f>SUM(G18:G21)</f>
        <v>494280</v>
      </c>
      <c r="H22" s="263">
        <f>SUM(H18:H21)</f>
        <v>490000</v>
      </c>
    </row>
    <row r="23" spans="1:9" ht="20.100000000000001" customHeight="1" outlineLevel="2" thickTop="1">
      <c r="A23" s="259"/>
      <c r="B23" s="259"/>
      <c r="C23" s="261"/>
      <c r="D23" s="259"/>
      <c r="E23" s="260"/>
      <c r="F23" s="259"/>
      <c r="G23" s="259"/>
      <c r="H23" s="260"/>
    </row>
    <row r="24" spans="1:9" s="247" customFormat="1" ht="14.25" customHeight="1">
      <c r="A24" s="253" t="s">
        <v>203</v>
      </c>
      <c r="B24" s="249"/>
      <c r="C24" s="249"/>
      <c r="D24" s="249" t="s">
        <v>6</v>
      </c>
      <c r="E24" s="251"/>
      <c r="F24" s="253"/>
      <c r="G24" s="253" t="s">
        <v>5</v>
      </c>
      <c r="H24" s="249"/>
    </row>
    <row r="25" spans="1:9" s="247" customFormat="1" ht="14.25" customHeight="1">
      <c r="A25" s="253"/>
      <c r="B25" s="249"/>
      <c r="C25" s="249"/>
      <c r="D25" s="249"/>
      <c r="E25" s="251"/>
      <c r="F25" s="253"/>
      <c r="G25" s="253"/>
      <c r="H25" s="249"/>
    </row>
    <row r="26" spans="1:9" s="247" customFormat="1" ht="14.25" customHeight="1">
      <c r="A26" s="253"/>
      <c r="B26" s="249"/>
      <c r="C26" s="249"/>
      <c r="D26" s="249"/>
      <c r="E26" s="251"/>
      <c r="F26" s="253"/>
      <c r="G26" s="253"/>
      <c r="H26" s="249"/>
    </row>
    <row r="27" spans="1:9" s="247" customFormat="1" ht="14.25" customHeight="1">
      <c r="A27" s="257" t="s">
        <v>1888</v>
      </c>
      <c r="B27" s="254"/>
      <c r="C27" s="257"/>
      <c r="D27" s="256" t="s">
        <v>1857</v>
      </c>
      <c r="E27" s="251"/>
      <c r="F27" s="255"/>
      <c r="G27" s="255" t="s">
        <v>1858</v>
      </c>
      <c r="H27" s="249"/>
    </row>
    <row r="28" spans="1:9" s="247" customFormat="1" ht="14.25" customHeight="1">
      <c r="A28" s="249" t="s">
        <v>336</v>
      </c>
      <c r="B28" s="254"/>
      <c r="C28" s="253"/>
      <c r="D28" s="252" t="s">
        <v>200</v>
      </c>
      <c r="E28" s="251"/>
      <c r="F28" s="250"/>
      <c r="G28" s="250" t="s">
        <v>199</v>
      </c>
      <c r="H28" s="249"/>
    </row>
    <row r="29" spans="1:9" s="240" customFormat="1">
      <c r="A29" s="245"/>
      <c r="B29" s="246"/>
      <c r="C29" s="245"/>
      <c r="D29" s="243"/>
      <c r="E29" s="244"/>
      <c r="F29" s="243"/>
      <c r="G29" s="243"/>
      <c r="H29" s="243"/>
    </row>
    <row r="30" spans="1:9" s="240" customFormat="1">
      <c r="A30" s="245"/>
      <c r="B30" s="246"/>
      <c r="C30" s="245"/>
      <c r="D30" s="243"/>
      <c r="E30" s="244"/>
      <c r="F30" s="243"/>
      <c r="G30" s="243"/>
      <c r="H30" s="243"/>
    </row>
    <row r="31" spans="1:9" s="240" customFormat="1">
      <c r="A31" s="245"/>
      <c r="B31" s="246"/>
      <c r="C31" s="245"/>
      <c r="D31" s="243"/>
      <c r="E31" s="244"/>
      <c r="F31" s="243"/>
      <c r="G31" s="243"/>
      <c r="H31" s="243"/>
    </row>
    <row r="32" spans="1:9" s="240" customFormat="1">
      <c r="A32" s="245"/>
      <c r="B32" s="246"/>
      <c r="C32" s="245"/>
      <c r="D32" s="243"/>
      <c r="E32" s="244"/>
      <c r="F32" s="243"/>
      <c r="G32" s="243"/>
      <c r="H32" s="243"/>
    </row>
    <row r="33" spans="1:8" s="240" customFormat="1">
      <c r="A33" s="245"/>
      <c r="B33" s="246"/>
      <c r="C33" s="245"/>
      <c r="D33" s="243"/>
      <c r="E33" s="244"/>
      <c r="F33" s="243"/>
      <c r="G33" s="243"/>
      <c r="H33" s="243"/>
    </row>
    <row r="34" spans="1:8" s="240" customFormat="1">
      <c r="A34" s="245"/>
      <c r="B34" s="246"/>
      <c r="C34" s="245"/>
      <c r="D34" s="243"/>
      <c r="E34" s="244"/>
      <c r="F34" s="243"/>
      <c r="G34" s="243"/>
      <c r="H34" s="243"/>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N43"/>
  <sheetViews>
    <sheetView showGridLines="0" showOutlineSymbols="0" topLeftCell="A16" workbookViewId="0">
      <selection activeCell="G32" sqref="G32"/>
    </sheetView>
  </sheetViews>
  <sheetFormatPr defaultColWidth="12.5703125" defaultRowHeight="12.75" outlineLevelRow="2" outlineLevelCol="2"/>
  <cols>
    <col min="1" max="1" width="1.85546875" style="238" customWidth="1"/>
    <col min="2" max="2" width="34.85546875" style="238" customWidth="1"/>
    <col min="3" max="3" width="11.28515625" style="238" customWidth="1"/>
    <col min="4" max="4" width="10.28515625" style="238" customWidth="1"/>
    <col min="5" max="5" width="10.7109375" style="239" customWidth="1"/>
    <col min="6" max="6" width="10" style="238" customWidth="1"/>
    <col min="7" max="8" width="10.28515625" style="238" customWidth="1"/>
    <col min="9" max="43" width="12.5703125" style="236"/>
    <col min="44" max="48" width="12.5703125" style="236" outlineLevel="1"/>
    <col min="49" max="54" width="12.5703125" style="236" outlineLevel="2"/>
    <col min="55" max="57" width="12.5703125" style="236" outlineLevel="1"/>
    <col min="58" max="77" width="12.5703125" style="236"/>
    <col min="78" max="81" width="12.5703125" style="236" outlineLevel="1"/>
    <col min="82" max="129" width="12.5703125" style="236"/>
    <col min="130" max="135" width="12.5703125" style="236" outlineLevel="1"/>
    <col min="136" max="141" width="12.5703125" style="236" outlineLevel="2"/>
    <col min="142" max="144" width="12.5703125" style="236" outlineLevel="1"/>
    <col min="145" max="16384" width="12.5703125" style="236"/>
  </cols>
  <sheetData>
    <row r="1" spans="1:8" ht="13.5">
      <c r="A1" s="329" t="s">
        <v>99</v>
      </c>
      <c r="E1" s="341"/>
      <c r="G1" s="340"/>
      <c r="H1" s="340"/>
    </row>
    <row r="2" spans="1:8" ht="14.25" customHeight="1">
      <c r="A2" s="326" t="s">
        <v>221</v>
      </c>
      <c r="E2" s="323"/>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340</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9" s="237" customFormat="1" ht="20.100000000000001" customHeight="1" outlineLevel="1">
      <c r="A17" s="294" t="s">
        <v>46</v>
      </c>
      <c r="B17" s="293"/>
      <c r="C17" s="292"/>
      <c r="D17" s="290">
        <f>SUM(D18:D25)</f>
        <v>363761.2</v>
      </c>
      <c r="E17" s="291">
        <f>SUM(E18:E25)</f>
        <v>189737.76</v>
      </c>
      <c r="F17" s="290">
        <f>SUM(F18:F25)</f>
        <v>712162.24</v>
      </c>
      <c r="G17" s="290">
        <f>SUM(G18:G25)</f>
        <v>901900</v>
      </c>
      <c r="H17" s="290">
        <f>SUM(H18:H25)</f>
        <v>900000</v>
      </c>
    </row>
    <row r="18" spans="1:9" s="268" customFormat="1" ht="18" customHeight="1" outlineLevel="1">
      <c r="A18" s="282" t="s">
        <v>212</v>
      </c>
      <c r="B18" s="276"/>
      <c r="C18" s="289" t="s">
        <v>44</v>
      </c>
      <c r="D18" s="288">
        <f>[8]LET!$E$12</f>
        <v>990</v>
      </c>
      <c r="E18" s="287">
        <f>[7]LET!$E$12</f>
        <v>0</v>
      </c>
      <c r="F18" s="272">
        <f>G18-E18</f>
        <v>10000</v>
      </c>
      <c r="G18" s="286">
        <f>[7]LET!$C$12</f>
        <v>10000</v>
      </c>
      <c r="H18" s="285">
        <v>5000</v>
      </c>
    </row>
    <row r="19" spans="1:9" s="268" customFormat="1" ht="18" customHeight="1" outlineLevel="1">
      <c r="A19" s="280" t="s">
        <v>211</v>
      </c>
      <c r="B19" s="279"/>
      <c r="C19" s="278" t="s">
        <v>40</v>
      </c>
      <c r="D19" s="274">
        <f>[8]LET!$E$13</f>
        <v>0</v>
      </c>
      <c r="E19" s="284">
        <f>[7]LET!$E$13</f>
        <v>0</v>
      </c>
      <c r="F19" s="272">
        <f>G19-E19</f>
        <v>10000</v>
      </c>
      <c r="G19" s="283">
        <f>[7]LET!$C$13</f>
        <v>10000</v>
      </c>
      <c r="H19" s="270">
        <v>5000</v>
      </c>
    </row>
    <row r="20" spans="1:9" s="267" customFormat="1" ht="18" customHeight="1" outlineLevel="1">
      <c r="A20" s="277" t="s">
        <v>39</v>
      </c>
      <c r="B20" s="276"/>
      <c r="C20" s="278" t="s">
        <v>35</v>
      </c>
      <c r="D20" s="274">
        <f>[8]LET!$E$14</f>
        <v>12936.330000000002</v>
      </c>
      <c r="E20" s="284">
        <f>[7]LET!$E$14</f>
        <v>3104.98</v>
      </c>
      <c r="F20" s="272">
        <f>G20-E20</f>
        <v>11895.02</v>
      </c>
      <c r="G20" s="283">
        <f>[7]LET!$C$14</f>
        <v>15000</v>
      </c>
      <c r="H20" s="270">
        <v>15000</v>
      </c>
    </row>
    <row r="21" spans="1:9" s="267" customFormat="1" ht="18" customHeight="1" outlineLevel="1">
      <c r="A21" s="280" t="s">
        <v>238</v>
      </c>
      <c r="B21" s="279"/>
      <c r="C21" s="278" t="s">
        <v>131</v>
      </c>
      <c r="D21" s="274">
        <f>[8]LET!$E$15</f>
        <v>13351.87</v>
      </c>
      <c r="E21" s="284">
        <f>[7]LET!$E$15</f>
        <v>19262.78</v>
      </c>
      <c r="F21" s="272">
        <f>G21-E21</f>
        <v>96617.22</v>
      </c>
      <c r="G21" s="283">
        <f>[7]LET!$C$15</f>
        <v>115880</v>
      </c>
      <c r="H21" s="270">
        <v>300000</v>
      </c>
    </row>
    <row r="22" spans="1:9" s="267" customFormat="1" ht="18" customHeight="1" outlineLevel="1">
      <c r="A22" s="280" t="s">
        <v>24</v>
      </c>
      <c r="B22" s="279"/>
      <c r="C22" s="278" t="s">
        <v>23</v>
      </c>
      <c r="D22" s="274">
        <f>[8]LET!$E$16</f>
        <v>256161</v>
      </c>
      <c r="E22" s="273">
        <f>[7]LET!$E$16</f>
        <v>163200</v>
      </c>
      <c r="F22" s="272">
        <f>G22-E22</f>
        <v>337500</v>
      </c>
      <c r="G22" s="271">
        <f>[7]LET!$C$16</f>
        <v>500700</v>
      </c>
      <c r="H22" s="270">
        <f>344700+156000</f>
        <v>500700</v>
      </c>
      <c r="I22" s="267">
        <v>156000</v>
      </c>
    </row>
    <row r="23" spans="1:9" s="267" customFormat="1" ht="18" customHeight="1" outlineLevel="1">
      <c r="A23" s="280" t="s">
        <v>331</v>
      </c>
      <c r="B23" s="279"/>
      <c r="C23" s="278"/>
      <c r="D23" s="274"/>
      <c r="E23" s="273"/>
      <c r="F23" s="272"/>
      <c r="G23" s="271"/>
      <c r="H23" s="270"/>
    </row>
    <row r="24" spans="1:9" s="267" customFormat="1" ht="18" customHeight="1" outlineLevel="1">
      <c r="A24" s="280"/>
      <c r="B24" s="279" t="s">
        <v>250</v>
      </c>
      <c r="C24" s="278" t="s">
        <v>206</v>
      </c>
      <c r="D24" s="274">
        <f>0</f>
        <v>0</v>
      </c>
      <c r="E24" s="273">
        <f>[7]LET!$E$17</f>
        <v>0</v>
      </c>
      <c r="F24" s="272">
        <f>G24-E24</f>
        <v>121440</v>
      </c>
      <c r="G24" s="271">
        <f>[7]LET!$C$17</f>
        <v>121440</v>
      </c>
      <c r="H24" s="270">
        <v>0</v>
      </c>
    </row>
    <row r="25" spans="1:9" s="267" customFormat="1" ht="18" customHeight="1" outlineLevel="1">
      <c r="A25" s="277" t="s">
        <v>205</v>
      </c>
      <c r="B25" s="276"/>
      <c r="C25" s="275" t="s">
        <v>9</v>
      </c>
      <c r="D25" s="274">
        <f>[8]LET!$E$17</f>
        <v>80322</v>
      </c>
      <c r="E25" s="273">
        <f>[7]LET!$E$18</f>
        <v>4170</v>
      </c>
      <c r="F25" s="272">
        <f>G25-E25</f>
        <v>124710</v>
      </c>
      <c r="G25" s="271">
        <f>[7]LET!$C$18</f>
        <v>128880</v>
      </c>
      <c r="H25" s="270">
        <v>74300</v>
      </c>
    </row>
    <row r="26" spans="1:9" ht="20.100000000000001" customHeight="1" outlineLevel="2" thickBot="1">
      <c r="A26" s="266" t="s">
        <v>8</v>
      </c>
      <c r="B26" s="264"/>
      <c r="C26" s="265"/>
      <c r="D26" s="264">
        <f>SUM(D18:D25)</f>
        <v>363761.2</v>
      </c>
      <c r="E26" s="263">
        <f>SUM(E18:E25)</f>
        <v>189737.76</v>
      </c>
      <c r="F26" s="264">
        <f>SUM(F18:F25)</f>
        <v>712162.24</v>
      </c>
      <c r="G26" s="264">
        <f>SUM(G18:G25)</f>
        <v>901900</v>
      </c>
      <c r="H26" s="263">
        <f>SUM(H18:H25)</f>
        <v>900000</v>
      </c>
    </row>
    <row r="27" spans="1:9" ht="20.100000000000001" customHeight="1" outlineLevel="2" thickTop="1">
      <c r="A27" s="259"/>
      <c r="B27" s="259"/>
      <c r="C27" s="261"/>
      <c r="D27" s="259"/>
      <c r="E27" s="260"/>
      <c r="F27" s="259"/>
      <c r="G27" s="259"/>
      <c r="H27" s="260"/>
    </row>
    <row r="28" spans="1:9" s="247" customFormat="1" ht="14.25" customHeight="1">
      <c r="A28" s="253" t="s">
        <v>203</v>
      </c>
      <c r="B28" s="249"/>
      <c r="C28" s="249"/>
      <c r="D28" s="249" t="s">
        <v>6</v>
      </c>
      <c r="E28" s="251"/>
      <c r="F28" s="253"/>
      <c r="G28" s="253" t="s">
        <v>5</v>
      </c>
      <c r="H28" s="249"/>
    </row>
    <row r="29" spans="1:9" s="247" customFormat="1" ht="14.25" customHeight="1">
      <c r="A29" s="253"/>
      <c r="B29" s="249"/>
      <c r="C29" s="249"/>
      <c r="D29" s="249"/>
      <c r="E29" s="251"/>
      <c r="F29" s="253"/>
      <c r="G29" s="253"/>
      <c r="H29" s="249"/>
    </row>
    <row r="30" spans="1:9" s="247" customFormat="1" ht="14.25" customHeight="1">
      <c r="A30" s="253"/>
      <c r="B30" s="249"/>
      <c r="C30" s="249"/>
      <c r="D30" s="249"/>
      <c r="E30" s="251"/>
      <c r="F30" s="253"/>
      <c r="G30" s="253"/>
      <c r="H30" s="249"/>
    </row>
    <row r="31" spans="1:9" s="247" customFormat="1" ht="14.25" customHeight="1">
      <c r="A31" s="257" t="s">
        <v>1889</v>
      </c>
      <c r="B31" s="254"/>
      <c r="C31" s="257"/>
      <c r="D31" s="256" t="s">
        <v>1866</v>
      </c>
      <c r="E31" s="251"/>
      <c r="F31" s="255"/>
      <c r="G31" s="255" t="s">
        <v>1858</v>
      </c>
      <c r="H31" s="249"/>
    </row>
    <row r="32" spans="1:9" s="247" customFormat="1" ht="14.25" customHeight="1">
      <c r="A32" s="249" t="s">
        <v>339</v>
      </c>
      <c r="B32" s="254"/>
      <c r="C32" s="253"/>
      <c r="D32" s="252" t="s">
        <v>200</v>
      </c>
      <c r="E32" s="251"/>
      <c r="F32" s="250"/>
      <c r="G32" s="250" t="s">
        <v>199</v>
      </c>
      <c r="H32" s="249"/>
    </row>
    <row r="33" spans="1:8" s="240" customFormat="1">
      <c r="A33" s="245" t="s">
        <v>338</v>
      </c>
      <c r="B33" s="246"/>
      <c r="C33" s="245"/>
      <c r="D33" s="243"/>
      <c r="E33" s="244"/>
      <c r="F33" s="243"/>
      <c r="G33" s="243"/>
      <c r="H33" s="243"/>
    </row>
    <row r="34" spans="1:8" s="240" customFormat="1">
      <c r="A34" s="245"/>
      <c r="B34" s="246"/>
      <c r="C34" s="245"/>
      <c r="D34" s="243"/>
      <c r="E34" s="244"/>
      <c r="F34" s="243"/>
      <c r="G34" s="243"/>
      <c r="H34" s="243"/>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J50"/>
  <sheetViews>
    <sheetView showGridLines="0" showOutlineSymbols="0" topLeftCell="A24" workbookViewId="0">
      <selection activeCell="F39" sqref="F39"/>
    </sheetView>
  </sheetViews>
  <sheetFormatPr defaultColWidth="12.5703125" defaultRowHeight="12.75" outlineLevelRow="2" outlineLevelCol="2"/>
  <cols>
    <col min="1" max="1" width="1.85546875" style="238" customWidth="1"/>
    <col min="2" max="2" width="34" style="238" customWidth="1"/>
    <col min="3" max="4" width="10.5703125" style="238" customWidth="1"/>
    <col min="5" max="5" width="10.7109375" style="239" customWidth="1"/>
    <col min="6" max="6" width="11.28515625" style="238" customWidth="1"/>
    <col min="7" max="8" width="10.42578125" style="238" customWidth="1"/>
    <col min="9" max="39" width="12.5703125" style="236"/>
    <col min="40" max="44" width="12.5703125" style="236" outlineLevel="1"/>
    <col min="45" max="50" width="12.5703125" style="236" outlineLevel="2"/>
    <col min="51" max="53" width="12.5703125" style="236" outlineLevel="1"/>
    <col min="54" max="73" width="12.5703125" style="236"/>
    <col min="74" max="77" width="12.5703125" style="236" outlineLevel="1"/>
    <col min="78" max="125" width="12.5703125" style="236"/>
    <col min="126" max="131" width="12.5703125" style="236" outlineLevel="1"/>
    <col min="132" max="137" width="12.5703125" style="236" outlineLevel="2"/>
    <col min="138" max="140" width="12.5703125" style="236" outlineLevel="1"/>
    <col min="141"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290</v>
      </c>
      <c r="B9" s="317"/>
    </row>
    <row r="10" spans="1:8" ht="14.25" customHeight="1">
      <c r="A10" s="316" t="s">
        <v>348</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290">
        <f>SUM(D18:D32)</f>
        <v>2298203.42</v>
      </c>
      <c r="E17" s="291">
        <f>SUM(E18:E32)</f>
        <v>1498904.6099999999</v>
      </c>
      <c r="F17" s="290">
        <f>SUM(F18:F32)</f>
        <v>3507875.3899999997</v>
      </c>
      <c r="G17" s="290">
        <f>SUM(G18:G32)</f>
        <v>5006780</v>
      </c>
      <c r="H17" s="290">
        <f>SUM(H18:H32)</f>
        <v>5000000</v>
      </c>
    </row>
    <row r="18" spans="1:8" s="267" customFormat="1" ht="18" customHeight="1" outlineLevel="1">
      <c r="A18" s="277" t="s">
        <v>39</v>
      </c>
      <c r="B18" s="276"/>
      <c r="C18" s="278" t="s">
        <v>35</v>
      </c>
      <c r="D18" s="274">
        <f>[8]PPMO!$E$12</f>
        <v>10677.21</v>
      </c>
      <c r="E18" s="284">
        <f>[7]PPMO!$E$12</f>
        <v>2511.94</v>
      </c>
      <c r="F18" s="272">
        <f>G18-E18</f>
        <v>43488.06</v>
      </c>
      <c r="G18" s="283">
        <f>[7]PPMO!$C$12</f>
        <v>46000</v>
      </c>
      <c r="H18" s="270">
        <v>46000</v>
      </c>
    </row>
    <row r="19" spans="1:8" s="267" customFormat="1" ht="18" customHeight="1" outlineLevel="1">
      <c r="A19" s="280" t="s">
        <v>238</v>
      </c>
      <c r="B19" s="279"/>
      <c r="C19" s="278" t="s">
        <v>131</v>
      </c>
      <c r="D19" s="274">
        <f>[8]PPMO!$E$13</f>
        <v>27678</v>
      </c>
      <c r="E19" s="284">
        <f>[7]PPMO!$E$13</f>
        <v>5140</v>
      </c>
      <c r="F19" s="272">
        <f>G19-E19</f>
        <v>44860</v>
      </c>
      <c r="G19" s="283">
        <f>[7]PPMO!$C$13</f>
        <v>50000</v>
      </c>
      <c r="H19" s="270">
        <v>50000</v>
      </c>
    </row>
    <row r="20" spans="1:8" s="267" customFormat="1" ht="18" customHeight="1" outlineLevel="1">
      <c r="A20" s="280" t="s">
        <v>347</v>
      </c>
      <c r="B20" s="279"/>
      <c r="C20" s="278" t="s">
        <v>346</v>
      </c>
      <c r="D20" s="274">
        <f>[8]PPMO!$E$14</f>
        <v>595550</v>
      </c>
      <c r="E20" s="284">
        <f>[7]PPMO!$E$14</f>
        <v>406800</v>
      </c>
      <c r="F20" s="272">
        <f>G20-E20</f>
        <v>893200</v>
      </c>
      <c r="G20" s="283">
        <f>[7]PPMO!$C$14</f>
        <v>1300000</v>
      </c>
      <c r="H20" s="270">
        <v>1300000</v>
      </c>
    </row>
    <row r="21" spans="1:8" s="267" customFormat="1" ht="18" customHeight="1" outlineLevel="1">
      <c r="A21" s="281" t="s">
        <v>130</v>
      </c>
      <c r="B21" s="279"/>
      <c r="C21" s="278" t="s">
        <v>33</v>
      </c>
      <c r="D21" s="274">
        <f>[8]PPMO!$E$15</f>
        <v>149838.9</v>
      </c>
      <c r="E21" s="284">
        <f>[7]PPMO!$E$15</f>
        <v>25542.83</v>
      </c>
      <c r="F21" s="272">
        <f>G21-E21</f>
        <v>224457.16999999998</v>
      </c>
      <c r="G21" s="283">
        <f>[7]PPMO!$C$15</f>
        <v>250000</v>
      </c>
      <c r="H21" s="270">
        <v>250000</v>
      </c>
    </row>
    <row r="22" spans="1:8" s="267" customFormat="1" ht="18" customHeight="1" outlineLevel="1">
      <c r="A22" s="280" t="s">
        <v>32</v>
      </c>
      <c r="B22" s="279"/>
      <c r="C22" s="278" t="s">
        <v>31</v>
      </c>
      <c r="D22" s="274">
        <f>[8]PPMO!$E$16</f>
        <v>71145.100000000006</v>
      </c>
      <c r="E22" s="284">
        <f>[7]PPMO!$E$16</f>
        <v>27673.699999999997</v>
      </c>
      <c r="F22" s="272">
        <f>G22-E22</f>
        <v>152326.29999999999</v>
      </c>
      <c r="G22" s="283">
        <f>[7]PPMO!$C$16</f>
        <v>180000</v>
      </c>
      <c r="H22" s="270">
        <v>180000</v>
      </c>
    </row>
    <row r="23" spans="1:8" s="267" customFormat="1" ht="18" customHeight="1" outlineLevel="1">
      <c r="A23" s="281" t="s">
        <v>236</v>
      </c>
      <c r="B23" s="279"/>
      <c r="C23" s="278" t="s">
        <v>27</v>
      </c>
      <c r="D23" s="274">
        <f>[8]PPMO!$E$17</f>
        <v>7926.2400000000007</v>
      </c>
      <c r="E23" s="284">
        <f>[7]PPMO!$E$17</f>
        <v>2642.08</v>
      </c>
      <c r="F23" s="272">
        <f>G23-E23</f>
        <v>17357.919999999998</v>
      </c>
      <c r="G23" s="283">
        <f>[7]PPMO!$C$17</f>
        <v>20000</v>
      </c>
      <c r="H23" s="270">
        <v>20000</v>
      </c>
    </row>
    <row r="24" spans="1:8" s="267" customFormat="1" ht="18" customHeight="1" outlineLevel="1">
      <c r="A24" s="280" t="s">
        <v>26</v>
      </c>
      <c r="B24" s="279"/>
      <c r="C24" s="278" t="s">
        <v>25</v>
      </c>
      <c r="D24" s="274">
        <f>[8]PPMO!$E$18</f>
        <v>0</v>
      </c>
      <c r="E24" s="284">
        <f>[7]PPMO!$E$18</f>
        <v>0</v>
      </c>
      <c r="F24" s="272">
        <f>G24-E24</f>
        <v>22000</v>
      </c>
      <c r="G24" s="283">
        <f>[7]PPMO!$C$18</f>
        <v>22000</v>
      </c>
      <c r="H24" s="270">
        <v>2000</v>
      </c>
    </row>
    <row r="25" spans="1:8" s="267" customFormat="1" ht="18" customHeight="1" outlineLevel="1">
      <c r="A25" s="280" t="s">
        <v>279</v>
      </c>
      <c r="B25" s="279"/>
      <c r="C25" s="278" t="s">
        <v>128</v>
      </c>
      <c r="D25" s="274">
        <f>[8]PPMO!$E$19</f>
        <v>0</v>
      </c>
      <c r="E25" s="284">
        <f>[7]PPMO!$E$19</f>
        <v>0</v>
      </c>
      <c r="F25" s="272">
        <f>G25-E25</f>
        <v>6000</v>
      </c>
      <c r="G25" s="283">
        <f>[7]PPMO!$C$19</f>
        <v>6000</v>
      </c>
      <c r="H25" s="270">
        <v>6000</v>
      </c>
    </row>
    <row r="26" spans="1:8" s="267" customFormat="1" ht="18" customHeight="1" outlineLevel="1">
      <c r="A26" s="281" t="s">
        <v>345</v>
      </c>
      <c r="B26" s="279"/>
      <c r="C26" s="278" t="s">
        <v>344</v>
      </c>
      <c r="D26" s="274">
        <f>[8]PPMO!$E$20</f>
        <v>0</v>
      </c>
      <c r="E26" s="284">
        <f>[7]PPMO!$E$20</f>
        <v>0</v>
      </c>
      <c r="F26" s="272">
        <f>G26-E26</f>
        <v>1000</v>
      </c>
      <c r="G26" s="283">
        <f>[7]PPMO!$C$20</f>
        <v>1000</v>
      </c>
      <c r="H26" s="270">
        <v>1000</v>
      </c>
    </row>
    <row r="27" spans="1:8" s="267" customFormat="1" ht="18" customHeight="1" outlineLevel="1">
      <c r="A27" s="280" t="s">
        <v>24</v>
      </c>
      <c r="B27" s="279"/>
      <c r="C27" s="278" t="s">
        <v>23</v>
      </c>
      <c r="D27" s="274">
        <f>[8]PPMO!$E$21</f>
        <v>1350396.9700000002</v>
      </c>
      <c r="E27" s="284">
        <f>[7]PPMO!$E$21</f>
        <v>1028594.0599999999</v>
      </c>
      <c r="F27" s="272">
        <f>G27-E27</f>
        <v>1840185.94</v>
      </c>
      <c r="G27" s="283">
        <f>[7]PPMO!$C$21</f>
        <v>2868780</v>
      </c>
      <c r="H27" s="270">
        <v>2868780</v>
      </c>
    </row>
    <row r="28" spans="1:8" s="267" customFormat="1" ht="18" customHeight="1" outlineLevel="1">
      <c r="A28" s="280" t="s">
        <v>343</v>
      </c>
      <c r="B28" s="279"/>
      <c r="C28" s="278" t="s">
        <v>301</v>
      </c>
      <c r="D28" s="274">
        <f>[8]PPMO!$E$22</f>
        <v>0</v>
      </c>
      <c r="E28" s="273">
        <f>[7]PPMO!$E$22</f>
        <v>0</v>
      </c>
      <c r="F28" s="272">
        <f>G28-E28</f>
        <v>60000</v>
      </c>
      <c r="G28" s="271">
        <f>[7]PPMO!$C$22</f>
        <v>60000</v>
      </c>
      <c r="H28" s="270">
        <v>60000</v>
      </c>
    </row>
    <row r="29" spans="1:8" s="267" customFormat="1" ht="18" customHeight="1" outlineLevel="1">
      <c r="A29" s="280" t="s">
        <v>254</v>
      </c>
      <c r="B29" s="279"/>
      <c r="C29" s="278" t="s">
        <v>342</v>
      </c>
      <c r="D29" s="274">
        <f>[8]PPMO!$E$23</f>
        <v>0</v>
      </c>
      <c r="E29" s="273">
        <f>[7]PPMO!$E$23</f>
        <v>0</v>
      </c>
      <c r="F29" s="272">
        <f>G29-E29</f>
        <v>50000</v>
      </c>
      <c r="G29" s="271">
        <f>[7]PPMO!$C$23</f>
        <v>50000</v>
      </c>
      <c r="H29" s="270">
        <v>50000</v>
      </c>
    </row>
    <row r="30" spans="1:8" s="267" customFormat="1" ht="18" customHeight="1" outlineLevel="1">
      <c r="A30" s="280" t="s">
        <v>249</v>
      </c>
      <c r="B30" s="279"/>
      <c r="C30" s="278" t="s">
        <v>248</v>
      </c>
      <c r="D30" s="274">
        <f>[8]PPMO!$E$24</f>
        <v>0</v>
      </c>
      <c r="E30" s="273">
        <f>[7]PPMO!$E$24</f>
        <v>0</v>
      </c>
      <c r="F30" s="272">
        <f>G30-E30</f>
        <v>2000</v>
      </c>
      <c r="G30" s="271">
        <f>[7]PPMO!$C$24</f>
        <v>2000</v>
      </c>
      <c r="H30" s="270">
        <v>2000</v>
      </c>
    </row>
    <row r="31" spans="1:8" s="267" customFormat="1" ht="18" customHeight="1" outlineLevel="1">
      <c r="A31" s="280" t="s">
        <v>312</v>
      </c>
      <c r="B31" s="279"/>
      <c r="C31" s="278" t="s">
        <v>161</v>
      </c>
      <c r="D31" s="274">
        <f>[8]PPMO!$E$25</f>
        <v>0</v>
      </c>
      <c r="E31" s="273">
        <f>[7]PPMO!$E$25</f>
        <v>0</v>
      </c>
      <c r="F31" s="272">
        <f>G31-E31</f>
        <v>1000</v>
      </c>
      <c r="G31" s="271">
        <f>[7]PPMO!$C$25</f>
        <v>1000</v>
      </c>
      <c r="H31" s="270">
        <v>1000</v>
      </c>
    </row>
    <row r="32" spans="1:8" s="267" customFormat="1" ht="18" customHeight="1" outlineLevel="1">
      <c r="A32" s="277" t="s">
        <v>10</v>
      </c>
      <c r="B32" s="276"/>
      <c r="C32" s="275" t="s">
        <v>9</v>
      </c>
      <c r="D32" s="274">
        <f>[8]PPMO!$E$26</f>
        <v>84991</v>
      </c>
      <c r="E32" s="273">
        <f>[7]PPMO!$E$26</f>
        <v>0</v>
      </c>
      <c r="F32" s="272">
        <f>G32-E32</f>
        <v>150000</v>
      </c>
      <c r="G32" s="271">
        <f>[7]PPMO!$C$26</f>
        <v>150000</v>
      </c>
      <c r="H32" s="270">
        <v>163220</v>
      </c>
    </row>
    <row r="33" spans="1:8" ht="20.100000000000001" customHeight="1" outlineLevel="2" thickBot="1">
      <c r="A33" s="450" t="s">
        <v>8</v>
      </c>
      <c r="B33" s="264"/>
      <c r="C33" s="505"/>
      <c r="D33" s="263">
        <f>D17</f>
        <v>2298203.42</v>
      </c>
      <c r="E33" s="263">
        <f>E17</f>
        <v>1498904.6099999999</v>
      </c>
      <c r="F33" s="263">
        <f>F17</f>
        <v>3507875.3899999997</v>
      </c>
      <c r="G33" s="263">
        <f>G17</f>
        <v>5006780</v>
      </c>
      <c r="H33" s="263">
        <f>H17</f>
        <v>5000000</v>
      </c>
    </row>
    <row r="34" spans="1:8" ht="20.100000000000001" customHeight="1" outlineLevel="2" thickTop="1">
      <c r="A34" s="259"/>
      <c r="B34" s="259"/>
      <c r="C34" s="261"/>
      <c r="D34" s="259"/>
      <c r="E34" s="260"/>
      <c r="F34" s="259"/>
      <c r="G34" s="259"/>
      <c r="H34" s="260"/>
    </row>
    <row r="35" spans="1:8" s="247" customFormat="1" ht="14.25" customHeight="1">
      <c r="A35" s="253" t="s">
        <v>203</v>
      </c>
      <c r="B35" s="249"/>
      <c r="C35" s="249" t="s">
        <v>6</v>
      </c>
      <c r="D35" s="249"/>
      <c r="E35" s="252"/>
      <c r="F35" s="253" t="s">
        <v>5</v>
      </c>
      <c r="G35" s="249"/>
      <c r="H35" s="249"/>
    </row>
    <row r="36" spans="1:8" s="247" customFormat="1" ht="14.25" customHeight="1">
      <c r="A36" s="253"/>
      <c r="B36" s="249"/>
      <c r="C36" s="249"/>
      <c r="D36" s="249"/>
      <c r="E36" s="252"/>
      <c r="F36" s="253"/>
      <c r="G36" s="249"/>
      <c r="H36" s="249"/>
    </row>
    <row r="37" spans="1:8" s="247" customFormat="1" ht="14.25" customHeight="1">
      <c r="A37" s="253"/>
      <c r="B37" s="249"/>
      <c r="C37" s="249"/>
      <c r="D37" s="249"/>
      <c r="E37" s="252"/>
      <c r="F37" s="253"/>
      <c r="G37" s="249"/>
      <c r="H37" s="249"/>
    </row>
    <row r="38" spans="1:8" s="247" customFormat="1" ht="14.25" customHeight="1">
      <c r="A38" s="257" t="s">
        <v>1890</v>
      </c>
      <c r="B38" s="254"/>
      <c r="C38" s="256" t="s">
        <v>1875</v>
      </c>
      <c r="D38" s="249"/>
      <c r="E38" s="449"/>
      <c r="F38" s="255" t="s">
        <v>1876</v>
      </c>
      <c r="G38" s="249"/>
      <c r="H38" s="249"/>
    </row>
    <row r="39" spans="1:8" s="247" customFormat="1" ht="14.25" customHeight="1">
      <c r="A39" s="249" t="s">
        <v>341</v>
      </c>
      <c r="B39" s="254"/>
      <c r="C39" s="252" t="s">
        <v>200</v>
      </c>
      <c r="D39" s="249"/>
      <c r="E39" s="448"/>
      <c r="F39" s="250" t="s">
        <v>199</v>
      </c>
      <c r="G39" s="249"/>
      <c r="H39" s="249"/>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row r="44" spans="1:8" s="240" customFormat="1">
      <c r="A44" s="245"/>
      <c r="B44" s="246"/>
      <c r="C44" s="245"/>
      <c r="D44" s="243"/>
      <c r="E44" s="244"/>
      <c r="F44" s="243"/>
      <c r="G44" s="243"/>
      <c r="H44" s="243"/>
    </row>
    <row r="45" spans="1:8" s="240" customFormat="1">
      <c r="A45" s="245"/>
      <c r="B45" s="246"/>
      <c r="C45" s="245"/>
      <c r="D45" s="243"/>
      <c r="E45" s="244"/>
      <c r="F45" s="243"/>
      <c r="G45" s="243"/>
      <c r="H45" s="243"/>
    </row>
    <row r="46" spans="1:8" s="240" customFormat="1">
      <c r="A46" s="245"/>
      <c r="B46" s="246"/>
      <c r="C46" s="245"/>
      <c r="D46" s="243"/>
      <c r="E46" s="244"/>
      <c r="F46" s="243"/>
      <c r="G46" s="243"/>
      <c r="H46" s="243"/>
    </row>
    <row r="47" spans="1:8" s="240" customFormat="1">
      <c r="A47" s="245"/>
      <c r="B47" s="246"/>
      <c r="C47" s="245"/>
      <c r="D47" s="243"/>
      <c r="E47" s="244"/>
      <c r="F47" s="243"/>
      <c r="G47" s="243"/>
      <c r="H47" s="243"/>
    </row>
    <row r="48" spans="1:8" s="240" customFormat="1">
      <c r="A48" s="245"/>
      <c r="B48" s="246"/>
      <c r="C48" s="245"/>
      <c r="D48" s="243"/>
      <c r="E48" s="244"/>
      <c r="F48" s="243"/>
      <c r="G48" s="243"/>
      <c r="H48" s="243"/>
    </row>
    <row r="49" spans="1:8" s="240" customFormat="1">
      <c r="A49" s="245"/>
      <c r="B49" s="246"/>
      <c r="C49" s="245"/>
      <c r="D49" s="243"/>
      <c r="E49" s="244"/>
      <c r="F49" s="243"/>
      <c r="G49" s="243"/>
      <c r="H49" s="243"/>
    </row>
    <row r="50" spans="1:8" s="240" customFormat="1">
      <c r="A50" s="245"/>
      <c r="B50" s="246"/>
      <c r="C50" s="245"/>
      <c r="D50" s="243"/>
      <c r="E50" s="244"/>
      <c r="F50" s="243"/>
      <c r="G50" s="243"/>
      <c r="H50" s="243"/>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42"/>
  <sheetViews>
    <sheetView showGridLines="0" showOutlineSymbols="0" topLeftCell="A13" zoomScale="120" zoomScaleNormal="120" workbookViewId="0">
      <pane xSplit="2" ySplit="4" topLeftCell="C21" activePane="bottomRight" state="frozen"/>
      <selection activeCell="H38" sqref="H38"/>
      <selection pane="topRight" activeCell="H38" sqref="H38"/>
      <selection pane="bottomLeft" activeCell="H38" sqref="H38"/>
      <selection pane="bottomRight" activeCell="C26" sqref="C26"/>
    </sheetView>
  </sheetViews>
  <sheetFormatPr defaultColWidth="12.5703125" defaultRowHeight="12.75" outlineLevelRow="2" outlineLevelCol="2"/>
  <cols>
    <col min="1" max="1" width="1.85546875" style="238" customWidth="1"/>
    <col min="2" max="2" width="27.140625" style="238" customWidth="1"/>
    <col min="3" max="3" width="9.28515625" style="238" customWidth="1"/>
    <col min="4" max="4" width="10.140625" style="238" customWidth="1"/>
    <col min="5" max="5" width="10.7109375" style="239" customWidth="1"/>
    <col min="6" max="6" width="11.140625" style="238" customWidth="1"/>
    <col min="7" max="7" width="10.5703125" style="238" customWidth="1"/>
    <col min="8" max="8" width="13.4257812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1"/>
      <c r="G1" s="340"/>
      <c r="H1" s="340"/>
    </row>
    <row r="2" spans="1:8" ht="14.25" customHeight="1">
      <c r="A2" s="326" t="s">
        <v>221</v>
      </c>
      <c r="E2" s="323"/>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18"/>
      <c r="B7" s="318"/>
      <c r="C7" s="318"/>
      <c r="D7" s="318"/>
      <c r="E7" s="319"/>
      <c r="F7" s="318"/>
      <c r="G7" s="318"/>
      <c r="H7" s="318"/>
    </row>
    <row r="8" spans="1:8" ht="14.25" customHeight="1">
      <c r="A8" s="318"/>
      <c r="B8" s="318"/>
      <c r="C8" s="318"/>
      <c r="D8" s="318"/>
      <c r="E8" s="319"/>
      <c r="F8" s="318"/>
      <c r="G8" s="318"/>
      <c r="H8" s="318"/>
    </row>
    <row r="9" spans="1:8" ht="14.25" customHeight="1">
      <c r="A9" s="317" t="s">
        <v>218</v>
      </c>
      <c r="B9" s="317"/>
    </row>
    <row r="10" spans="1:8" ht="14.25" customHeight="1">
      <c r="A10" s="339"/>
      <c r="B10" s="316" t="s">
        <v>230</v>
      </c>
    </row>
    <row r="11" spans="1:8" ht="14.25" customHeight="1">
      <c r="A11" s="339"/>
      <c r="B11" s="316"/>
    </row>
    <row r="12" spans="1:8" ht="14.25" customHeight="1">
      <c r="A12" s="315" t="s">
        <v>143</v>
      </c>
      <c r="B12" s="314"/>
      <c r="C12" s="310" t="s">
        <v>92</v>
      </c>
      <c r="D12" s="310" t="s">
        <v>229</v>
      </c>
      <c r="E12" s="313" t="s">
        <v>93</v>
      </c>
      <c r="F12" s="312"/>
      <c r="G12" s="311"/>
      <c r="H12" s="310" t="s">
        <v>216</v>
      </c>
    </row>
    <row r="13" spans="1:8" ht="14.25" customHeight="1">
      <c r="A13" s="309"/>
      <c r="B13" s="308"/>
      <c r="C13" s="307" t="s">
        <v>86</v>
      </c>
      <c r="D13" s="305" t="s">
        <v>214</v>
      </c>
      <c r="E13" s="306" t="s">
        <v>215</v>
      </c>
      <c r="F13" s="305" t="s">
        <v>89</v>
      </c>
      <c r="G13" s="305"/>
      <c r="H13" s="305" t="s">
        <v>214</v>
      </c>
    </row>
    <row r="14" spans="1:8" ht="14.25" customHeight="1">
      <c r="A14" s="309"/>
      <c r="B14" s="308"/>
      <c r="C14" s="307"/>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10" s="237" customFormat="1" ht="20.100000000000001" customHeight="1" outlineLevel="1">
      <c r="A17" s="294" t="s">
        <v>46</v>
      </c>
      <c r="B17" s="293"/>
      <c r="C17" s="292"/>
      <c r="D17" s="290">
        <f>SUM(D18:D24)</f>
        <v>723579.35</v>
      </c>
      <c r="E17" s="291">
        <f>SUM(E18:E24)</f>
        <v>175947.18000000002</v>
      </c>
      <c r="F17" s="290">
        <f>SUM(F18:F24)</f>
        <v>2544552.8200000003</v>
      </c>
      <c r="G17" s="290">
        <f>SUM(G18:G24)</f>
        <v>2720500</v>
      </c>
      <c r="H17" s="290">
        <f>SUM(H18:H24)</f>
        <v>1200000</v>
      </c>
    </row>
    <row r="18" spans="1:10" s="268" customFormat="1" ht="18" customHeight="1" outlineLevel="1">
      <c r="A18" s="282" t="s">
        <v>212</v>
      </c>
      <c r="B18" s="276"/>
      <c r="C18" s="289" t="s">
        <v>44</v>
      </c>
      <c r="D18" s="288">
        <f>[8]SCCADAC!$E$12</f>
        <v>7035</v>
      </c>
      <c r="E18" s="287">
        <f>[7]SCCADAC!$E$12</f>
        <v>0</v>
      </c>
      <c r="F18" s="272">
        <f>G18-E18</f>
        <v>30000</v>
      </c>
      <c r="G18" s="286">
        <f>[7]SCCADAC!$C$12</f>
        <v>30000</v>
      </c>
      <c r="H18" s="285">
        <v>15000</v>
      </c>
      <c r="I18" s="338"/>
      <c r="J18" s="269"/>
    </row>
    <row r="19" spans="1:10" s="268" customFormat="1" ht="18" customHeight="1" outlineLevel="1">
      <c r="A19" s="280" t="s">
        <v>211</v>
      </c>
      <c r="B19" s="279"/>
      <c r="C19" s="278" t="s">
        <v>40</v>
      </c>
      <c r="D19" s="274">
        <f>[8]SCCADAC!$E$13</f>
        <v>17112</v>
      </c>
      <c r="E19" s="284">
        <f>[7]SCCADAC!$E$13</f>
        <v>0</v>
      </c>
      <c r="F19" s="272">
        <f>G19-E19</f>
        <v>30000</v>
      </c>
      <c r="G19" s="283">
        <f>[7]SCCADAC!$C$13</f>
        <v>30000</v>
      </c>
      <c r="H19" s="270">
        <v>15000</v>
      </c>
      <c r="I19" s="338"/>
      <c r="J19" s="269"/>
    </row>
    <row r="20" spans="1:10" s="267" customFormat="1" ht="18" customHeight="1" outlineLevel="1">
      <c r="A20" s="280" t="s">
        <v>226</v>
      </c>
      <c r="B20" s="279"/>
      <c r="C20" s="278" t="s">
        <v>35</v>
      </c>
      <c r="D20" s="274">
        <f>[8]SCCADAC!$E$14</f>
        <v>14652.82</v>
      </c>
      <c r="E20" s="284">
        <f>[7]SCCADAC!$E$14</f>
        <v>17854.7</v>
      </c>
      <c r="F20" s="272">
        <f>G20-E20</f>
        <v>22145.3</v>
      </c>
      <c r="G20" s="283">
        <f>[7]SCCADAC!$C$14</f>
        <v>40000</v>
      </c>
      <c r="H20" s="270">
        <v>40000</v>
      </c>
      <c r="I20" s="269"/>
      <c r="J20" s="333"/>
    </row>
    <row r="21" spans="1:10" s="267" customFormat="1" ht="18" customHeight="1" outlineLevel="1">
      <c r="A21" s="280" t="s">
        <v>210</v>
      </c>
      <c r="B21" s="279"/>
      <c r="C21" s="278" t="s">
        <v>131</v>
      </c>
      <c r="D21" s="274">
        <f>[8]SCCADAC!$E$15</f>
        <v>36108.19</v>
      </c>
      <c r="E21" s="284">
        <f>[7]SCCADAC!$E$15</f>
        <v>0</v>
      </c>
      <c r="F21" s="272">
        <f>G21-E21</f>
        <v>50000</v>
      </c>
      <c r="G21" s="283">
        <f>[7]SCCADAC!$C$15</f>
        <v>50000</v>
      </c>
      <c r="H21" s="270">
        <v>50000</v>
      </c>
      <c r="I21" s="269"/>
      <c r="J21" s="333"/>
    </row>
    <row r="22" spans="1:10" s="333" customFormat="1" ht="18" customHeight="1" outlineLevel="1">
      <c r="A22" s="337" t="s">
        <v>225</v>
      </c>
      <c r="B22" s="336"/>
      <c r="C22" s="335" t="s">
        <v>224</v>
      </c>
      <c r="D22" s="334">
        <v>0</v>
      </c>
      <c r="E22" s="284">
        <f>[7]SCCADAC!$E$16</f>
        <v>0</v>
      </c>
      <c r="F22" s="272">
        <f>G22-E22</f>
        <v>450000</v>
      </c>
      <c r="G22" s="284">
        <f>[7]SCCADAC!$C$16</f>
        <v>450000</v>
      </c>
      <c r="H22" s="270">
        <v>350000</v>
      </c>
      <c r="I22" s="269"/>
    </row>
    <row r="23" spans="1:10" s="267" customFormat="1" ht="18" customHeight="1" outlineLevel="1">
      <c r="A23" s="281" t="s">
        <v>24</v>
      </c>
      <c r="B23" s="279"/>
      <c r="C23" s="278" t="s">
        <v>23</v>
      </c>
      <c r="D23" s="274">
        <f>[8]SCCADAC!$E$16</f>
        <v>204013.84</v>
      </c>
      <c r="E23" s="273">
        <f>[7]SCCADAC!$E$17</f>
        <v>132892.48000000001</v>
      </c>
      <c r="F23" s="272">
        <f>G23-E23</f>
        <v>119107.51999999999</v>
      </c>
      <c r="G23" s="271">
        <f>[7]SCCADAC!$C$17</f>
        <v>252000</v>
      </c>
      <c r="H23" s="270">
        <v>252000</v>
      </c>
      <c r="I23" s="269"/>
      <c r="J23" s="333"/>
    </row>
    <row r="24" spans="1:10" s="267" customFormat="1" ht="18" customHeight="1" outlineLevel="1">
      <c r="A24" s="277" t="s">
        <v>10</v>
      </c>
      <c r="B24" s="276"/>
      <c r="C24" s="275" t="s">
        <v>9</v>
      </c>
      <c r="D24" s="274">
        <f>[8]SCCADAC!$E$17</f>
        <v>444657.5</v>
      </c>
      <c r="E24" s="273">
        <f>[7]SCCADAC!$E$18</f>
        <v>25200</v>
      </c>
      <c r="F24" s="272">
        <f>G24-E24</f>
        <v>1843300</v>
      </c>
      <c r="G24" s="271">
        <f>[7]SCCADAC!$C$18</f>
        <v>1868500</v>
      </c>
      <c r="H24" s="270">
        <v>478000</v>
      </c>
      <c r="I24" s="269"/>
      <c r="J24" s="333"/>
    </row>
    <row r="25" spans="1:10" ht="20.100000000000001" customHeight="1" outlineLevel="2" thickBot="1">
      <c r="A25" s="266" t="s">
        <v>8</v>
      </c>
      <c r="B25" s="264"/>
      <c r="C25" s="265"/>
      <c r="D25" s="264">
        <f>SUM(D18:D24)</f>
        <v>723579.35</v>
      </c>
      <c r="E25" s="263">
        <f>SUM(E18:E24)</f>
        <v>175947.18000000002</v>
      </c>
      <c r="F25" s="264">
        <f>SUM(F18:F24)</f>
        <v>2544552.8200000003</v>
      </c>
      <c r="G25" s="264">
        <f>SUM(G18:G24)</f>
        <v>2720500</v>
      </c>
      <c r="H25" s="263">
        <f>SUM(H18:H24)</f>
        <v>1200000</v>
      </c>
      <c r="I25" s="262" t="s">
        <v>204</v>
      </c>
      <c r="J25" s="239"/>
    </row>
    <row r="26" spans="1:10" ht="20.100000000000001" customHeight="1" outlineLevel="2" thickTop="1">
      <c r="A26" s="259"/>
      <c r="B26" s="259"/>
      <c r="C26" s="261"/>
      <c r="D26" s="259"/>
      <c r="E26" s="260"/>
      <c r="F26" s="259"/>
      <c r="G26" s="259"/>
      <c r="H26" s="260"/>
      <c r="I26" s="239"/>
      <c r="J26" s="239"/>
    </row>
    <row r="27" spans="1:10" s="247" customFormat="1" ht="14.25" customHeight="1">
      <c r="A27" s="253" t="s">
        <v>203</v>
      </c>
      <c r="B27" s="249"/>
      <c r="C27" s="249"/>
      <c r="D27" s="249" t="s">
        <v>6</v>
      </c>
      <c r="E27" s="251"/>
      <c r="F27" s="253"/>
      <c r="G27" s="253" t="s">
        <v>5</v>
      </c>
      <c r="H27" s="249"/>
    </row>
    <row r="28" spans="1:10" s="247" customFormat="1" ht="14.25" customHeight="1">
      <c r="A28" s="253"/>
      <c r="B28" s="249"/>
      <c r="C28" s="249"/>
      <c r="D28" s="249"/>
      <c r="E28" s="251"/>
      <c r="F28" s="253"/>
      <c r="G28" s="253"/>
      <c r="H28" s="249"/>
    </row>
    <row r="29" spans="1:10" s="247" customFormat="1" ht="14.25" customHeight="1">
      <c r="A29" s="253"/>
      <c r="B29" s="249"/>
      <c r="C29" s="249"/>
      <c r="D29" s="249"/>
      <c r="E29" s="251"/>
      <c r="F29" s="253"/>
      <c r="G29" s="253"/>
      <c r="H29" s="249"/>
    </row>
    <row r="30" spans="1:10" s="247" customFormat="1" ht="14.25" customHeight="1">
      <c r="A30" s="257" t="s">
        <v>1859</v>
      </c>
      <c r="B30" s="254"/>
      <c r="C30" s="256"/>
      <c r="D30" s="256" t="s">
        <v>1857</v>
      </c>
      <c r="E30" s="251"/>
      <c r="F30" s="255"/>
      <c r="G30" s="255" t="s">
        <v>1858</v>
      </c>
      <c r="H30" s="249"/>
    </row>
    <row r="31" spans="1:10" s="247" customFormat="1" ht="14.25" customHeight="1">
      <c r="A31" s="249" t="s">
        <v>223</v>
      </c>
      <c r="B31" s="254"/>
      <c r="C31" s="252"/>
      <c r="D31" s="252" t="s">
        <v>200</v>
      </c>
      <c r="E31" s="251"/>
      <c r="F31" s="250"/>
      <c r="G31" s="250" t="s">
        <v>199</v>
      </c>
      <c r="H31" s="249"/>
    </row>
    <row r="32" spans="1:10" s="240" customFormat="1">
      <c r="A32" s="332" t="s">
        <v>222</v>
      </c>
      <c r="B32" s="246"/>
      <c r="C32" s="245"/>
      <c r="D32" s="243"/>
      <c r="E32" s="244"/>
      <c r="F32" s="243"/>
      <c r="G32" s="243"/>
      <c r="H32" s="243"/>
      <c r="I32" s="331"/>
    </row>
    <row r="33" spans="1:9" s="240" customFormat="1">
      <c r="A33" s="332"/>
      <c r="B33" s="246"/>
      <c r="C33" s="245"/>
      <c r="D33" s="243"/>
      <c r="E33" s="244"/>
      <c r="F33" s="243"/>
      <c r="G33" s="243"/>
      <c r="H33" s="243"/>
      <c r="I33" s="331"/>
    </row>
    <row r="34" spans="1:9" s="240" customFormat="1">
      <c r="A34" s="245"/>
      <c r="B34" s="246"/>
      <c r="C34" s="245"/>
      <c r="D34" s="243"/>
      <c r="E34" s="244"/>
      <c r="F34" s="243"/>
      <c r="G34" s="243"/>
      <c r="H34" s="243"/>
      <c r="I34" s="331"/>
    </row>
    <row r="35" spans="1:9" s="240" customFormat="1">
      <c r="A35" s="245"/>
      <c r="B35" s="246"/>
      <c r="C35" s="245"/>
      <c r="D35" s="243"/>
      <c r="E35" s="244"/>
      <c r="F35" s="243"/>
      <c r="G35" s="243"/>
      <c r="H35" s="243"/>
      <c r="I35" s="331"/>
    </row>
    <row r="36" spans="1:9" s="240" customFormat="1">
      <c r="A36" s="245"/>
      <c r="B36" s="246"/>
      <c r="C36" s="245"/>
      <c r="D36" s="243"/>
      <c r="E36" s="244"/>
      <c r="F36" s="243"/>
      <c r="G36" s="243"/>
      <c r="H36" s="243"/>
      <c r="I36" s="331"/>
    </row>
    <row r="37" spans="1:9" s="240" customFormat="1">
      <c r="A37" s="245"/>
      <c r="B37" s="246"/>
      <c r="C37" s="245"/>
      <c r="D37" s="243"/>
      <c r="E37" s="244"/>
      <c r="F37" s="243"/>
      <c r="G37" s="243"/>
      <c r="H37" s="243"/>
      <c r="I37" s="331"/>
    </row>
    <row r="38" spans="1:9" s="240" customFormat="1">
      <c r="A38" s="245"/>
      <c r="B38" s="246"/>
      <c r="C38" s="245"/>
      <c r="D38" s="243"/>
      <c r="E38" s="244"/>
      <c r="F38" s="243"/>
      <c r="G38" s="243"/>
      <c r="H38" s="243"/>
      <c r="I38" s="331"/>
    </row>
    <row r="39" spans="1:9" s="240" customFormat="1">
      <c r="A39" s="245"/>
      <c r="B39" s="246"/>
      <c r="C39" s="245"/>
      <c r="D39" s="243"/>
      <c r="E39" s="244"/>
      <c r="F39" s="243"/>
      <c r="G39" s="243"/>
      <c r="H39" s="243"/>
      <c r="I39" s="331"/>
    </row>
    <row r="40" spans="1:9" s="240" customFormat="1">
      <c r="A40" s="245"/>
      <c r="B40" s="246"/>
      <c r="C40" s="245"/>
      <c r="D40" s="243"/>
      <c r="E40" s="244"/>
      <c r="F40" s="243"/>
      <c r="G40" s="243"/>
      <c r="H40" s="243"/>
      <c r="I40" s="331"/>
    </row>
    <row r="41" spans="1:9" s="240" customFormat="1">
      <c r="A41" s="245"/>
      <c r="B41" s="246"/>
      <c r="C41" s="245"/>
      <c r="D41" s="243"/>
      <c r="E41" s="244"/>
      <c r="F41" s="243"/>
      <c r="G41" s="243"/>
      <c r="H41" s="243"/>
      <c r="I41" s="331"/>
    </row>
    <row r="42" spans="1:9" s="240" customFormat="1">
      <c r="A42" s="245"/>
      <c r="B42" s="246"/>
      <c r="C42" s="245"/>
      <c r="D42" s="243"/>
      <c r="E42" s="244"/>
      <c r="F42" s="243"/>
      <c r="G42" s="243"/>
      <c r="H42" s="243"/>
      <c r="I42" s="331"/>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J43"/>
  <sheetViews>
    <sheetView showGridLines="0" showOutlineSymbols="0" topLeftCell="A19" workbookViewId="0">
      <selection activeCell="F32" sqref="F32"/>
    </sheetView>
  </sheetViews>
  <sheetFormatPr defaultColWidth="12.5703125" defaultRowHeight="12.75" outlineLevelRow="2" outlineLevelCol="2"/>
  <cols>
    <col min="1" max="1" width="1.85546875" style="238" customWidth="1"/>
    <col min="2" max="2" width="34" style="238" customWidth="1"/>
    <col min="3" max="3" width="11.85546875" style="238" customWidth="1"/>
    <col min="4" max="4" width="9.42578125" style="238" customWidth="1"/>
    <col min="5" max="5" width="10.5703125" style="239" customWidth="1"/>
    <col min="6" max="8" width="10.5703125" style="238" customWidth="1"/>
    <col min="9" max="39" width="12.5703125" style="236"/>
    <col min="40" max="44" width="12.5703125" style="236" outlineLevel="1"/>
    <col min="45" max="50" width="12.5703125" style="236" outlineLevel="2"/>
    <col min="51" max="53" width="12.5703125" style="236" outlineLevel="1"/>
    <col min="54" max="73" width="12.5703125" style="236"/>
    <col min="74" max="77" width="12.5703125" style="236" outlineLevel="1"/>
    <col min="78" max="125" width="12.5703125" style="236"/>
    <col min="126" max="131" width="12.5703125" style="236" outlineLevel="1"/>
    <col min="132" max="137" width="12.5703125" style="236" outlineLevel="2"/>
    <col min="138" max="140" width="12.5703125" style="236" outlineLevel="1"/>
    <col min="141"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352</v>
      </c>
      <c r="B10" s="316"/>
    </row>
    <row r="11" spans="1:8" ht="14.25" customHeight="1">
      <c r="A11" s="316"/>
      <c r="B11" s="316"/>
    </row>
    <row r="12" spans="1:8" ht="14.25" customHeight="1">
      <c r="A12" s="315" t="s">
        <v>143</v>
      </c>
      <c r="B12" s="314"/>
      <c r="C12" s="310"/>
      <c r="D12" s="310"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8" s="237" customFormat="1" ht="20.100000000000001" customHeight="1" outlineLevel="1">
      <c r="A17" s="294" t="s">
        <v>46</v>
      </c>
      <c r="B17" s="293"/>
      <c r="C17" s="292"/>
      <c r="D17" s="290">
        <f>SUM(D18:D25)</f>
        <v>109017.29</v>
      </c>
      <c r="E17" s="291">
        <f>SUM(E18:E25)</f>
        <v>0</v>
      </c>
      <c r="F17" s="290">
        <f>SUM(F18:F25)</f>
        <v>155280</v>
      </c>
      <c r="G17" s="290">
        <f>SUM(G18:G25)</f>
        <v>155280</v>
      </c>
      <c r="H17" s="290">
        <f>SUM(H18:H25)</f>
        <v>6135000</v>
      </c>
    </row>
    <row r="18" spans="1:8" s="268" customFormat="1" ht="18" customHeight="1" outlineLevel="1">
      <c r="A18" s="280" t="s">
        <v>39</v>
      </c>
      <c r="B18" s="279"/>
      <c r="C18" s="278" t="s">
        <v>35</v>
      </c>
      <c r="D18" s="274">
        <v>0</v>
      </c>
      <c r="E18" s="284">
        <f>'[7]TRAFFIC MANAGEMENT AUTHORITY'!$E$12</f>
        <v>0</v>
      </c>
      <c r="F18" s="272">
        <f>G18-E18</f>
        <v>7000</v>
      </c>
      <c r="G18" s="283">
        <f>'[7]TRAFFIC MANAGEMENT AUTHORITY'!$C$12</f>
        <v>7000</v>
      </c>
      <c r="H18" s="270">
        <v>5000</v>
      </c>
    </row>
    <row r="19" spans="1:8" s="268" customFormat="1" ht="18" customHeight="1" outlineLevel="1">
      <c r="A19" s="280" t="s">
        <v>238</v>
      </c>
      <c r="B19" s="279"/>
      <c r="C19" s="278" t="s">
        <v>131</v>
      </c>
      <c r="D19" s="274">
        <f>'[8]TRAFFIC MANAGEMENT AUTHORITY'!$E$12</f>
        <v>47742.289999999994</v>
      </c>
      <c r="E19" s="284">
        <f>'[7]TRAFFIC MANAGEMENT AUTHORITY'!$E$13</f>
        <v>0</v>
      </c>
      <c r="F19" s="272">
        <f>G19-E19</f>
        <v>50000</v>
      </c>
      <c r="G19" s="283">
        <f>'[7]TRAFFIC MANAGEMENT AUTHORITY'!$C$13</f>
        <v>50000</v>
      </c>
      <c r="H19" s="270">
        <v>75000</v>
      </c>
    </row>
    <row r="20" spans="1:8" s="267" customFormat="1" ht="18" customHeight="1" outlineLevel="1">
      <c r="A20" s="280" t="s">
        <v>24</v>
      </c>
      <c r="B20" s="279"/>
      <c r="C20" s="278" t="s">
        <v>23</v>
      </c>
      <c r="D20" s="274">
        <f>'[8]TRAFFIC MANAGEMENT AUTHORITY'!$E$13</f>
        <v>61275</v>
      </c>
      <c r="E20" s="284">
        <f>'[7]TRAFFIC MANAGEMENT AUTHORITY'!$E$14</f>
        <v>0</v>
      </c>
      <c r="F20" s="272">
        <f>G20-E20</f>
        <v>79200</v>
      </c>
      <c r="G20" s="283">
        <f>'[7]TRAFFIC MANAGEMENT AUTHORITY'!$C$14</f>
        <v>79200</v>
      </c>
      <c r="H20" s="270">
        <v>5945000</v>
      </c>
    </row>
    <row r="21" spans="1:8" s="267" customFormat="1" ht="18" customHeight="1" outlineLevel="1">
      <c r="A21" s="280" t="s">
        <v>251</v>
      </c>
      <c r="B21" s="279"/>
      <c r="C21" s="278"/>
      <c r="D21" s="274"/>
      <c r="E21" s="273">
        <f>'[7]TRAFFIC MANAGEMENT AUTHORITY'!$E$15</f>
        <v>0</v>
      </c>
      <c r="F21" s="272"/>
      <c r="G21" s="271"/>
      <c r="H21" s="270"/>
    </row>
    <row r="22" spans="1:8" s="267" customFormat="1" ht="18" customHeight="1" outlineLevel="1">
      <c r="A22" s="280"/>
      <c r="B22" s="279" t="s">
        <v>250</v>
      </c>
      <c r="C22" s="278" t="s">
        <v>206</v>
      </c>
      <c r="D22" s="274">
        <f>'[8]TRAFFIC MANAGEMENT AUTHORITY'!$E$14</f>
        <v>0</v>
      </c>
      <c r="E22" s="273">
        <v>0</v>
      </c>
      <c r="F22" s="272">
        <f>G22-E22</f>
        <v>14080</v>
      </c>
      <c r="G22" s="271">
        <f>'[7]TRAFFIC MANAGEMENT AUTHORITY'!$C$15</f>
        <v>14080</v>
      </c>
      <c r="H22" s="270">
        <v>10000</v>
      </c>
    </row>
    <row r="23" spans="1:8" s="267" customFormat="1" ht="18" customHeight="1" outlineLevel="1">
      <c r="A23" s="280" t="s">
        <v>10</v>
      </c>
      <c r="B23" s="279"/>
      <c r="C23" s="278"/>
      <c r="D23" s="274"/>
      <c r="E23" s="273"/>
      <c r="F23" s="272"/>
      <c r="G23" s="271"/>
      <c r="H23" s="270"/>
    </row>
    <row r="24" spans="1:8" s="267" customFormat="1" ht="18" customHeight="1" outlineLevel="1">
      <c r="A24" s="280"/>
      <c r="B24" s="458" t="s">
        <v>351</v>
      </c>
      <c r="C24" s="278" t="s">
        <v>350</v>
      </c>
      <c r="D24" s="274">
        <v>0</v>
      </c>
      <c r="E24" s="273">
        <v>0</v>
      </c>
      <c r="F24" s="272">
        <f>G24-E24</f>
        <v>0</v>
      </c>
      <c r="G24" s="271">
        <v>0</v>
      </c>
      <c r="H24" s="270">
        <v>100000</v>
      </c>
    </row>
    <row r="25" spans="1:8" s="267" customFormat="1" ht="18" customHeight="1" outlineLevel="1">
      <c r="A25" s="277" t="s">
        <v>205</v>
      </c>
      <c r="B25" s="276"/>
      <c r="C25" s="275" t="s">
        <v>9</v>
      </c>
      <c r="D25" s="274">
        <f>'[8]TRAFFIC MANAGEMENT AUTHORITY'!$E$15</f>
        <v>0</v>
      </c>
      <c r="E25" s="273">
        <v>0</v>
      </c>
      <c r="F25" s="272">
        <f>G25-E25</f>
        <v>5000</v>
      </c>
      <c r="G25" s="271">
        <f>'[7]TRAFFIC MANAGEMENT AUTHORITY'!$C$16</f>
        <v>5000</v>
      </c>
      <c r="H25" s="270">
        <v>0</v>
      </c>
    </row>
    <row r="26" spans="1:8" ht="20.100000000000001" customHeight="1" outlineLevel="2" thickBot="1">
      <c r="A26" s="266" t="s">
        <v>8</v>
      </c>
      <c r="B26" s="264"/>
      <c r="C26" s="265"/>
      <c r="D26" s="264">
        <f>SUM(D18:D25)</f>
        <v>109017.29</v>
      </c>
      <c r="E26" s="263">
        <f>SUM(E18:E25)</f>
        <v>0</v>
      </c>
      <c r="F26" s="264">
        <f>SUM(F18:F25)</f>
        <v>155280</v>
      </c>
      <c r="G26" s="264">
        <f>SUM(G18:G25)</f>
        <v>155280</v>
      </c>
      <c r="H26" s="263">
        <f>SUM(H18:H25)</f>
        <v>6135000</v>
      </c>
    </row>
    <row r="27" spans="1:8" ht="20.100000000000001" customHeight="1" outlineLevel="2" thickTop="1">
      <c r="A27" s="259"/>
      <c r="B27" s="259"/>
      <c r="C27" s="261"/>
      <c r="D27" s="259"/>
      <c r="E27" s="260"/>
      <c r="F27" s="259"/>
      <c r="G27" s="259"/>
      <c r="H27" s="260"/>
    </row>
    <row r="28" spans="1:8" s="247" customFormat="1" ht="14.25" customHeight="1">
      <c r="A28" s="253" t="s">
        <v>203</v>
      </c>
      <c r="B28" s="249"/>
      <c r="C28" s="249" t="s">
        <v>6</v>
      </c>
      <c r="D28" s="249"/>
      <c r="E28" s="252"/>
      <c r="F28" s="253" t="s">
        <v>5</v>
      </c>
      <c r="G28" s="249"/>
      <c r="H28" s="249"/>
    </row>
    <row r="29" spans="1:8" s="247" customFormat="1" ht="14.25" customHeight="1">
      <c r="A29" s="253"/>
      <c r="B29" s="249"/>
      <c r="C29" s="249"/>
      <c r="D29" s="249"/>
      <c r="E29" s="252"/>
      <c r="F29" s="253"/>
      <c r="G29" s="249"/>
      <c r="H29" s="249"/>
    </row>
    <row r="30" spans="1:8" s="247" customFormat="1" ht="14.25" customHeight="1">
      <c r="A30" s="253"/>
      <c r="B30" s="249"/>
      <c r="C30" s="249"/>
      <c r="D30" s="249"/>
      <c r="E30" s="252"/>
      <c r="F30" s="253"/>
      <c r="G30" s="249"/>
      <c r="H30" s="249"/>
    </row>
    <row r="31" spans="1:8" s="247" customFormat="1" ht="14.25" customHeight="1">
      <c r="A31" s="257" t="s">
        <v>1891</v>
      </c>
      <c r="B31" s="254"/>
      <c r="C31" s="256" t="s">
        <v>1857</v>
      </c>
      <c r="D31" s="249"/>
      <c r="E31" s="449"/>
      <c r="F31" s="255" t="s">
        <v>1858</v>
      </c>
      <c r="G31" s="249"/>
      <c r="H31" s="249"/>
    </row>
    <row r="32" spans="1:8" s="247" customFormat="1" ht="14.25" customHeight="1">
      <c r="A32" s="249" t="s">
        <v>349</v>
      </c>
      <c r="B32" s="254"/>
      <c r="C32" s="252" t="s">
        <v>200</v>
      </c>
      <c r="D32" s="249"/>
      <c r="E32" s="448"/>
      <c r="F32" s="250" t="s">
        <v>199</v>
      </c>
      <c r="G32" s="249"/>
      <c r="H32" s="249"/>
    </row>
    <row r="33" spans="1:8" s="240" customFormat="1">
      <c r="A33" s="245"/>
      <c r="B33" s="246"/>
      <c r="C33" s="245"/>
      <c r="D33" s="243"/>
      <c r="E33" s="244"/>
      <c r="F33" s="243"/>
      <c r="G33" s="243"/>
      <c r="H33" s="243"/>
    </row>
    <row r="34" spans="1:8" s="240" customFormat="1">
      <c r="A34" s="245"/>
      <c r="B34" s="246"/>
      <c r="C34" s="245"/>
      <c r="D34" s="243"/>
      <c r="E34" s="244"/>
      <c r="F34" s="243"/>
      <c r="G34" s="243"/>
      <c r="H34" s="243"/>
    </row>
    <row r="35" spans="1:8" s="240" customFormat="1">
      <c r="A35" s="245"/>
      <c r="B35" s="246"/>
      <c r="C35" s="245"/>
      <c r="D35" s="243"/>
      <c r="E35" s="244"/>
      <c r="F35" s="243"/>
      <c r="G35" s="243"/>
      <c r="H35" s="243"/>
    </row>
    <row r="36" spans="1:8" s="240" customFormat="1">
      <c r="A36" s="245"/>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46"/>
  <sheetViews>
    <sheetView showGridLines="0" showOutlineSymbols="0" topLeftCell="A22" workbookViewId="0">
      <selection activeCell="F35" sqref="F35"/>
    </sheetView>
  </sheetViews>
  <sheetFormatPr defaultColWidth="12.5703125" defaultRowHeight="12.75" outlineLevelRow="2" outlineLevelCol="2"/>
  <cols>
    <col min="1" max="1" width="1.85546875" style="238" customWidth="1"/>
    <col min="2" max="2" width="34.28515625" style="238" customWidth="1"/>
    <col min="3" max="3" width="11.85546875" style="238" customWidth="1"/>
    <col min="4" max="4" width="9.7109375" style="238" customWidth="1"/>
    <col min="5" max="5" width="10.42578125" style="239" customWidth="1"/>
    <col min="6" max="8" width="10.4257812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355</v>
      </c>
      <c r="B10" s="316"/>
    </row>
    <row r="11" spans="1:8" ht="14.25" customHeight="1">
      <c r="A11" s="316" t="s">
        <v>354</v>
      </c>
      <c r="B11" s="316"/>
    </row>
    <row r="12" spans="1:8" ht="14.25" customHeight="1">
      <c r="A12" s="316"/>
      <c r="B12" s="316"/>
    </row>
    <row r="13" spans="1:8" ht="14.25" customHeight="1">
      <c r="A13" s="315" t="s">
        <v>143</v>
      </c>
      <c r="B13" s="314"/>
      <c r="C13" s="310"/>
      <c r="D13" s="310" t="s">
        <v>229</v>
      </c>
      <c r="E13" s="313" t="s">
        <v>93</v>
      </c>
      <c r="F13" s="312"/>
      <c r="G13" s="311"/>
      <c r="H13" s="310" t="s">
        <v>216</v>
      </c>
    </row>
    <row r="14" spans="1:8" ht="14.25" customHeight="1">
      <c r="A14" s="309"/>
      <c r="B14" s="308"/>
      <c r="C14" s="310" t="s">
        <v>92</v>
      </c>
      <c r="D14" s="305" t="s">
        <v>214</v>
      </c>
      <c r="E14" s="306" t="s">
        <v>215</v>
      </c>
      <c r="F14" s="305" t="s">
        <v>89</v>
      </c>
      <c r="G14" s="305"/>
      <c r="H14" s="305" t="s">
        <v>214</v>
      </c>
    </row>
    <row r="15" spans="1:8" ht="14.25" customHeight="1">
      <c r="A15" s="309"/>
      <c r="B15" s="308"/>
      <c r="C15" s="307" t="s">
        <v>86</v>
      </c>
      <c r="D15" s="305" t="s">
        <v>228</v>
      </c>
      <c r="E15" s="306" t="s">
        <v>85</v>
      </c>
      <c r="F15" s="305" t="s">
        <v>85</v>
      </c>
      <c r="G15" s="305" t="s">
        <v>88</v>
      </c>
      <c r="H15" s="305" t="s">
        <v>227</v>
      </c>
    </row>
    <row r="16" spans="1:8" ht="14.25" customHeight="1">
      <c r="A16" s="304"/>
      <c r="B16" s="303"/>
      <c r="C16" s="302"/>
      <c r="D16" s="299" t="s">
        <v>84</v>
      </c>
      <c r="E16" s="301" t="s">
        <v>84</v>
      </c>
      <c r="F16" s="299" t="s">
        <v>142</v>
      </c>
      <c r="G16" s="300"/>
      <c r="H16" s="299" t="s">
        <v>83</v>
      </c>
    </row>
    <row r="17" spans="1:9" ht="20.100000000000001" customHeight="1">
      <c r="A17" s="298" t="s">
        <v>213</v>
      </c>
      <c r="B17" s="296"/>
      <c r="C17" s="295"/>
      <c r="D17" s="295"/>
      <c r="E17" s="297"/>
      <c r="F17" s="296"/>
      <c r="G17" s="296"/>
      <c r="H17" s="295"/>
    </row>
    <row r="18" spans="1:9" s="237" customFormat="1" ht="20.100000000000001" customHeight="1" outlineLevel="1">
      <c r="A18" s="294" t="s">
        <v>46</v>
      </c>
      <c r="B18" s="293"/>
      <c r="C18" s="292"/>
      <c r="D18" s="477">
        <f>SUM(D19:D28)</f>
        <v>58190.95</v>
      </c>
      <c r="E18" s="291">
        <f>SUM(E19:E28)</f>
        <v>4821</v>
      </c>
      <c r="F18" s="290">
        <f>SUM(F19:F28)</f>
        <v>495179</v>
      </c>
      <c r="G18" s="290">
        <f>SUM(G19:G28)</f>
        <v>500000</v>
      </c>
      <c r="H18" s="290">
        <f>SUM(H19:H28)</f>
        <v>500000</v>
      </c>
    </row>
    <row r="19" spans="1:9" s="268" customFormat="1" ht="18" customHeight="1" outlineLevel="1">
      <c r="A19" s="282" t="s">
        <v>212</v>
      </c>
      <c r="B19" s="276"/>
      <c r="C19" s="289" t="s">
        <v>44</v>
      </c>
      <c r="D19" s="492">
        <f>[8]I4J!$E$12</f>
        <v>0</v>
      </c>
      <c r="E19" s="287">
        <f>[7]I4J!$E$12</f>
        <v>0</v>
      </c>
      <c r="F19" s="272">
        <f>G19-E19</f>
        <v>30000</v>
      </c>
      <c r="G19" s="286">
        <f>[7]I4J!$C$12</f>
        <v>30000</v>
      </c>
      <c r="H19" s="285">
        <v>30000</v>
      </c>
      <c r="I19" s="358"/>
    </row>
    <row r="20" spans="1:9" s="268" customFormat="1" ht="18" customHeight="1" outlineLevel="1">
      <c r="A20" s="280" t="s">
        <v>211</v>
      </c>
      <c r="B20" s="279"/>
      <c r="C20" s="278" t="s">
        <v>40</v>
      </c>
      <c r="D20" s="476">
        <f>[8]I4J!$E$13</f>
        <v>0</v>
      </c>
      <c r="E20" s="284">
        <f>[7]I4J!$E$13</f>
        <v>0</v>
      </c>
      <c r="F20" s="272">
        <f>G20-E20</f>
        <v>150000</v>
      </c>
      <c r="G20" s="283">
        <f>[7]I4J!$C$13</f>
        <v>150000</v>
      </c>
      <c r="H20" s="270">
        <v>150000</v>
      </c>
      <c r="I20" s="358"/>
    </row>
    <row r="21" spans="1:9" s="267" customFormat="1" ht="18" customHeight="1" outlineLevel="1">
      <c r="A21" s="277" t="s">
        <v>39</v>
      </c>
      <c r="B21" s="276"/>
      <c r="C21" s="278" t="s">
        <v>35</v>
      </c>
      <c r="D21" s="476">
        <f>[8]I4J!$E$14</f>
        <v>28920.5</v>
      </c>
      <c r="E21" s="284">
        <f>[7]I4J!$E$14</f>
        <v>4821</v>
      </c>
      <c r="F21" s="272">
        <f>G21-E21</f>
        <v>95179</v>
      </c>
      <c r="G21" s="283">
        <f>[7]I4J!$C$14</f>
        <v>100000</v>
      </c>
      <c r="H21" s="270">
        <v>100000</v>
      </c>
      <c r="I21" s="268"/>
    </row>
    <row r="22" spans="1:9" s="267" customFormat="1" ht="18" customHeight="1" outlineLevel="1">
      <c r="A22" s="280" t="s">
        <v>238</v>
      </c>
      <c r="B22" s="279"/>
      <c r="C22" s="278" t="s">
        <v>131</v>
      </c>
      <c r="D22" s="476">
        <f>[8]I4J!$E$15</f>
        <v>3100.4500000000007</v>
      </c>
      <c r="E22" s="284">
        <f>[7]I4J!$E$15</f>
        <v>0</v>
      </c>
      <c r="F22" s="272">
        <f>G22-E22</f>
        <v>20000</v>
      </c>
      <c r="G22" s="283">
        <f>[7]I4J!$C$15</f>
        <v>20000</v>
      </c>
      <c r="H22" s="270">
        <v>20000</v>
      </c>
      <c r="I22" s="268"/>
    </row>
    <row r="23" spans="1:9" s="267" customFormat="1" ht="18" customHeight="1" outlineLevel="1">
      <c r="A23" s="280" t="s">
        <v>130</v>
      </c>
      <c r="B23" s="279"/>
      <c r="C23" s="278" t="s">
        <v>33</v>
      </c>
      <c r="D23" s="476">
        <f>[8]I4J!$E$16</f>
        <v>0</v>
      </c>
      <c r="E23" s="273">
        <f>[7]I4J!$E$16</f>
        <v>0</v>
      </c>
      <c r="F23" s="272">
        <f>G23-E23</f>
        <v>5000</v>
      </c>
      <c r="G23" s="271">
        <f>[7]I4J!$C$16</f>
        <v>5000</v>
      </c>
      <c r="H23" s="270">
        <v>5000</v>
      </c>
      <c r="I23" s="268"/>
    </row>
    <row r="24" spans="1:9" s="267" customFormat="1" ht="18" customHeight="1" outlineLevel="1">
      <c r="A24" s="280" t="s">
        <v>254</v>
      </c>
      <c r="B24" s="279"/>
      <c r="C24" s="278"/>
      <c r="D24" s="476"/>
      <c r="E24" s="273"/>
      <c r="F24" s="272"/>
      <c r="G24" s="271"/>
      <c r="H24" s="270"/>
      <c r="I24" s="268"/>
    </row>
    <row r="25" spans="1:9" s="267" customFormat="1" ht="18" customHeight="1" outlineLevel="1">
      <c r="A25" s="280"/>
      <c r="B25" s="458" t="s">
        <v>253</v>
      </c>
      <c r="C25" s="278" t="s">
        <v>252</v>
      </c>
      <c r="D25" s="476">
        <f>[8]I4J!$E$17</f>
        <v>5000</v>
      </c>
      <c r="E25" s="273">
        <f>[7]I4J!$E$17</f>
        <v>0</v>
      </c>
      <c r="F25" s="272">
        <f>G25-E25</f>
        <v>15000</v>
      </c>
      <c r="G25" s="271">
        <f>[7]I4J!$C$17</f>
        <v>15000</v>
      </c>
      <c r="H25" s="270">
        <v>15000</v>
      </c>
      <c r="I25" s="268"/>
    </row>
    <row r="26" spans="1:9" s="267" customFormat="1" ht="18" customHeight="1" outlineLevel="1">
      <c r="A26" s="280" t="s">
        <v>251</v>
      </c>
      <c r="B26" s="279"/>
      <c r="C26" s="278"/>
      <c r="D26" s="476"/>
      <c r="E26" s="273"/>
      <c r="F26" s="272"/>
      <c r="G26" s="271"/>
      <c r="H26" s="270"/>
      <c r="I26" s="268"/>
    </row>
    <row r="27" spans="1:9" s="267" customFormat="1" ht="18" customHeight="1" outlineLevel="1">
      <c r="A27" s="280"/>
      <c r="B27" s="279" t="s">
        <v>250</v>
      </c>
      <c r="C27" s="278" t="s">
        <v>206</v>
      </c>
      <c r="D27" s="476">
        <f>[8]I4J!$E$18</f>
        <v>0</v>
      </c>
      <c r="E27" s="273">
        <f>[7]I4J!$E$18</f>
        <v>0</v>
      </c>
      <c r="F27" s="272">
        <f>G27-E27</f>
        <v>5000</v>
      </c>
      <c r="G27" s="271">
        <f>[7]I4J!$C$18</f>
        <v>5000</v>
      </c>
      <c r="H27" s="270">
        <v>5000</v>
      </c>
      <c r="I27" s="268"/>
    </row>
    <row r="28" spans="1:9" s="267" customFormat="1" ht="18" customHeight="1" outlineLevel="1">
      <c r="A28" s="277" t="s">
        <v>10</v>
      </c>
      <c r="B28" s="276"/>
      <c r="C28" s="275" t="s">
        <v>9</v>
      </c>
      <c r="D28" s="476">
        <f>[8]I4J!$E$19</f>
        <v>21170</v>
      </c>
      <c r="E28" s="273">
        <f>[7]I4J!$E$19</f>
        <v>0</v>
      </c>
      <c r="F28" s="272">
        <f>G28-E28</f>
        <v>175000</v>
      </c>
      <c r="G28" s="271">
        <f>[7]I4J!$C$19</f>
        <v>175000</v>
      </c>
      <c r="H28" s="270">
        <v>175000</v>
      </c>
      <c r="I28" s="268"/>
    </row>
    <row r="29" spans="1:9" ht="20.100000000000001" customHeight="1" outlineLevel="2" thickBot="1">
      <c r="A29" s="266" t="s">
        <v>8</v>
      </c>
      <c r="B29" s="264"/>
      <c r="C29" s="265"/>
      <c r="D29" s="468">
        <f>SUM(D19:D28)</f>
        <v>58190.95</v>
      </c>
      <c r="E29" s="263">
        <f>SUM(E19:E28)</f>
        <v>4821</v>
      </c>
      <c r="F29" s="264">
        <f>SUM(F19:F28)</f>
        <v>495179</v>
      </c>
      <c r="G29" s="264">
        <f>SUM(G19:G28)</f>
        <v>500000</v>
      </c>
      <c r="H29" s="263">
        <f>SUM(H19:H28)</f>
        <v>500000</v>
      </c>
    </row>
    <row r="30" spans="1:9" ht="20.100000000000001" customHeight="1" outlineLevel="2" thickTop="1">
      <c r="A30" s="259"/>
      <c r="B30" s="259"/>
      <c r="C30" s="261"/>
      <c r="D30" s="259"/>
      <c r="E30" s="260"/>
      <c r="F30" s="259"/>
      <c r="G30" s="259"/>
      <c r="H30" s="259"/>
    </row>
    <row r="31" spans="1:9" s="247" customFormat="1" ht="14.25" customHeight="1">
      <c r="A31" s="253" t="s">
        <v>203</v>
      </c>
      <c r="B31" s="249"/>
      <c r="C31" s="249" t="s">
        <v>6</v>
      </c>
      <c r="D31" s="249"/>
      <c r="E31" s="252"/>
      <c r="F31" s="253" t="s">
        <v>5</v>
      </c>
      <c r="G31" s="249"/>
      <c r="H31" s="249"/>
    </row>
    <row r="32" spans="1:9" s="247" customFormat="1" ht="14.25" customHeight="1">
      <c r="A32" s="253"/>
      <c r="B32" s="249"/>
      <c r="C32" s="249"/>
      <c r="D32" s="249"/>
      <c r="E32" s="252"/>
      <c r="F32" s="253"/>
      <c r="G32" s="249"/>
      <c r="H32" s="249"/>
    </row>
    <row r="33" spans="1:9" s="247" customFormat="1" ht="14.25" customHeight="1">
      <c r="A33" s="253"/>
      <c r="B33" s="249"/>
      <c r="C33" s="249"/>
      <c r="D33" s="249"/>
      <c r="E33" s="252"/>
      <c r="F33" s="253"/>
      <c r="G33" s="249"/>
      <c r="H33" s="249"/>
    </row>
    <row r="34" spans="1:9" s="247" customFormat="1" ht="14.25" customHeight="1">
      <c r="A34" s="257" t="s">
        <v>1892</v>
      </c>
      <c r="B34" s="254"/>
      <c r="C34" s="256" t="s">
        <v>1857</v>
      </c>
      <c r="D34" s="249"/>
      <c r="E34" s="449"/>
      <c r="F34" s="255" t="s">
        <v>1858</v>
      </c>
      <c r="G34" s="249"/>
      <c r="H34" s="249"/>
    </row>
    <row r="35" spans="1:9" s="247" customFormat="1" ht="14.25" customHeight="1">
      <c r="A35" s="249" t="s">
        <v>353</v>
      </c>
      <c r="B35" s="254"/>
      <c r="C35" s="252" t="s">
        <v>200</v>
      </c>
      <c r="D35" s="249"/>
      <c r="E35" s="448"/>
      <c r="F35" s="250" t="s">
        <v>199</v>
      </c>
      <c r="G35" s="249"/>
      <c r="H35" s="249"/>
    </row>
    <row r="36" spans="1:9" s="240" customFormat="1">
      <c r="A36" s="245"/>
      <c r="B36" s="246"/>
      <c r="C36" s="245"/>
      <c r="D36" s="243"/>
      <c r="E36" s="244"/>
      <c r="F36" s="243"/>
      <c r="G36" s="243"/>
      <c r="H36" s="243"/>
      <c r="I36" s="331"/>
    </row>
    <row r="37" spans="1:9" s="240" customFormat="1">
      <c r="A37" s="245"/>
      <c r="B37" s="246"/>
      <c r="C37" s="245"/>
      <c r="D37" s="243"/>
      <c r="E37" s="244"/>
      <c r="F37" s="243"/>
      <c r="G37" s="243"/>
      <c r="H37" s="243"/>
      <c r="I37" s="331"/>
    </row>
    <row r="38" spans="1:9" s="240" customFormat="1">
      <c r="A38" s="245"/>
      <c r="B38" s="246"/>
      <c r="C38" s="245"/>
      <c r="D38" s="243"/>
      <c r="E38" s="244"/>
      <c r="F38" s="243"/>
      <c r="G38" s="243"/>
      <c r="H38" s="243"/>
      <c r="I38" s="331"/>
    </row>
    <row r="39" spans="1:9" s="240" customFormat="1">
      <c r="A39" s="245"/>
      <c r="B39" s="246"/>
      <c r="C39" s="245"/>
      <c r="D39" s="243"/>
      <c r="E39" s="244"/>
      <c r="F39" s="243"/>
      <c r="G39" s="243"/>
      <c r="H39" s="243"/>
      <c r="I39" s="331"/>
    </row>
    <row r="40" spans="1:9" s="240" customFormat="1">
      <c r="A40" s="245"/>
      <c r="B40" s="246"/>
      <c r="C40" s="245"/>
      <c r="D40" s="243"/>
      <c r="E40" s="244"/>
      <c r="F40" s="243"/>
      <c r="G40" s="243"/>
      <c r="H40" s="243"/>
      <c r="I40" s="331"/>
    </row>
    <row r="41" spans="1:9" s="240" customFormat="1">
      <c r="A41" s="245"/>
      <c r="B41" s="246"/>
      <c r="C41" s="245"/>
      <c r="D41" s="243"/>
      <c r="E41" s="244"/>
      <c r="F41" s="243"/>
      <c r="G41" s="243"/>
      <c r="H41" s="243"/>
      <c r="I41" s="331"/>
    </row>
    <row r="42" spans="1:9" s="240" customFormat="1">
      <c r="A42" s="245"/>
      <c r="B42" s="246"/>
      <c r="C42" s="245"/>
      <c r="D42" s="243"/>
      <c r="E42" s="244"/>
      <c r="F42" s="243"/>
      <c r="G42" s="243"/>
      <c r="H42" s="243"/>
      <c r="I42" s="331"/>
    </row>
    <row r="43" spans="1:9" s="240" customFormat="1">
      <c r="A43" s="245"/>
      <c r="B43" s="246"/>
      <c r="C43" s="245"/>
      <c r="D43" s="243"/>
      <c r="E43" s="244"/>
      <c r="F43" s="243"/>
      <c r="G43" s="243"/>
      <c r="H43" s="243"/>
      <c r="I43" s="331"/>
    </row>
    <row r="44" spans="1:9" s="240" customFormat="1">
      <c r="A44" s="245"/>
      <c r="B44" s="246"/>
      <c r="C44" s="245"/>
      <c r="D44" s="243"/>
      <c r="E44" s="244"/>
      <c r="F44" s="243"/>
      <c r="G44" s="243"/>
      <c r="H44" s="243"/>
      <c r="I44" s="331"/>
    </row>
    <row r="45" spans="1:9" s="240" customFormat="1">
      <c r="A45" s="245"/>
      <c r="B45" s="246"/>
      <c r="C45" s="245"/>
      <c r="D45" s="243"/>
      <c r="E45" s="244"/>
      <c r="F45" s="243"/>
      <c r="G45" s="243"/>
      <c r="H45" s="243"/>
      <c r="I45" s="331"/>
    </row>
    <row r="46" spans="1:9" s="240" customFormat="1">
      <c r="A46" s="245"/>
      <c r="B46" s="246"/>
      <c r="C46" s="245"/>
      <c r="D46" s="243"/>
      <c r="E46" s="244"/>
      <c r="F46" s="243"/>
      <c r="G46" s="243"/>
      <c r="H46" s="243"/>
      <c r="I46" s="331"/>
    </row>
  </sheetData>
  <mergeCells count="4">
    <mergeCell ref="E13:G13"/>
    <mergeCell ref="A13:B16"/>
    <mergeCell ref="A5:H5"/>
    <mergeCell ref="A6:H6"/>
  </mergeCells>
  <pageMargins left="0.5" right="0" top="0" bottom="0" header="0.25" footer="0"/>
  <pageSetup paperSize="5"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K45"/>
  <sheetViews>
    <sheetView showGridLines="0" showOutlineSymbols="0" topLeftCell="A19" workbookViewId="0">
      <selection activeCell="F34" sqref="F34"/>
    </sheetView>
  </sheetViews>
  <sheetFormatPr defaultColWidth="12.5703125" defaultRowHeight="12.75" outlineLevelRow="2" outlineLevelCol="2"/>
  <cols>
    <col min="1" max="1" width="1.85546875" style="238" customWidth="1"/>
    <col min="2" max="2" width="33" style="238" customWidth="1"/>
    <col min="3" max="3" width="11.7109375" style="238" customWidth="1"/>
    <col min="4" max="4" width="9.42578125" style="238" customWidth="1"/>
    <col min="5" max="5" width="9.28515625" style="239" customWidth="1"/>
    <col min="6" max="7" width="10.42578125" style="238" customWidth="1"/>
    <col min="8" max="8" width="9.85546875" style="238" customWidth="1"/>
    <col min="9" max="40" width="12.5703125" style="236"/>
    <col min="41" max="45" width="12.5703125" style="236" outlineLevel="1"/>
    <col min="46" max="51" width="12.5703125" style="236" outlineLevel="2"/>
    <col min="52" max="54" width="12.5703125" style="236" outlineLevel="1"/>
    <col min="55" max="74" width="12.5703125" style="236"/>
    <col min="75" max="78" width="12.5703125" style="236" outlineLevel="1"/>
    <col min="79" max="126" width="12.5703125" style="236"/>
    <col min="127" max="132" width="12.5703125" style="236" outlineLevel="1"/>
    <col min="133" max="138" width="12.5703125" style="236" outlineLevel="2"/>
    <col min="139" max="141" width="12.5703125" style="236" outlineLevel="1"/>
    <col min="142"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360</v>
      </c>
      <c r="B10" s="316"/>
    </row>
    <row r="11" spans="1:8" ht="14.25" customHeight="1">
      <c r="A11" s="316"/>
      <c r="B11" s="316"/>
    </row>
    <row r="12" spans="1:8" ht="14.25" customHeight="1">
      <c r="A12" s="315" t="s">
        <v>143</v>
      </c>
      <c r="B12" s="314"/>
      <c r="C12" s="310"/>
      <c r="D12" s="553" t="s">
        <v>229</v>
      </c>
      <c r="E12" s="313" t="s">
        <v>93</v>
      </c>
      <c r="F12" s="312"/>
      <c r="G12" s="311"/>
      <c r="H12" s="310" t="s">
        <v>216</v>
      </c>
    </row>
    <row r="13" spans="1:8" ht="14.25" customHeight="1">
      <c r="A13" s="309"/>
      <c r="B13" s="308"/>
      <c r="C13" s="310" t="s">
        <v>92</v>
      </c>
      <c r="D13" s="305" t="s">
        <v>214</v>
      </c>
      <c r="E13" s="306" t="s">
        <v>215</v>
      </c>
      <c r="F13" s="305" t="s">
        <v>89</v>
      </c>
      <c r="G13" s="305"/>
      <c r="H13" s="305" t="s">
        <v>214</v>
      </c>
    </row>
    <row r="14" spans="1:8" ht="14.25" customHeight="1">
      <c r="A14" s="309"/>
      <c r="B14" s="308"/>
      <c r="C14" s="307" t="s">
        <v>86</v>
      </c>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9" s="237" customFormat="1" ht="20.100000000000001" customHeight="1" outlineLevel="1">
      <c r="A17" s="294" t="s">
        <v>46</v>
      </c>
      <c r="B17" s="293"/>
      <c r="C17" s="292"/>
      <c r="D17" s="290">
        <f>SUM(D18:D27)</f>
        <v>626247.11</v>
      </c>
      <c r="E17" s="291">
        <f>SUM(E18:E27)</f>
        <v>118120.01</v>
      </c>
      <c r="F17" s="290">
        <f>SUM(F18:F27)</f>
        <v>1296939.99</v>
      </c>
      <c r="G17" s="290">
        <f>SUM(G18:G27)</f>
        <v>1415060</v>
      </c>
      <c r="H17" s="290">
        <f>SUM(H18:H27)</f>
        <v>475000</v>
      </c>
    </row>
    <row r="18" spans="1:9" s="268" customFormat="1" ht="18" customHeight="1" outlineLevel="1">
      <c r="A18" s="282" t="s">
        <v>212</v>
      </c>
      <c r="B18" s="276"/>
      <c r="C18" s="289" t="s">
        <v>44</v>
      </c>
      <c r="D18" s="288">
        <f>'[8]NEGOSYO CENTER'!$E$12</f>
        <v>44762.18</v>
      </c>
      <c r="E18" s="287">
        <f>'[7]NEGOSYO CENTER'!$E$12</f>
        <v>3469.5</v>
      </c>
      <c r="F18" s="272">
        <f>G18-E18</f>
        <v>76530.5</v>
      </c>
      <c r="G18" s="286">
        <f>'[7]NEGOSYO CENTER'!$C$12</f>
        <v>80000</v>
      </c>
      <c r="H18" s="285">
        <v>50000</v>
      </c>
      <c r="I18" s="269"/>
    </row>
    <row r="19" spans="1:9" s="268" customFormat="1" ht="18" customHeight="1" outlineLevel="1">
      <c r="A19" s="280" t="s">
        <v>211</v>
      </c>
      <c r="B19" s="279"/>
      <c r="C19" s="278" t="s">
        <v>40</v>
      </c>
      <c r="D19" s="274">
        <f>'[8]NEGOSYO CENTER'!$E$13</f>
        <v>22820.5</v>
      </c>
      <c r="E19" s="284">
        <f>'[7]NEGOSYO CENTER'!$E$13</f>
        <v>0</v>
      </c>
      <c r="F19" s="272">
        <f>G19-E19</f>
        <v>140000</v>
      </c>
      <c r="G19" s="283">
        <f>'[7]NEGOSYO CENTER'!$C$13</f>
        <v>140000</v>
      </c>
      <c r="H19" s="270">
        <v>40000</v>
      </c>
      <c r="I19" s="269"/>
    </row>
    <row r="20" spans="1:9" s="267" customFormat="1" ht="18" customHeight="1" outlineLevel="1">
      <c r="A20" s="277" t="s">
        <v>39</v>
      </c>
      <c r="B20" s="276"/>
      <c r="C20" s="278" t="s">
        <v>35</v>
      </c>
      <c r="D20" s="274">
        <f>'[8]NEGOSYO CENTER'!$E$14</f>
        <v>36790.39</v>
      </c>
      <c r="E20" s="284">
        <f>'[7]NEGOSYO CENTER'!$E$14</f>
        <v>39897.300000000003</v>
      </c>
      <c r="F20" s="272">
        <f>G20-E20</f>
        <v>12802.699999999997</v>
      </c>
      <c r="G20" s="283">
        <f>'[7]NEGOSYO CENTER'!$C$14</f>
        <v>52700</v>
      </c>
      <c r="H20" s="270">
        <v>50000</v>
      </c>
      <c r="I20" s="333"/>
    </row>
    <row r="21" spans="1:9" s="267" customFormat="1" ht="18" customHeight="1" outlineLevel="1">
      <c r="A21" s="280" t="s">
        <v>238</v>
      </c>
      <c r="B21" s="279"/>
      <c r="C21" s="278" t="s">
        <v>131</v>
      </c>
      <c r="D21" s="274">
        <f>'[8]NEGOSYO CENTER'!$E$15</f>
        <v>31913.450000000004</v>
      </c>
      <c r="E21" s="284">
        <f>'[7]NEGOSYO CENTER'!$E$15</f>
        <v>6143.48</v>
      </c>
      <c r="F21" s="272">
        <f>G21-E21</f>
        <v>43856.520000000004</v>
      </c>
      <c r="G21" s="283">
        <f>'[7]NEGOSYO CENTER'!$C$15</f>
        <v>50000</v>
      </c>
      <c r="H21" s="270">
        <v>50000</v>
      </c>
      <c r="I21" s="333"/>
    </row>
    <row r="22" spans="1:9" s="267" customFormat="1" ht="18" customHeight="1" outlineLevel="1">
      <c r="A22" s="280" t="s">
        <v>130</v>
      </c>
      <c r="B22" s="279"/>
      <c r="C22" s="278" t="s">
        <v>33</v>
      </c>
      <c r="D22" s="274">
        <f>'[8]NEGOSYO CENTER'!$E$16</f>
        <v>0</v>
      </c>
      <c r="E22" s="284">
        <f>'[7]NEGOSYO CENTER'!$E$16</f>
        <v>0</v>
      </c>
      <c r="F22" s="272">
        <f>G22-E22</f>
        <v>65000</v>
      </c>
      <c r="G22" s="283">
        <f>'[7]NEGOSYO CENTER'!$C$16</f>
        <v>65000</v>
      </c>
      <c r="H22" s="270">
        <v>65000</v>
      </c>
      <c r="I22" s="333"/>
    </row>
    <row r="23" spans="1:9" s="267" customFormat="1" ht="18" customHeight="1" outlineLevel="1">
      <c r="A23" s="280" t="s">
        <v>28</v>
      </c>
      <c r="B23" s="279"/>
      <c r="C23" s="278" t="s">
        <v>27</v>
      </c>
      <c r="D23" s="274">
        <v>0</v>
      </c>
      <c r="E23" s="284">
        <v>0</v>
      </c>
      <c r="F23" s="272">
        <v>0</v>
      </c>
      <c r="G23" s="283">
        <v>0</v>
      </c>
      <c r="H23" s="270">
        <v>9000</v>
      </c>
      <c r="I23" s="333"/>
    </row>
    <row r="24" spans="1:9" s="267" customFormat="1" ht="18" customHeight="1" outlineLevel="1">
      <c r="A24" s="280" t="s">
        <v>24</v>
      </c>
      <c r="B24" s="279"/>
      <c r="C24" s="278" t="s">
        <v>23</v>
      </c>
      <c r="D24" s="274">
        <f>'[8]NEGOSYO CENTER'!$E$17</f>
        <v>97775.09</v>
      </c>
      <c r="E24" s="284">
        <f>'[7]NEGOSYO CENTER'!$E$17</f>
        <v>67786.23</v>
      </c>
      <c r="F24" s="272">
        <f>G24-E24</f>
        <v>89413.77</v>
      </c>
      <c r="G24" s="283">
        <f>'[7]NEGOSYO CENTER'!$C$17</f>
        <v>157200</v>
      </c>
      <c r="H24" s="270">
        <v>79200</v>
      </c>
      <c r="I24" s="333">
        <v>78000</v>
      </c>
    </row>
    <row r="25" spans="1:9" s="267" customFormat="1" ht="18" customHeight="1" outlineLevel="1">
      <c r="A25" s="280" t="s">
        <v>254</v>
      </c>
      <c r="B25" s="279"/>
      <c r="C25" s="278"/>
      <c r="D25" s="274"/>
      <c r="E25" s="273"/>
      <c r="F25" s="272"/>
      <c r="G25" s="271"/>
      <c r="H25" s="270"/>
      <c r="I25" s="333"/>
    </row>
    <row r="26" spans="1:9" s="267" customFormat="1" ht="18" customHeight="1" outlineLevel="1">
      <c r="A26" s="280"/>
      <c r="B26" s="458" t="s">
        <v>253</v>
      </c>
      <c r="C26" s="278" t="s">
        <v>252</v>
      </c>
      <c r="D26" s="274">
        <f>'[8]NEGOSYO CENTER'!$E$18</f>
        <v>0</v>
      </c>
      <c r="E26" s="273">
        <f>'[7]NEGOSYO CENTER'!$E$18</f>
        <v>0</v>
      </c>
      <c r="F26" s="272">
        <f>G26-E26</f>
        <v>10000</v>
      </c>
      <c r="G26" s="271">
        <f>'[7]NEGOSYO CENTER'!$C$18</f>
        <v>10000</v>
      </c>
      <c r="H26" s="270">
        <v>10000</v>
      </c>
      <c r="I26" s="333"/>
    </row>
    <row r="27" spans="1:9" s="267" customFormat="1" ht="18" customHeight="1" outlineLevel="1">
      <c r="A27" s="277" t="s">
        <v>10</v>
      </c>
      <c r="B27" s="276"/>
      <c r="C27" s="275" t="s">
        <v>9</v>
      </c>
      <c r="D27" s="274">
        <f>'[8]NEGOSYO CENTER'!$E$19</f>
        <v>392185.5</v>
      </c>
      <c r="E27" s="273">
        <f>'[7]NEGOSYO CENTER'!$E$19</f>
        <v>823.5</v>
      </c>
      <c r="F27" s="272">
        <f>G27-E27</f>
        <v>859336.5</v>
      </c>
      <c r="G27" s="271">
        <f>'[7]NEGOSYO CENTER'!$C$19</f>
        <v>860160</v>
      </c>
      <c r="H27" s="270">
        <v>121800</v>
      </c>
      <c r="I27" s="333"/>
    </row>
    <row r="28" spans="1:9" ht="20.100000000000001" customHeight="1" outlineLevel="2" thickBot="1">
      <c r="A28" s="266" t="s">
        <v>8</v>
      </c>
      <c r="B28" s="264"/>
      <c r="C28" s="265"/>
      <c r="D28" s="264">
        <f>SUM(D18:D27)</f>
        <v>626247.11</v>
      </c>
      <c r="E28" s="263">
        <f>SUM(E18:E27)</f>
        <v>118120.01</v>
      </c>
      <c r="F28" s="264">
        <f>SUM(F18:F27)</f>
        <v>1296939.99</v>
      </c>
      <c r="G28" s="264">
        <f>SUM(G18:G27)</f>
        <v>1415060</v>
      </c>
      <c r="H28" s="263">
        <f>SUM(H18:H27)</f>
        <v>475000</v>
      </c>
      <c r="I28" s="552" t="s">
        <v>359</v>
      </c>
    </row>
    <row r="29" spans="1:9" ht="20.100000000000001" customHeight="1" outlineLevel="2" thickTop="1">
      <c r="A29" s="259"/>
      <c r="B29" s="259"/>
      <c r="C29" s="261"/>
      <c r="D29" s="259"/>
      <c r="E29" s="260"/>
      <c r="F29" s="259"/>
      <c r="G29" s="259"/>
      <c r="H29" s="260"/>
    </row>
    <row r="30" spans="1:9" s="247" customFormat="1" ht="14.25" customHeight="1">
      <c r="A30" s="253" t="s">
        <v>203</v>
      </c>
      <c r="B30" s="249"/>
      <c r="C30" s="249" t="s">
        <v>6</v>
      </c>
      <c r="D30" s="249"/>
      <c r="E30" s="252"/>
      <c r="F30" s="253" t="s">
        <v>5</v>
      </c>
      <c r="G30" s="249"/>
      <c r="H30" s="249"/>
    </row>
    <row r="31" spans="1:9" s="247" customFormat="1" ht="14.25" customHeight="1">
      <c r="A31" s="253"/>
      <c r="B31" s="249"/>
      <c r="C31" s="249"/>
      <c r="D31" s="249"/>
      <c r="E31" s="252"/>
      <c r="F31" s="253"/>
      <c r="G31" s="249"/>
      <c r="H31" s="249"/>
    </row>
    <row r="32" spans="1:9" s="247" customFormat="1" ht="14.25" customHeight="1">
      <c r="A32" s="253"/>
      <c r="B32" s="249"/>
      <c r="C32" s="249"/>
      <c r="D32" s="249"/>
      <c r="E32" s="252"/>
      <c r="F32" s="253"/>
      <c r="G32" s="249"/>
      <c r="H32" s="249"/>
    </row>
    <row r="33" spans="1:8" s="247" customFormat="1" ht="14.25" customHeight="1">
      <c r="A33" s="257" t="s">
        <v>1859</v>
      </c>
      <c r="B33" s="254"/>
      <c r="C33" s="256" t="s">
        <v>1857</v>
      </c>
      <c r="D33" s="249"/>
      <c r="E33" s="449"/>
      <c r="F33" s="255" t="s">
        <v>1858</v>
      </c>
      <c r="G33" s="249"/>
      <c r="H33" s="249"/>
    </row>
    <row r="34" spans="1:8" s="247" customFormat="1" ht="14.25" customHeight="1">
      <c r="A34" s="249" t="s">
        <v>358</v>
      </c>
      <c r="B34" s="254"/>
      <c r="C34" s="252" t="s">
        <v>200</v>
      </c>
      <c r="D34" s="249"/>
      <c r="E34" s="448"/>
      <c r="F34" s="250" t="s">
        <v>199</v>
      </c>
      <c r="G34" s="249"/>
      <c r="H34" s="249"/>
    </row>
    <row r="35" spans="1:8" s="240" customFormat="1">
      <c r="A35" s="332" t="s">
        <v>357</v>
      </c>
      <c r="B35" s="246"/>
      <c r="C35" s="245"/>
      <c r="D35" s="243"/>
      <c r="E35" s="244"/>
      <c r="F35" s="243"/>
      <c r="G35" s="243"/>
      <c r="H35" s="243"/>
    </row>
    <row r="36" spans="1:8" s="240" customFormat="1">
      <c r="A36" s="332" t="s">
        <v>356</v>
      </c>
      <c r="B36" s="246"/>
      <c r="C36" s="245"/>
      <c r="D36" s="243"/>
      <c r="E36" s="244"/>
      <c r="F36" s="243"/>
      <c r="G36" s="243"/>
      <c r="H36" s="243"/>
    </row>
    <row r="37" spans="1:8" s="240" customFormat="1">
      <c r="A37" s="245"/>
      <c r="B37" s="246"/>
      <c r="C37" s="245"/>
      <c r="D37" s="243"/>
      <c r="E37" s="244"/>
      <c r="F37" s="243"/>
      <c r="G37" s="243"/>
      <c r="H37" s="243"/>
    </row>
    <row r="38" spans="1:8" s="240" customFormat="1">
      <c r="A38" s="245"/>
      <c r="B38" s="246"/>
      <c r="C38" s="245"/>
      <c r="D38" s="243"/>
      <c r="E38" s="244"/>
      <c r="F38" s="243"/>
      <c r="G38" s="243"/>
      <c r="H38" s="243"/>
    </row>
    <row r="39" spans="1:8" s="240" customFormat="1">
      <c r="A39" s="245"/>
      <c r="B39" s="246"/>
      <c r="C39" s="245"/>
      <c r="D39" s="243"/>
      <c r="E39" s="244"/>
      <c r="F39" s="243"/>
      <c r="G39" s="243"/>
      <c r="H39" s="243"/>
    </row>
    <row r="40" spans="1:8" s="240" customFormat="1">
      <c r="A40" s="245"/>
      <c r="B40" s="246"/>
      <c r="C40" s="245"/>
      <c r="D40" s="243"/>
      <c r="E40" s="244"/>
      <c r="F40" s="243"/>
      <c r="G40" s="243"/>
      <c r="H40" s="243"/>
    </row>
    <row r="41" spans="1:8" s="240" customFormat="1">
      <c r="A41" s="245"/>
      <c r="B41" s="246"/>
      <c r="C41" s="245"/>
      <c r="D41" s="243"/>
      <c r="E41" s="244"/>
      <c r="F41" s="243"/>
      <c r="G41" s="243"/>
      <c r="H41" s="243"/>
    </row>
    <row r="42" spans="1:8" s="240" customFormat="1">
      <c r="A42" s="245"/>
      <c r="B42" s="246"/>
      <c r="C42" s="245"/>
      <c r="D42" s="243"/>
      <c r="E42" s="244"/>
      <c r="F42" s="243"/>
      <c r="G42" s="243"/>
      <c r="H42" s="243"/>
    </row>
    <row r="43" spans="1:8" s="240" customFormat="1">
      <c r="A43" s="245"/>
      <c r="B43" s="246"/>
      <c r="C43" s="245"/>
      <c r="D43" s="243"/>
      <c r="E43" s="244"/>
      <c r="F43" s="243"/>
      <c r="G43" s="243"/>
      <c r="H43" s="243"/>
    </row>
    <row r="44" spans="1:8" s="240" customFormat="1">
      <c r="A44" s="245"/>
      <c r="B44" s="246"/>
      <c r="C44" s="245"/>
      <c r="D44" s="243"/>
      <c r="E44" s="244"/>
      <c r="F44" s="243"/>
      <c r="G44" s="243"/>
      <c r="H44" s="243"/>
    </row>
    <row r="45" spans="1:8" s="240" customFormat="1">
      <c r="A45" s="245"/>
      <c r="B45" s="246"/>
      <c r="C45" s="245"/>
      <c r="D45" s="243"/>
      <c r="E45" s="244"/>
      <c r="F45" s="243"/>
      <c r="G45" s="243"/>
      <c r="H45"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3" transitionEvaluation="1" transitionEntry="1">
    <tabColor rgb="FFFFFF00"/>
    <outlinePr summaryBelow="0"/>
  </sheetPr>
  <dimension ref="A1:EM41"/>
  <sheetViews>
    <sheetView showGridLines="0" showOutlineSymbols="0" topLeftCell="A13" workbookViewId="0">
      <selection activeCell="G30" sqref="G30"/>
    </sheetView>
  </sheetViews>
  <sheetFormatPr defaultColWidth="12.5703125" defaultRowHeight="12.75" outlineLevelRow="2" outlineLevelCol="2"/>
  <cols>
    <col min="1" max="1" width="1.85546875" style="555" customWidth="1"/>
    <col min="2" max="2" width="27.42578125" style="555" customWidth="1"/>
    <col min="3" max="3" width="10.28515625" style="555" customWidth="1"/>
    <col min="4" max="4" width="9.28515625" style="555" customWidth="1"/>
    <col min="5" max="5" width="10.5703125" style="555" customWidth="1"/>
    <col min="6" max="6" width="10.28515625" style="555" customWidth="1"/>
    <col min="7" max="7" width="10.140625" style="555" customWidth="1"/>
    <col min="8" max="8" width="13" style="555" customWidth="1"/>
    <col min="9" max="42" width="12.5703125" style="554"/>
    <col min="43" max="47" width="12.5703125" style="554" outlineLevel="1"/>
    <col min="48" max="53" width="12.5703125" style="554" outlineLevel="2"/>
    <col min="54" max="56" width="12.5703125" style="554" outlineLevel="1"/>
    <col min="57" max="76" width="12.5703125" style="554"/>
    <col min="77" max="80" width="12.5703125" style="554" outlineLevel="1"/>
    <col min="81" max="128" width="12.5703125" style="554"/>
    <col min="129" max="134" width="12.5703125" style="554" outlineLevel="1"/>
    <col min="135" max="140" width="12.5703125" style="554" outlineLevel="2"/>
    <col min="141" max="143" width="12.5703125" style="554" outlineLevel="1"/>
    <col min="144"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E4" s="595"/>
      <c r="G4" s="595"/>
      <c r="H4" s="595"/>
    </row>
    <row r="5" spans="1:8" ht="14.25" customHeight="1">
      <c r="A5" s="594" t="s">
        <v>220</v>
      </c>
      <c r="B5" s="594"/>
      <c r="C5" s="594"/>
      <c r="D5" s="594"/>
      <c r="E5" s="594"/>
      <c r="F5" s="594"/>
      <c r="G5" s="594"/>
      <c r="H5" s="594"/>
    </row>
    <row r="6" spans="1:8" ht="14.25" customHeight="1">
      <c r="A6" s="593" t="s">
        <v>365</v>
      </c>
      <c r="B6" s="593"/>
      <c r="C6" s="593"/>
      <c r="D6" s="593"/>
      <c r="E6" s="593"/>
      <c r="F6" s="593"/>
      <c r="G6" s="593"/>
      <c r="H6" s="593"/>
    </row>
    <row r="7" spans="1:8" ht="14.25" customHeight="1">
      <c r="A7" s="591"/>
      <c r="B7" s="591"/>
      <c r="C7" s="591"/>
      <c r="D7" s="591"/>
      <c r="E7" s="592"/>
      <c r="F7" s="591"/>
      <c r="G7" s="591"/>
      <c r="H7" s="591"/>
    </row>
    <row r="8" spans="1:8" ht="14.25" customHeight="1">
      <c r="A8" s="591"/>
      <c r="B8" s="591"/>
      <c r="C8" s="591"/>
      <c r="D8" s="591"/>
      <c r="E8" s="592"/>
      <c r="F8" s="591"/>
      <c r="G8" s="591"/>
      <c r="H8" s="591"/>
    </row>
    <row r="9" spans="1:8" ht="14.25" customHeight="1">
      <c r="A9" s="590" t="s">
        <v>364</v>
      </c>
      <c r="B9" s="590"/>
    </row>
    <row r="10" spans="1:8" ht="14.25" customHeight="1">
      <c r="A10" s="589" t="s">
        <v>363</v>
      </c>
      <c r="B10" s="589"/>
    </row>
    <row r="11" spans="1:8" ht="14.25" customHeight="1">
      <c r="A11" s="589"/>
      <c r="B11" s="589"/>
    </row>
    <row r="12" spans="1:8" ht="14.25" customHeight="1">
      <c r="A12" s="432" t="s">
        <v>143</v>
      </c>
      <c r="B12" s="431"/>
      <c r="C12" s="427"/>
      <c r="D12" s="588" t="s">
        <v>229</v>
      </c>
      <c r="E12" s="430" t="s">
        <v>93</v>
      </c>
      <c r="F12" s="429"/>
      <c r="G12" s="428"/>
      <c r="H12" s="427" t="s">
        <v>216</v>
      </c>
    </row>
    <row r="13" spans="1:8" ht="14.25" customHeight="1">
      <c r="A13" s="426"/>
      <c r="B13" s="425"/>
      <c r="C13" s="427" t="s">
        <v>92</v>
      </c>
      <c r="D13" s="422" t="s">
        <v>214</v>
      </c>
      <c r="E13" s="422" t="s">
        <v>215</v>
      </c>
      <c r="F13" s="422" t="s">
        <v>89</v>
      </c>
      <c r="G13" s="422" t="s">
        <v>88</v>
      </c>
      <c r="H13" s="422" t="s">
        <v>214</v>
      </c>
    </row>
    <row r="14" spans="1:8" ht="14.25" customHeight="1">
      <c r="A14" s="426"/>
      <c r="B14" s="425"/>
      <c r="C14" s="424" t="s">
        <v>86</v>
      </c>
      <c r="D14" s="422">
        <v>2019</v>
      </c>
      <c r="E14" s="422" t="s">
        <v>85</v>
      </c>
      <c r="F14" s="422" t="s">
        <v>85</v>
      </c>
      <c r="G14" s="423"/>
      <c r="H14" s="422">
        <v>2021</v>
      </c>
    </row>
    <row r="15" spans="1:8" ht="14.25" customHeight="1">
      <c r="A15" s="421"/>
      <c r="B15" s="420"/>
      <c r="C15" s="419"/>
      <c r="D15" s="417" t="s">
        <v>84</v>
      </c>
      <c r="E15" s="417" t="s">
        <v>84</v>
      </c>
      <c r="F15" s="417" t="s">
        <v>142</v>
      </c>
      <c r="G15" s="418"/>
      <c r="H15" s="417" t="s">
        <v>83</v>
      </c>
    </row>
    <row r="16" spans="1:8" ht="20.100000000000001" customHeight="1">
      <c r="A16" s="587" t="s">
        <v>213</v>
      </c>
      <c r="B16" s="586"/>
      <c r="C16" s="585"/>
      <c r="D16" s="585"/>
      <c r="E16" s="585"/>
      <c r="F16" s="586"/>
      <c r="G16" s="586"/>
      <c r="H16" s="585"/>
    </row>
    <row r="17" spans="1:8" s="579" customFormat="1" ht="20.100000000000001" customHeight="1" outlineLevel="1">
      <c r="A17" s="584" t="s">
        <v>46</v>
      </c>
      <c r="B17" s="583"/>
      <c r="C17" s="582"/>
      <c r="D17" s="581">
        <f>SUM(D18:D23)</f>
        <v>577084.35700000008</v>
      </c>
      <c r="E17" s="580">
        <f>SUM(E18:E23)</f>
        <v>284808.27999999997</v>
      </c>
      <c r="F17" s="580">
        <f>SUM(F18:F23)</f>
        <v>457431.72000000003</v>
      </c>
      <c r="G17" s="580">
        <f>SUM(G18:G23)</f>
        <v>742240</v>
      </c>
      <c r="H17" s="580">
        <f>SUM(H18:H23)</f>
        <v>740000</v>
      </c>
    </row>
    <row r="18" spans="1:8" s="571" customFormat="1" ht="16.7" customHeight="1" outlineLevel="1">
      <c r="A18" s="410" t="s">
        <v>212</v>
      </c>
      <c r="B18" s="387"/>
      <c r="C18" s="578" t="s">
        <v>44</v>
      </c>
      <c r="D18" s="574">
        <f>'[8]4 p''s'!$F$13</f>
        <v>27552</v>
      </c>
      <c r="E18" s="577">
        <f>'[7]4 p''s'!$F$13</f>
        <v>4500</v>
      </c>
      <c r="F18" s="563">
        <f>G18-E18</f>
        <v>24300</v>
      </c>
      <c r="G18" s="577">
        <f>'[7]4 p''s'!$D$13</f>
        <v>28800</v>
      </c>
      <c r="H18" s="576">
        <v>28800</v>
      </c>
    </row>
    <row r="19" spans="1:8" s="571" customFormat="1" ht="16.7" customHeight="1" outlineLevel="1">
      <c r="A19" s="575" t="s">
        <v>39</v>
      </c>
      <c r="B19" s="387"/>
      <c r="C19" s="568" t="s">
        <v>35</v>
      </c>
      <c r="D19" s="574">
        <f>'[8]4 p''s'!$F$14</f>
        <v>9999.9500000000007</v>
      </c>
      <c r="E19" s="573">
        <f>'[7]4 p''s'!$F$14</f>
        <v>0</v>
      </c>
      <c r="F19" s="563">
        <f>G19-E19</f>
        <v>10000</v>
      </c>
      <c r="G19" s="572">
        <f>'[7]4 p''s'!$D$14</f>
        <v>10000</v>
      </c>
      <c r="H19" s="563">
        <v>10000</v>
      </c>
    </row>
    <row r="20" spans="1:8" s="562" customFormat="1" ht="16.7" customHeight="1" outlineLevel="1">
      <c r="A20" s="410" t="s">
        <v>32</v>
      </c>
      <c r="B20" s="387"/>
      <c r="C20" s="568" t="s">
        <v>31</v>
      </c>
      <c r="D20" s="565">
        <f>'[8]4 p''s'!$F$15</f>
        <v>1359.6</v>
      </c>
      <c r="E20" s="564">
        <f>'[7]4 p''s'!$F$15</f>
        <v>360</v>
      </c>
      <c r="F20" s="563">
        <f>G20-E20</f>
        <v>1440</v>
      </c>
      <c r="G20" s="564">
        <f>'[7]4 p''s'!$D$15</f>
        <v>1800</v>
      </c>
      <c r="H20" s="563">
        <v>1800</v>
      </c>
    </row>
    <row r="21" spans="1:8" s="562" customFormat="1" ht="16.7" customHeight="1" outlineLevel="1">
      <c r="A21" s="570" t="s">
        <v>236</v>
      </c>
      <c r="B21" s="569"/>
      <c r="C21" s="568" t="s">
        <v>27</v>
      </c>
      <c r="D21" s="565">
        <f>'[8]4 p''s'!$F$16</f>
        <v>7346.3600000000006</v>
      </c>
      <c r="E21" s="564">
        <f>'[7]4 p''s'!$F$16</f>
        <v>3302.6</v>
      </c>
      <c r="F21" s="563">
        <f>G21-E21</f>
        <v>4697.3999999999996</v>
      </c>
      <c r="G21" s="564">
        <f>'[7]4 p''s'!$D$16</f>
        <v>8000</v>
      </c>
      <c r="H21" s="563">
        <v>8000</v>
      </c>
    </row>
    <row r="22" spans="1:8" s="562" customFormat="1" ht="16.7" customHeight="1" outlineLevel="1">
      <c r="A22" s="570" t="s">
        <v>24</v>
      </c>
      <c r="B22" s="569"/>
      <c r="C22" s="568" t="s">
        <v>23</v>
      </c>
      <c r="D22" s="565">
        <f>'[8]4 p''s'!$F$17</f>
        <v>481337.44700000004</v>
      </c>
      <c r="E22" s="564">
        <f>'[7]4 p''s'!$F$17</f>
        <v>262105.68</v>
      </c>
      <c r="F22" s="563">
        <f>G22-E22</f>
        <v>371494.32</v>
      </c>
      <c r="G22" s="564">
        <f>'[7]4 p''s'!$D$17</f>
        <v>633600</v>
      </c>
      <c r="H22" s="563">
        <v>633600</v>
      </c>
    </row>
    <row r="23" spans="1:8" s="562" customFormat="1" ht="16.7" customHeight="1" outlineLevel="1">
      <c r="A23" s="567" t="s">
        <v>205</v>
      </c>
      <c r="B23" s="387"/>
      <c r="C23" s="566" t="s">
        <v>9</v>
      </c>
      <c r="D23" s="565">
        <f>'[8]4 p''s'!$F$18</f>
        <v>49489</v>
      </c>
      <c r="E23" s="564">
        <f>'[7]4 p''s'!$F$18</f>
        <v>14540</v>
      </c>
      <c r="F23" s="563">
        <f>G23-E23</f>
        <v>45500</v>
      </c>
      <c r="G23" s="564">
        <f>'[7]4 p''s'!$D$18</f>
        <v>60040</v>
      </c>
      <c r="H23" s="563">
        <v>57800</v>
      </c>
    </row>
    <row r="24" spans="1:8" ht="20.100000000000001" customHeight="1" outlineLevel="2" thickBot="1">
      <c r="A24" s="561" t="s">
        <v>8</v>
      </c>
      <c r="B24" s="559"/>
      <c r="C24" s="560"/>
      <c r="D24" s="559">
        <f>D17</f>
        <v>577084.35700000008</v>
      </c>
      <c r="E24" s="559">
        <f>E17</f>
        <v>284808.27999999997</v>
      </c>
      <c r="F24" s="559">
        <f>F17</f>
        <v>457431.72000000003</v>
      </c>
      <c r="G24" s="559">
        <f>G17</f>
        <v>742240</v>
      </c>
      <c r="H24" s="559">
        <f>H17</f>
        <v>740000</v>
      </c>
    </row>
    <row r="25" spans="1:8" ht="20.100000000000001" customHeight="1" outlineLevel="2" thickTop="1">
      <c r="A25" s="557"/>
      <c r="B25" s="557"/>
      <c r="C25" s="558"/>
      <c r="D25" s="557"/>
      <c r="E25" s="557"/>
      <c r="F25" s="557"/>
      <c r="G25" s="557"/>
      <c r="H25" s="557"/>
    </row>
    <row r="26" spans="1:8" s="367" customFormat="1" ht="14.25" customHeight="1">
      <c r="A26" s="370" t="s">
        <v>203</v>
      </c>
      <c r="B26" s="370"/>
      <c r="C26" s="369" t="s">
        <v>6</v>
      </c>
      <c r="D26" s="369"/>
      <c r="E26" s="369"/>
      <c r="F26" s="370"/>
      <c r="G26" s="370" t="s">
        <v>5</v>
      </c>
      <c r="H26" s="370"/>
    </row>
    <row r="27" spans="1:8" s="367" customFormat="1" ht="14.25" customHeight="1">
      <c r="A27" s="370"/>
      <c r="B27" s="370"/>
      <c r="C27" s="369"/>
      <c r="D27" s="369"/>
      <c r="E27" s="369"/>
      <c r="F27" s="370"/>
      <c r="G27" s="370"/>
      <c r="H27" s="370"/>
    </row>
    <row r="28" spans="1:8" s="367" customFormat="1" ht="14.25" customHeight="1">
      <c r="A28" s="370"/>
      <c r="B28" s="370"/>
      <c r="C28" s="369"/>
      <c r="D28" s="369"/>
      <c r="E28" s="369"/>
      <c r="F28" s="370"/>
      <c r="G28" s="370"/>
      <c r="H28" s="370"/>
    </row>
    <row r="29" spans="1:8" s="367" customFormat="1" ht="14.25" customHeight="1">
      <c r="A29" s="3695" t="s">
        <v>1893</v>
      </c>
      <c r="B29" s="373"/>
      <c r="C29" s="3696" t="s">
        <v>1857</v>
      </c>
      <c r="D29" s="556"/>
      <c r="E29" s="369"/>
      <c r="F29" s="373"/>
      <c r="G29" s="3697" t="s">
        <v>1858</v>
      </c>
      <c r="H29" s="373"/>
    </row>
    <row r="30" spans="1:8" s="367" customFormat="1" ht="14.25" customHeight="1">
      <c r="A30" s="369" t="s">
        <v>361</v>
      </c>
      <c r="B30" s="370"/>
      <c r="C30" s="370" t="s">
        <v>241</v>
      </c>
      <c r="D30" s="370"/>
      <c r="E30" s="369"/>
      <c r="F30" s="368"/>
      <c r="G30" s="368" t="s">
        <v>240</v>
      </c>
      <c r="H30" s="368"/>
    </row>
    <row r="31" spans="1:8" s="363" customFormat="1">
      <c r="A31" s="365"/>
      <c r="B31" s="366"/>
      <c r="C31" s="365"/>
      <c r="D31" s="364"/>
      <c r="E31" s="364"/>
      <c r="F31" s="364"/>
      <c r="G31" s="364"/>
      <c r="H31" s="364"/>
    </row>
    <row r="32" spans="1:8"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row r="40" spans="1:8" s="363" customFormat="1">
      <c r="A40" s="365"/>
      <c r="B40" s="366"/>
      <c r="C40" s="365"/>
      <c r="D40" s="364"/>
      <c r="E40" s="364"/>
      <c r="F40" s="364"/>
      <c r="G40" s="364"/>
      <c r="H40" s="364"/>
    </row>
    <row r="41" spans="1:8" s="363" customFormat="1">
      <c r="A41" s="365"/>
      <c r="B41" s="366"/>
      <c r="C41" s="365"/>
      <c r="D41" s="364"/>
      <c r="E41" s="364"/>
      <c r="F41" s="364"/>
      <c r="G41" s="364"/>
      <c r="H41" s="364"/>
    </row>
  </sheetData>
  <mergeCells count="4">
    <mergeCell ref="A12:B15"/>
    <mergeCell ref="E12:G12"/>
    <mergeCell ref="A5:H5"/>
    <mergeCell ref="A6:H6"/>
  </mergeCells>
  <pageMargins left="0.5" right="0" top="0" bottom="0" header="0" footer="0"/>
  <pageSetup paperSize="5"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2" transitionEvaluation="1" transitionEntry="1">
    <tabColor rgb="FFFFFF00"/>
    <outlinePr summaryBelow="0"/>
  </sheetPr>
  <dimension ref="A1:EJ50"/>
  <sheetViews>
    <sheetView showGridLines="0" showOutlineSymbols="0" topLeftCell="A22" workbookViewId="0">
      <selection activeCell="G39" sqref="G39"/>
    </sheetView>
  </sheetViews>
  <sheetFormatPr defaultColWidth="12.5703125" defaultRowHeight="12.75" outlineLevelRow="2" outlineLevelCol="2"/>
  <cols>
    <col min="1" max="1" width="1.85546875" style="555" customWidth="1"/>
    <col min="2" max="2" width="32.140625" style="555" customWidth="1"/>
    <col min="3" max="3" width="11.85546875" style="555" customWidth="1"/>
    <col min="4" max="5" width="10.28515625" style="555" customWidth="1"/>
    <col min="6" max="6" width="10.85546875" style="555" customWidth="1"/>
    <col min="7" max="7" width="10.28515625" style="555" customWidth="1"/>
    <col min="8" max="8" width="10.42578125" style="555" customWidth="1"/>
    <col min="9" max="39" width="12.5703125" style="554"/>
    <col min="40" max="44" width="12.5703125" style="554" outlineLevel="1"/>
    <col min="45" max="50" width="12.5703125" style="554" outlineLevel="2"/>
    <col min="51" max="53" width="12.5703125" style="554" outlineLevel="1"/>
    <col min="54" max="73" width="12.5703125" style="554"/>
    <col min="74" max="77" width="12.5703125" style="554" outlineLevel="1"/>
    <col min="78" max="125" width="12.5703125" style="554"/>
    <col min="126" max="131" width="12.5703125" style="554" outlineLevel="1"/>
    <col min="132" max="137" width="12.5703125" style="554" outlineLevel="2"/>
    <col min="138" max="140" width="12.5703125" style="554" outlineLevel="1"/>
    <col min="141"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E4" s="595"/>
      <c r="G4" s="595"/>
      <c r="H4" s="595"/>
    </row>
    <row r="5" spans="1:8" ht="14.25" customHeight="1">
      <c r="A5" s="594" t="s">
        <v>220</v>
      </c>
      <c r="B5" s="594"/>
      <c r="C5" s="594"/>
      <c r="D5" s="594"/>
      <c r="E5" s="594"/>
      <c r="F5" s="594"/>
      <c r="G5" s="594"/>
      <c r="H5" s="594"/>
    </row>
    <row r="6" spans="1:8" ht="14.25" customHeight="1">
      <c r="A6" s="593" t="s">
        <v>365</v>
      </c>
      <c r="B6" s="593"/>
      <c r="C6" s="593"/>
      <c r="D6" s="593"/>
      <c r="E6" s="593"/>
      <c r="F6" s="593"/>
      <c r="G6" s="593"/>
      <c r="H6" s="593"/>
    </row>
    <row r="7" spans="1:8" ht="14.25" customHeight="1">
      <c r="A7" s="591"/>
      <c r="B7" s="591"/>
      <c r="C7" s="591"/>
      <c r="D7" s="591"/>
      <c r="E7" s="592"/>
      <c r="F7" s="591"/>
      <c r="G7" s="591"/>
      <c r="H7" s="591"/>
    </row>
    <row r="8" spans="1:8" ht="14.25" customHeight="1">
      <c r="A8" s="591"/>
      <c r="B8" s="591"/>
      <c r="C8" s="591"/>
      <c r="D8" s="591"/>
      <c r="E8" s="592"/>
      <c r="F8" s="591"/>
      <c r="G8" s="591"/>
      <c r="H8" s="591"/>
    </row>
    <row r="9" spans="1:8" ht="14.25" customHeight="1">
      <c r="A9" s="590" t="s">
        <v>364</v>
      </c>
      <c r="B9" s="590"/>
    </row>
    <row r="10" spans="1:8" ht="14.25" customHeight="1">
      <c r="A10" s="589" t="s">
        <v>371</v>
      </c>
      <c r="B10" s="589"/>
    </row>
    <row r="11" spans="1:8" ht="14.25" customHeight="1">
      <c r="A11" s="589"/>
      <c r="B11" s="589"/>
    </row>
    <row r="12" spans="1:8" ht="14.25" customHeight="1">
      <c r="A12" s="432" t="s">
        <v>143</v>
      </c>
      <c r="B12" s="431"/>
      <c r="C12" s="427" t="s">
        <v>92</v>
      </c>
      <c r="D12" s="427" t="s">
        <v>229</v>
      </c>
      <c r="E12" s="430" t="s">
        <v>93</v>
      </c>
      <c r="F12" s="429"/>
      <c r="G12" s="428"/>
      <c r="H12" s="427" t="s">
        <v>216</v>
      </c>
    </row>
    <row r="13" spans="1:8" ht="14.25" customHeight="1">
      <c r="A13" s="426"/>
      <c r="B13" s="425"/>
      <c r="C13" s="622" t="s">
        <v>86</v>
      </c>
      <c r="D13" s="422" t="s">
        <v>214</v>
      </c>
      <c r="E13" s="422" t="s">
        <v>215</v>
      </c>
      <c r="F13" s="422" t="s">
        <v>89</v>
      </c>
      <c r="G13" s="422" t="s">
        <v>88</v>
      </c>
      <c r="H13" s="422" t="s">
        <v>214</v>
      </c>
    </row>
    <row r="14" spans="1:8" ht="14.25" customHeight="1">
      <c r="A14" s="426"/>
      <c r="B14" s="425"/>
      <c r="C14" s="622"/>
      <c r="D14" s="422">
        <v>2019</v>
      </c>
      <c r="E14" s="422" t="s">
        <v>85</v>
      </c>
      <c r="F14" s="422" t="s">
        <v>85</v>
      </c>
      <c r="G14" s="423"/>
      <c r="H14" s="422">
        <v>2021</v>
      </c>
    </row>
    <row r="15" spans="1:8" ht="14.25" customHeight="1">
      <c r="A15" s="421"/>
      <c r="B15" s="420"/>
      <c r="C15" s="419"/>
      <c r="D15" s="417" t="s">
        <v>84</v>
      </c>
      <c r="E15" s="417" t="s">
        <v>84</v>
      </c>
      <c r="F15" s="417" t="s">
        <v>142</v>
      </c>
      <c r="G15" s="418"/>
      <c r="H15" s="417" t="s">
        <v>83</v>
      </c>
    </row>
    <row r="16" spans="1:8" ht="14.25" customHeight="1">
      <c r="A16" s="621"/>
      <c r="B16" s="620"/>
      <c r="C16" s="424"/>
      <c r="D16" s="617"/>
      <c r="E16" s="617"/>
      <c r="F16" s="619"/>
      <c r="G16" s="618"/>
      <c r="H16" s="617"/>
    </row>
    <row r="17" spans="1:8" ht="20.100000000000001" customHeight="1">
      <c r="A17" s="616" t="s">
        <v>213</v>
      </c>
      <c r="B17" s="586"/>
      <c r="C17" s="585"/>
      <c r="D17" s="585"/>
      <c r="E17" s="585"/>
      <c r="F17" s="586"/>
      <c r="G17" s="586"/>
      <c r="H17" s="585"/>
    </row>
    <row r="18" spans="1:8" ht="20.100000000000001" customHeight="1">
      <c r="A18" s="616" t="s">
        <v>82</v>
      </c>
      <c r="B18" s="615"/>
      <c r="C18" s="614"/>
      <c r="D18" s="614">
        <f>D19</f>
        <v>2634211.14</v>
      </c>
      <c r="E18" s="614">
        <f>E19</f>
        <v>1449675</v>
      </c>
      <c r="F18" s="614">
        <f>F19</f>
        <v>1647053</v>
      </c>
      <c r="G18" s="614">
        <f>G19</f>
        <v>3096728</v>
      </c>
      <c r="H18" s="614">
        <f>H19</f>
        <v>3036228</v>
      </c>
    </row>
    <row r="19" spans="1:8" ht="15.75" customHeight="1">
      <c r="A19" s="613" t="s">
        <v>370</v>
      </c>
      <c r="B19" s="612"/>
      <c r="C19" s="611" t="s">
        <v>369</v>
      </c>
      <c r="D19" s="610">
        <f>'[8]COUNTRY PROGRAM FOR CHILDREN'!$F$11</f>
        <v>2634211.14</v>
      </c>
      <c r="E19" s="609">
        <f>'[7]COUNTRY PROGRAM FOR CHILDREN'!$F$11</f>
        <v>1449675</v>
      </c>
      <c r="F19" s="600">
        <f>G19-E19</f>
        <v>1647053</v>
      </c>
      <c r="G19" s="608">
        <f>'[7]COUNTRY PROGRAM FOR CHILDREN'!$D$10</f>
        <v>3096728</v>
      </c>
      <c r="H19" s="607">
        <v>3036228</v>
      </c>
    </row>
    <row r="20" spans="1:8" s="579" customFormat="1" ht="20.100000000000001" customHeight="1" outlineLevel="1">
      <c r="A20" s="606" t="s">
        <v>46</v>
      </c>
      <c r="B20" s="605"/>
      <c r="C20" s="582"/>
      <c r="D20" s="580">
        <f>SUM(D21:D32)</f>
        <v>1677780.02</v>
      </c>
      <c r="E20" s="580">
        <f>SUM(E21:E32)</f>
        <v>475859.26</v>
      </c>
      <c r="F20" s="580">
        <f>SUM(F21:F32)</f>
        <v>2399150.7399999998</v>
      </c>
      <c r="G20" s="580">
        <f>SUM(G21:G32)</f>
        <v>2875010</v>
      </c>
      <c r="H20" s="580">
        <f>SUM(H21:H32)</f>
        <v>1363772</v>
      </c>
    </row>
    <row r="21" spans="1:8" s="571" customFormat="1" ht="16.7" customHeight="1" outlineLevel="1">
      <c r="A21" s="410" t="s">
        <v>212</v>
      </c>
      <c r="B21" s="391"/>
      <c r="C21" s="578" t="s">
        <v>44</v>
      </c>
      <c r="D21" s="574">
        <f>'[8]COUNTRY PROGRAM FOR CHILDREN'!$F$13</f>
        <v>59774.460000000006</v>
      </c>
      <c r="E21" s="577">
        <f>'[7]COUNTRY PROGRAM FOR CHILDREN'!$F$13</f>
        <v>18564</v>
      </c>
      <c r="F21" s="600">
        <f>G21-E21</f>
        <v>41436</v>
      </c>
      <c r="G21" s="577">
        <f>'[7]COUNTRY PROGRAM FOR CHILDREN'!$D$13</f>
        <v>60000</v>
      </c>
      <c r="H21" s="576">
        <v>60000</v>
      </c>
    </row>
    <row r="22" spans="1:8" s="571" customFormat="1" ht="16.7" customHeight="1" outlineLevel="1">
      <c r="A22" s="602" t="s">
        <v>211</v>
      </c>
      <c r="B22" s="604"/>
      <c r="C22" s="568" t="s">
        <v>40</v>
      </c>
      <c r="D22" s="565">
        <f>'[8]COUNTRY PROGRAM FOR CHILDREN'!$F$14</f>
        <v>63300</v>
      </c>
      <c r="E22" s="572">
        <f>'[7]COUNTRY PROGRAM FOR CHILDREN'!$F$14</f>
        <v>0</v>
      </c>
      <c r="F22" s="600">
        <f>G22-E22</f>
        <v>97810</v>
      </c>
      <c r="G22" s="572">
        <f>'[7]COUNTRY PROGRAM FOR CHILDREN'!$D$14</f>
        <v>97810</v>
      </c>
      <c r="H22" s="563">
        <v>86572</v>
      </c>
    </row>
    <row r="23" spans="1:8" s="562" customFormat="1" ht="16.7" customHeight="1" outlineLevel="1">
      <c r="A23" s="575" t="s">
        <v>39</v>
      </c>
      <c r="B23" s="391"/>
      <c r="C23" s="568" t="s">
        <v>35</v>
      </c>
      <c r="D23" s="565">
        <f>'[8]COUNTRY PROGRAM FOR CHILDREN'!$F$15</f>
        <v>7980.1899999999987</v>
      </c>
      <c r="E23" s="564">
        <f>'[7]COUNTRY PROGRAM FOR CHILDREN'!$F$15</f>
        <v>6040.66</v>
      </c>
      <c r="F23" s="600">
        <f>G23-E23</f>
        <v>1959.3400000000001</v>
      </c>
      <c r="G23" s="564">
        <f>'[7]COUNTRY PROGRAM FOR CHILDREN'!$D$15</f>
        <v>8000</v>
      </c>
      <c r="H23" s="563">
        <v>8000</v>
      </c>
    </row>
    <row r="24" spans="1:8" s="562" customFormat="1" ht="16.7" customHeight="1" outlineLevel="1">
      <c r="A24" s="570" t="s">
        <v>130</v>
      </c>
      <c r="B24" s="569"/>
      <c r="C24" s="568" t="s">
        <v>33</v>
      </c>
      <c r="D24" s="565">
        <f>'[8]COUNTRY PROGRAM FOR CHILDREN'!$F$16</f>
        <v>0</v>
      </c>
      <c r="E24" s="564">
        <f>'[7]COUNTRY PROGRAM FOR CHILDREN'!$F$16</f>
        <v>0</v>
      </c>
      <c r="F24" s="600">
        <f>G24-E24</f>
        <v>4560</v>
      </c>
      <c r="G24" s="564">
        <f>'[7]COUNTRY PROGRAM FOR CHILDREN'!$D$16</f>
        <v>4560</v>
      </c>
      <c r="H24" s="563">
        <v>4560</v>
      </c>
    </row>
    <row r="25" spans="1:8" s="562" customFormat="1" ht="16.7" customHeight="1" outlineLevel="1">
      <c r="A25" s="410" t="s">
        <v>32</v>
      </c>
      <c r="B25" s="391"/>
      <c r="C25" s="568" t="s">
        <v>31</v>
      </c>
      <c r="D25" s="565">
        <f>'[8]COUNTRY PROGRAM FOR CHILDREN'!$F$19</f>
        <v>1080</v>
      </c>
      <c r="E25" s="564">
        <f>'[7]COUNTRY PROGRAM FOR CHILDREN'!$F$19</f>
        <v>600</v>
      </c>
      <c r="F25" s="600">
        <f>G25-E25</f>
        <v>840</v>
      </c>
      <c r="G25" s="564">
        <f>'[7]COUNTRY PROGRAM FOR CHILDREN'!$D$19</f>
        <v>1440</v>
      </c>
      <c r="H25" s="563">
        <v>1440</v>
      </c>
    </row>
    <row r="26" spans="1:8" s="562" customFormat="1" ht="16.7" customHeight="1" outlineLevel="1">
      <c r="A26" s="410" t="s">
        <v>195</v>
      </c>
      <c r="B26" s="391"/>
      <c r="C26" s="568" t="s">
        <v>194</v>
      </c>
      <c r="D26" s="565">
        <f>'[8]COUNTRY PROGRAM FOR CHILDREN'!$F$18</f>
        <v>0</v>
      </c>
      <c r="E26" s="564">
        <f>'[7]COUNTRY PROGRAM FOR CHILDREN'!$F$18</f>
        <v>0</v>
      </c>
      <c r="F26" s="600">
        <f>G26-E26</f>
        <v>1000</v>
      </c>
      <c r="G26" s="564">
        <f>'[7]COUNTRY PROGRAM FOR CHILDREN'!$D$18</f>
        <v>1000</v>
      </c>
      <c r="H26" s="563">
        <v>1000</v>
      </c>
    </row>
    <row r="27" spans="1:8" s="562" customFormat="1" ht="16.7" customHeight="1" outlineLevel="1">
      <c r="A27" s="570" t="s">
        <v>209</v>
      </c>
      <c r="B27" s="569"/>
      <c r="C27" s="568" t="s">
        <v>27</v>
      </c>
      <c r="D27" s="565">
        <f>'[8]COUNTRY PROGRAM FOR CHILDREN'!$F$17</f>
        <v>7268.7999999999993</v>
      </c>
      <c r="E27" s="564">
        <f>'[7]COUNTRY PROGRAM FOR CHILDREN'!$F$17</f>
        <v>2643.2</v>
      </c>
      <c r="F27" s="600">
        <f>G27-E27</f>
        <v>6356.8</v>
      </c>
      <c r="G27" s="564">
        <f>'[7]COUNTRY PROGRAM FOR CHILDREN'!$D$17</f>
        <v>9000</v>
      </c>
      <c r="H27" s="563">
        <v>9000</v>
      </c>
    </row>
    <row r="28" spans="1:8" s="562" customFormat="1" ht="16.7" customHeight="1" outlineLevel="1">
      <c r="A28" s="603" t="s">
        <v>368</v>
      </c>
      <c r="B28" s="569"/>
      <c r="C28" s="568" t="s">
        <v>367</v>
      </c>
      <c r="D28" s="565">
        <v>0</v>
      </c>
      <c r="E28" s="564">
        <f>'[7]COUNTRY PROGRAM FOR CHILDREN'!$F$20</f>
        <v>0</v>
      </c>
      <c r="F28" s="600">
        <f>G28-E28</f>
        <v>1000000</v>
      </c>
      <c r="G28" s="564">
        <f>'[7]COUNTRY PROGRAM FOR CHILDREN'!$D$20</f>
        <v>1000000</v>
      </c>
      <c r="H28" s="563"/>
    </row>
    <row r="29" spans="1:8" s="562" customFormat="1" ht="16.7" customHeight="1" outlineLevel="1">
      <c r="A29" s="570" t="s">
        <v>24</v>
      </c>
      <c r="B29" s="569"/>
      <c r="C29" s="568" t="s">
        <v>23</v>
      </c>
      <c r="D29" s="565">
        <f>'[8]COUNTRY PROGRAM FOR CHILDREN'!$F$20</f>
        <v>650543.97</v>
      </c>
      <c r="E29" s="564">
        <f>'[7]COUNTRY PROGRAM FOR CHILDREN'!$F$21</f>
        <v>277719.40000000002</v>
      </c>
      <c r="F29" s="600">
        <f>G29-E29</f>
        <v>240080.59999999998</v>
      </c>
      <c r="G29" s="564">
        <f>'[7]COUNTRY PROGRAM FOR CHILDREN'!$D$21</f>
        <v>517800</v>
      </c>
      <c r="H29" s="563">
        <v>517800</v>
      </c>
    </row>
    <row r="30" spans="1:8" s="562" customFormat="1" ht="16.7" customHeight="1" outlineLevel="1">
      <c r="A30" s="570" t="s">
        <v>366</v>
      </c>
      <c r="B30" s="569"/>
      <c r="C30" s="568"/>
      <c r="D30" s="565"/>
      <c r="E30" s="564"/>
      <c r="F30" s="563"/>
      <c r="G30" s="564"/>
      <c r="H30" s="563"/>
    </row>
    <row r="31" spans="1:8" s="562" customFormat="1" ht="16.7" customHeight="1" outlineLevel="1">
      <c r="A31" s="602"/>
      <c r="B31" s="601" t="s">
        <v>186</v>
      </c>
      <c r="C31" s="568" t="s">
        <v>21</v>
      </c>
      <c r="D31" s="565">
        <f>'[8]COUNTRY PROGRAM FOR CHILDREN'!$F$22</f>
        <v>0</v>
      </c>
      <c r="E31" s="564">
        <f>'[7]COUNTRY PROGRAM FOR CHILDREN'!$F$23</f>
        <v>0</v>
      </c>
      <c r="F31" s="600">
        <f>G31-E31</f>
        <v>1000</v>
      </c>
      <c r="G31" s="564">
        <f>'[7]COUNTRY PROGRAM FOR CHILDREN'!$D$23</f>
        <v>1000</v>
      </c>
      <c r="H31" s="563">
        <v>1000</v>
      </c>
    </row>
    <row r="32" spans="1:8" s="562" customFormat="1" ht="16.7" customHeight="1" outlineLevel="1">
      <c r="A32" s="575" t="s">
        <v>10</v>
      </c>
      <c r="B32" s="387"/>
      <c r="C32" s="566" t="s">
        <v>9</v>
      </c>
      <c r="D32" s="565">
        <f>'[8]COUNTRY PROGRAM FOR CHILDREN'!$F$23</f>
        <v>887832.6</v>
      </c>
      <c r="E32" s="564">
        <f>'[7]COUNTRY PROGRAM FOR CHILDREN'!$F$24</f>
        <v>170292</v>
      </c>
      <c r="F32" s="600">
        <f>G32-E32</f>
        <v>1004108</v>
      </c>
      <c r="G32" s="564">
        <f>'[7]COUNTRY PROGRAM FOR CHILDREN'!$D$24</f>
        <v>1174400</v>
      </c>
      <c r="H32" s="563">
        <v>674400</v>
      </c>
    </row>
    <row r="33" spans="1:8" ht="20.100000000000001" customHeight="1" outlineLevel="2" thickBot="1">
      <c r="A33" s="599" t="s">
        <v>8</v>
      </c>
      <c r="B33" s="559"/>
      <c r="C33" s="560"/>
      <c r="D33" s="559">
        <f>D20+D18</f>
        <v>4311991.16</v>
      </c>
      <c r="E33" s="559">
        <f>E20+E18</f>
        <v>1925534.26</v>
      </c>
      <c r="F33" s="559">
        <f>F20+F18</f>
        <v>4046203.7399999998</v>
      </c>
      <c r="G33" s="559">
        <f>G20+G18</f>
        <v>5971738</v>
      </c>
      <c r="H33" s="559">
        <f>H20+H18</f>
        <v>4400000</v>
      </c>
    </row>
    <row r="34" spans="1:8" ht="20.100000000000001" customHeight="1" outlineLevel="2" thickTop="1">
      <c r="A34" s="557"/>
      <c r="B34" s="557"/>
      <c r="C34" s="558"/>
      <c r="D34" s="557"/>
      <c r="E34" s="557"/>
      <c r="F34" s="557"/>
      <c r="G34" s="557"/>
      <c r="H34" s="557"/>
    </row>
    <row r="35" spans="1:8" s="367" customFormat="1" ht="14.25" customHeight="1">
      <c r="A35" s="370" t="s">
        <v>203</v>
      </c>
      <c r="B35" s="370"/>
      <c r="C35" s="369" t="s">
        <v>6</v>
      </c>
      <c r="D35" s="369"/>
      <c r="E35" s="369"/>
      <c r="F35" s="370"/>
      <c r="G35" s="370" t="s">
        <v>5</v>
      </c>
      <c r="H35" s="370"/>
    </row>
    <row r="36" spans="1:8" s="367" customFormat="1" ht="14.25" customHeight="1">
      <c r="A36" s="370"/>
      <c r="B36" s="370"/>
      <c r="C36" s="369"/>
      <c r="D36" s="369"/>
      <c r="E36" s="369"/>
      <c r="F36" s="370"/>
      <c r="G36" s="370"/>
      <c r="H36" s="370"/>
    </row>
    <row r="37" spans="1:8" s="367" customFormat="1" ht="14.25" customHeight="1">
      <c r="A37" s="370"/>
      <c r="B37" s="370"/>
      <c r="C37" s="369"/>
      <c r="D37" s="369"/>
      <c r="E37" s="369"/>
      <c r="F37" s="370"/>
      <c r="G37" s="370"/>
      <c r="H37" s="370"/>
    </row>
    <row r="38" spans="1:8" s="367" customFormat="1" ht="14.25" customHeight="1">
      <c r="A38" s="3695" t="s">
        <v>1894</v>
      </c>
      <c r="B38" s="373"/>
      <c r="C38" s="3696" t="s">
        <v>1895</v>
      </c>
      <c r="D38" s="556"/>
      <c r="E38" s="369"/>
      <c r="F38" s="373"/>
      <c r="G38" s="3697" t="s">
        <v>1896</v>
      </c>
      <c r="H38" s="373"/>
    </row>
    <row r="39" spans="1:8" s="367" customFormat="1" ht="14.25" customHeight="1">
      <c r="A39" s="369" t="s">
        <v>361</v>
      </c>
      <c r="B39" s="370"/>
      <c r="C39" s="370" t="s">
        <v>241</v>
      </c>
      <c r="D39" s="370"/>
      <c r="E39" s="369"/>
      <c r="F39" s="368"/>
      <c r="G39" s="368" t="s">
        <v>240</v>
      </c>
      <c r="H39" s="368"/>
    </row>
    <row r="40" spans="1:8" s="363" customFormat="1">
      <c r="A40" s="365"/>
      <c r="B40" s="366"/>
      <c r="C40" s="365"/>
      <c r="D40" s="364"/>
      <c r="E40" s="364"/>
      <c r="F40" s="364"/>
      <c r="G40" s="364"/>
      <c r="H40" s="364"/>
    </row>
    <row r="41" spans="1:8" s="363" customFormat="1">
      <c r="A41" s="365"/>
      <c r="B41" s="366"/>
      <c r="C41" s="365"/>
      <c r="D41" s="364"/>
      <c r="E41" s="364"/>
      <c r="F41" s="364"/>
      <c r="G41" s="364"/>
      <c r="H41" s="364"/>
    </row>
    <row r="42" spans="1:8" s="363" customFormat="1">
      <c r="A42" s="365"/>
      <c r="B42" s="366"/>
      <c r="C42" s="365"/>
      <c r="D42" s="364"/>
      <c r="E42" s="364"/>
      <c r="F42" s="364"/>
      <c r="G42" s="364"/>
      <c r="H42" s="364"/>
    </row>
    <row r="43" spans="1:8" s="363" customFormat="1">
      <c r="A43" s="365"/>
      <c r="B43" s="366"/>
      <c r="C43" s="365"/>
      <c r="D43" s="364"/>
      <c r="E43" s="364"/>
      <c r="F43" s="364"/>
      <c r="G43" s="364"/>
      <c r="H43" s="364"/>
    </row>
    <row r="44" spans="1:8" s="363" customFormat="1">
      <c r="A44" s="365"/>
      <c r="B44" s="366"/>
      <c r="C44" s="365"/>
      <c r="D44" s="364"/>
      <c r="E44" s="364"/>
      <c r="F44" s="364"/>
      <c r="G44" s="364"/>
      <c r="H44" s="364"/>
    </row>
    <row r="45" spans="1:8" s="363" customFormat="1">
      <c r="A45" s="365"/>
      <c r="B45" s="366"/>
      <c r="C45" s="365"/>
      <c r="D45" s="364"/>
      <c r="E45" s="364"/>
      <c r="F45" s="364"/>
      <c r="G45" s="364"/>
      <c r="H45" s="364"/>
    </row>
    <row r="46" spans="1:8" s="363" customFormat="1">
      <c r="A46" s="365"/>
      <c r="B46" s="366"/>
      <c r="C46" s="365"/>
      <c r="D46" s="364"/>
      <c r="E46" s="364"/>
      <c r="F46" s="364"/>
      <c r="G46" s="364"/>
      <c r="H46" s="364"/>
    </row>
    <row r="47" spans="1:8" s="363" customFormat="1">
      <c r="A47" s="365"/>
      <c r="B47" s="366"/>
      <c r="C47" s="365"/>
      <c r="D47" s="364"/>
      <c r="E47" s="364"/>
      <c r="F47" s="364"/>
      <c r="G47" s="364"/>
      <c r="H47" s="364"/>
    </row>
    <row r="48" spans="1:8" s="363" customFormat="1">
      <c r="A48" s="365"/>
      <c r="B48" s="366"/>
      <c r="C48" s="365"/>
      <c r="D48" s="364"/>
      <c r="E48" s="364"/>
      <c r="F48" s="364"/>
      <c r="G48" s="364"/>
      <c r="H48" s="364"/>
    </row>
    <row r="49" spans="1:8" s="363" customFormat="1">
      <c r="A49" s="365"/>
      <c r="B49" s="366"/>
      <c r="C49" s="365"/>
      <c r="D49" s="364"/>
      <c r="E49" s="364"/>
      <c r="F49" s="364"/>
      <c r="G49" s="364"/>
      <c r="H49" s="364"/>
    </row>
    <row r="50" spans="1:8" s="363" customFormat="1">
      <c r="A50" s="365"/>
      <c r="B50" s="366"/>
      <c r="C50" s="365"/>
      <c r="D50" s="364"/>
      <c r="E50" s="364"/>
      <c r="F50" s="364"/>
      <c r="G50" s="364"/>
      <c r="H50" s="364"/>
    </row>
  </sheetData>
  <mergeCells count="4">
    <mergeCell ref="E12:G12"/>
    <mergeCell ref="A5:H5"/>
    <mergeCell ref="A6:H6"/>
    <mergeCell ref="A12:B15"/>
  </mergeCells>
  <pageMargins left="0.5" right="0" top="0" bottom="0" header="0.25" footer="0"/>
  <pageSetup paperSize="5"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tabColor rgb="FFFFFF00"/>
    <outlinePr summaryBelow="0"/>
  </sheetPr>
  <dimension ref="A1:EM37"/>
  <sheetViews>
    <sheetView showGridLines="0" showOutlineSymbols="0" workbookViewId="0">
      <selection activeCell="H38" sqref="H38"/>
    </sheetView>
  </sheetViews>
  <sheetFormatPr defaultColWidth="12.5703125" defaultRowHeight="12.75" outlineLevelRow="2" outlineLevelCol="2"/>
  <cols>
    <col min="1" max="1" width="1.85546875" style="555" customWidth="1"/>
    <col min="2" max="2" width="28" style="555" customWidth="1"/>
    <col min="3" max="3" width="10.7109375" style="555" customWidth="1"/>
    <col min="4" max="4" width="9" style="555" customWidth="1"/>
    <col min="5" max="5" width="9.85546875" style="555" customWidth="1"/>
    <col min="6" max="6" width="10.5703125" style="555" customWidth="1"/>
    <col min="7" max="7" width="10.140625" style="555" customWidth="1"/>
    <col min="8" max="8" width="11.28515625" style="555" customWidth="1"/>
    <col min="9" max="42" width="12.5703125" style="554"/>
    <col min="43" max="47" width="12.5703125" style="554" outlineLevel="1"/>
    <col min="48" max="53" width="12.5703125" style="554" outlineLevel="2"/>
    <col min="54" max="56" width="12.5703125" style="554" outlineLevel="1"/>
    <col min="57" max="76" width="12.5703125" style="554"/>
    <col min="77" max="80" width="12.5703125" style="554" outlineLevel="1"/>
    <col min="81" max="128" width="12.5703125" style="554"/>
    <col min="129" max="134" width="12.5703125" style="554" outlineLevel="1"/>
    <col min="135" max="140" width="12.5703125" style="554" outlineLevel="2"/>
    <col min="141" max="143" width="12.5703125" style="554" outlineLevel="1"/>
    <col min="144"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A4" s="594" t="s">
        <v>220</v>
      </c>
      <c r="B4" s="594"/>
      <c r="C4" s="594"/>
      <c r="D4" s="594"/>
      <c r="E4" s="594"/>
      <c r="F4" s="594"/>
      <c r="G4" s="594"/>
      <c r="H4" s="594"/>
    </row>
    <row r="5" spans="1:8" ht="14.25" customHeight="1">
      <c r="A5" s="593" t="s">
        <v>365</v>
      </c>
      <c r="B5" s="593"/>
      <c r="C5" s="593"/>
      <c r="D5" s="593"/>
      <c r="E5" s="593"/>
      <c r="F5" s="593"/>
      <c r="G5" s="593"/>
      <c r="H5" s="593"/>
    </row>
    <row r="6" spans="1:8" ht="14.25" customHeight="1">
      <c r="A6" s="591"/>
      <c r="B6" s="591"/>
      <c r="C6" s="591"/>
      <c r="D6" s="591"/>
      <c r="E6" s="592"/>
      <c r="F6" s="591"/>
      <c r="G6" s="591"/>
      <c r="H6" s="591"/>
    </row>
    <row r="7" spans="1:8" ht="14.25" customHeight="1">
      <c r="A7" s="591"/>
      <c r="B7" s="591"/>
      <c r="C7" s="591"/>
      <c r="D7" s="591"/>
      <c r="E7" s="592"/>
      <c r="F7" s="591"/>
      <c r="G7" s="591"/>
      <c r="H7" s="591"/>
    </row>
    <row r="8" spans="1:8" ht="14.25" customHeight="1">
      <c r="A8" s="590" t="s">
        <v>364</v>
      </c>
      <c r="B8" s="590"/>
    </row>
    <row r="9" spans="1:8" s="555" customFormat="1" ht="14.25" customHeight="1">
      <c r="A9" s="589" t="s">
        <v>372</v>
      </c>
      <c r="B9" s="589"/>
    </row>
    <row r="10" spans="1:8" ht="14.25" customHeight="1">
      <c r="A10" s="589"/>
      <c r="B10" s="589"/>
    </row>
    <row r="11" spans="1:8" ht="14.25" customHeight="1">
      <c r="A11" s="432" t="s">
        <v>143</v>
      </c>
      <c r="B11" s="431"/>
      <c r="C11" s="427" t="s">
        <v>92</v>
      </c>
      <c r="D11" s="427" t="s">
        <v>229</v>
      </c>
      <c r="E11" s="430" t="s">
        <v>93</v>
      </c>
      <c r="F11" s="429"/>
      <c r="G11" s="428"/>
      <c r="H11" s="427" t="s">
        <v>216</v>
      </c>
    </row>
    <row r="12" spans="1:8" ht="14.25" customHeight="1">
      <c r="A12" s="426"/>
      <c r="B12" s="425"/>
      <c r="C12" s="424" t="s">
        <v>86</v>
      </c>
      <c r="D12" s="422" t="s">
        <v>214</v>
      </c>
      <c r="E12" s="422" t="s">
        <v>215</v>
      </c>
      <c r="F12" s="422" t="s">
        <v>89</v>
      </c>
      <c r="G12" s="422" t="s">
        <v>88</v>
      </c>
      <c r="H12" s="422" t="s">
        <v>214</v>
      </c>
    </row>
    <row r="13" spans="1:8" ht="14.25" customHeight="1">
      <c r="A13" s="426"/>
      <c r="B13" s="425"/>
      <c r="C13" s="424"/>
      <c r="D13" s="422">
        <v>2019</v>
      </c>
      <c r="E13" s="422" t="s">
        <v>85</v>
      </c>
      <c r="F13" s="422" t="s">
        <v>85</v>
      </c>
      <c r="G13" s="423"/>
      <c r="H13" s="422">
        <v>2021</v>
      </c>
    </row>
    <row r="14" spans="1:8" ht="14.25" customHeight="1">
      <c r="A14" s="421"/>
      <c r="B14" s="420"/>
      <c r="C14" s="419"/>
      <c r="D14" s="417" t="s">
        <v>84</v>
      </c>
      <c r="E14" s="417" t="s">
        <v>84</v>
      </c>
      <c r="F14" s="417" t="s">
        <v>142</v>
      </c>
      <c r="G14" s="418"/>
      <c r="H14" s="417" t="s">
        <v>83</v>
      </c>
    </row>
    <row r="15" spans="1:8" ht="20.100000000000001" customHeight="1">
      <c r="A15" s="587" t="s">
        <v>213</v>
      </c>
      <c r="B15" s="586"/>
      <c r="C15" s="585"/>
      <c r="D15" s="585"/>
      <c r="E15" s="585"/>
      <c r="F15" s="586"/>
      <c r="G15" s="586"/>
      <c r="H15" s="585"/>
    </row>
    <row r="16" spans="1:8" s="579" customFormat="1" ht="20.100000000000001" customHeight="1" outlineLevel="1">
      <c r="A16" s="584" t="s">
        <v>46</v>
      </c>
      <c r="B16" s="583"/>
      <c r="C16" s="582"/>
      <c r="D16" s="581">
        <f>SUM(D17:D19)</f>
        <v>122534</v>
      </c>
      <c r="E16" s="580">
        <f>SUM(E17:E19)</f>
        <v>32000</v>
      </c>
      <c r="F16" s="580">
        <f>SUM(F17:F19)</f>
        <v>268000</v>
      </c>
      <c r="G16" s="580">
        <f>SUM(G17:G19)</f>
        <v>300000</v>
      </c>
      <c r="H16" s="580">
        <f>SUM(H17:H19)</f>
        <v>300000</v>
      </c>
    </row>
    <row r="17" spans="1:8" s="571" customFormat="1" ht="16.7" customHeight="1" outlineLevel="1">
      <c r="A17" s="602" t="s">
        <v>211</v>
      </c>
      <c r="B17" s="569"/>
      <c r="C17" s="568" t="s">
        <v>40</v>
      </c>
      <c r="D17" s="565">
        <f>'[8]IMPLEMENTATION OF MDG FACES'!$F$13</f>
        <v>11491</v>
      </c>
      <c r="E17" s="572">
        <f>'[7]IMPLEMENTATION OF MDG FACES'!$F$13</f>
        <v>0</v>
      </c>
      <c r="F17" s="563">
        <f>G17-E17</f>
        <v>35000</v>
      </c>
      <c r="G17" s="572">
        <f>'[7]IMPLEMENTATION OF MDG FACES'!$D$13</f>
        <v>35000</v>
      </c>
      <c r="H17" s="563">
        <v>35000</v>
      </c>
    </row>
    <row r="18" spans="1:8" s="562" customFormat="1" ht="16.7" customHeight="1" outlineLevel="1">
      <c r="A18" s="575" t="s">
        <v>271</v>
      </c>
      <c r="B18" s="387"/>
      <c r="C18" s="568" t="s">
        <v>270</v>
      </c>
      <c r="D18" s="565">
        <f>'[8]IMPLEMENTATION OF MDG FACES'!$F$14</f>
        <v>40000</v>
      </c>
      <c r="E18" s="564">
        <f>'[7]IMPLEMENTATION OF MDG FACES'!$F$14</f>
        <v>32000</v>
      </c>
      <c r="F18" s="563">
        <f>G18-E18</f>
        <v>16000</v>
      </c>
      <c r="G18" s="564">
        <f>'[7]IMPLEMENTATION OF MDG FACES'!$D$14</f>
        <v>48000</v>
      </c>
      <c r="H18" s="563">
        <v>48000</v>
      </c>
    </row>
    <row r="19" spans="1:8" s="562" customFormat="1" ht="16.7" customHeight="1" outlineLevel="1">
      <c r="A19" s="575" t="s">
        <v>205</v>
      </c>
      <c r="B19" s="387"/>
      <c r="C19" s="566" t="s">
        <v>9</v>
      </c>
      <c r="D19" s="565">
        <f>'[8]IMPLEMENTATION OF MDG FACES'!$F$15</f>
        <v>71043</v>
      </c>
      <c r="E19" s="564">
        <f>'[7]IMPLEMENTATION OF MDG FACES'!$F$15</f>
        <v>0</v>
      </c>
      <c r="F19" s="563">
        <f>G19-E19</f>
        <v>217000</v>
      </c>
      <c r="G19" s="564">
        <f>'[7]IMPLEMENTATION OF MDG FACES'!$D$15</f>
        <v>217000</v>
      </c>
      <c r="H19" s="563">
        <v>217000</v>
      </c>
    </row>
    <row r="20" spans="1:8" ht="20.100000000000001" customHeight="1" outlineLevel="2" thickBot="1">
      <c r="A20" s="599" t="s">
        <v>8</v>
      </c>
      <c r="B20" s="559"/>
      <c r="C20" s="560"/>
      <c r="D20" s="559">
        <f>SUM(D17:D19)</f>
        <v>122534</v>
      </c>
      <c r="E20" s="559">
        <f>SUM(E17:E19)</f>
        <v>32000</v>
      </c>
      <c r="F20" s="559">
        <f>SUM(F17:F19)</f>
        <v>268000</v>
      </c>
      <c r="G20" s="559">
        <f>SUM(G17:G19)</f>
        <v>300000</v>
      </c>
      <c r="H20" s="559">
        <f>SUM(H17:H19)</f>
        <v>300000</v>
      </c>
    </row>
    <row r="21" spans="1:8" ht="20.100000000000001" customHeight="1" outlineLevel="2" thickTop="1">
      <c r="A21" s="557"/>
      <c r="B21" s="557"/>
      <c r="C21" s="558"/>
      <c r="D21" s="557"/>
      <c r="E21" s="557"/>
      <c r="F21" s="557"/>
      <c r="G21" s="557"/>
      <c r="H21" s="557"/>
    </row>
    <row r="22" spans="1:8" s="367" customFormat="1" ht="14.25" customHeight="1">
      <c r="A22" s="370" t="s">
        <v>203</v>
      </c>
      <c r="B22" s="370"/>
      <c r="C22" s="369" t="s">
        <v>6</v>
      </c>
      <c r="D22" s="369"/>
      <c r="E22" s="369"/>
      <c r="F22" s="370"/>
      <c r="G22" s="370" t="s">
        <v>5</v>
      </c>
      <c r="H22" s="370"/>
    </row>
    <row r="23" spans="1:8" s="367" customFormat="1" ht="14.25" customHeight="1">
      <c r="A23" s="370"/>
      <c r="B23" s="370"/>
      <c r="C23" s="369"/>
      <c r="D23" s="369"/>
      <c r="E23" s="369"/>
      <c r="F23" s="370"/>
      <c r="G23" s="370"/>
      <c r="H23" s="370"/>
    </row>
    <row r="24" spans="1:8" s="367" customFormat="1" ht="14.25" customHeight="1">
      <c r="A24" s="370"/>
      <c r="B24" s="370"/>
      <c r="C24" s="369"/>
      <c r="D24" s="369"/>
      <c r="E24" s="369"/>
      <c r="F24" s="370"/>
      <c r="G24" s="370"/>
      <c r="H24" s="370"/>
    </row>
    <row r="25" spans="1:8" s="367" customFormat="1" ht="14.25" customHeight="1">
      <c r="A25" s="556" t="s">
        <v>362</v>
      </c>
      <c r="B25" s="373"/>
      <c r="C25" s="374" t="s">
        <v>202</v>
      </c>
      <c r="D25" s="556"/>
      <c r="E25" s="369"/>
      <c r="F25" s="373"/>
      <c r="G25" s="373" t="s">
        <v>3</v>
      </c>
      <c r="H25" s="373"/>
    </row>
    <row r="26" spans="1:8" s="367" customFormat="1" ht="14.25" customHeight="1">
      <c r="A26" s="369" t="s">
        <v>361</v>
      </c>
      <c r="B26" s="370"/>
      <c r="C26" s="370" t="s">
        <v>241</v>
      </c>
      <c r="D26" s="370"/>
      <c r="E26" s="369"/>
      <c r="F26" s="368"/>
      <c r="G26" s="368" t="s">
        <v>240</v>
      </c>
      <c r="H26" s="368"/>
    </row>
    <row r="27" spans="1:8" s="363" customFormat="1">
      <c r="A27" s="365"/>
      <c r="B27" s="366"/>
      <c r="C27" s="365"/>
      <c r="D27" s="364"/>
      <c r="E27" s="364"/>
      <c r="F27" s="364"/>
      <c r="G27" s="364"/>
      <c r="H27" s="364"/>
    </row>
    <row r="28" spans="1:8" s="363" customFormat="1">
      <c r="A28" s="365"/>
      <c r="B28" s="366"/>
      <c r="C28" s="365"/>
      <c r="D28" s="364"/>
      <c r="E28" s="364"/>
      <c r="F28" s="364"/>
      <c r="G28" s="364"/>
      <c r="H28" s="364"/>
    </row>
    <row r="29" spans="1:8" s="363" customFormat="1">
      <c r="A29" s="365"/>
      <c r="B29" s="366"/>
      <c r="C29" s="365"/>
      <c r="D29" s="364"/>
      <c r="E29" s="364"/>
      <c r="F29" s="364"/>
      <c r="G29" s="364"/>
      <c r="H29" s="364"/>
    </row>
    <row r="30" spans="1:8" s="363" customFormat="1">
      <c r="A30" s="365"/>
      <c r="B30" s="366"/>
      <c r="C30" s="365"/>
      <c r="D30" s="364"/>
      <c r="E30" s="364"/>
      <c r="F30" s="364"/>
      <c r="G30" s="364"/>
      <c r="H30" s="364"/>
    </row>
    <row r="31" spans="1:8" s="363" customFormat="1">
      <c r="A31" s="365"/>
      <c r="B31" s="366"/>
      <c r="C31" s="365"/>
      <c r="D31" s="364"/>
      <c r="E31" s="364"/>
      <c r="F31" s="364"/>
      <c r="G31" s="364"/>
      <c r="H31" s="364"/>
    </row>
    <row r="32" spans="1:8"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sheetData>
  <mergeCells count="4">
    <mergeCell ref="A11:B14"/>
    <mergeCell ref="E11:G11"/>
    <mergeCell ref="A4:H4"/>
    <mergeCell ref="A5:H5"/>
  </mergeCells>
  <pageMargins left="0.5" right="0" top="0" bottom="0" header="0.5" footer="0"/>
  <pageSetup paperSize="5"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4" transitionEvaluation="1" transitionEntry="1">
    <tabColor rgb="FFFFFF00"/>
    <outlinePr summaryBelow="0"/>
  </sheetPr>
  <dimension ref="A1:EL47"/>
  <sheetViews>
    <sheetView showGridLines="0" showOutlineSymbols="0" topLeftCell="A24" workbookViewId="0">
      <selection activeCell="G36" sqref="G36"/>
    </sheetView>
  </sheetViews>
  <sheetFormatPr defaultColWidth="12.5703125" defaultRowHeight="12.75" outlineLevelRow="2" outlineLevelCol="2"/>
  <cols>
    <col min="1" max="1" width="1.85546875" style="555" customWidth="1"/>
    <col min="2" max="2" width="24.28515625" style="555" customWidth="1"/>
    <col min="3" max="3" width="11.140625" style="555" customWidth="1"/>
    <col min="4" max="4" width="9.28515625" style="555" customWidth="1"/>
    <col min="5" max="5" width="11" style="555" customWidth="1"/>
    <col min="6" max="6" width="10.140625" style="555" customWidth="1"/>
    <col min="7" max="7" width="10.28515625" style="555" customWidth="1"/>
    <col min="8" max="8" width="11.28515625" style="555" customWidth="1"/>
    <col min="9" max="41" width="12.5703125" style="554"/>
    <col min="42" max="46" width="12.5703125" style="554" outlineLevel="1"/>
    <col min="47" max="52" width="12.5703125" style="554" outlineLevel="2"/>
    <col min="53" max="55" width="12.5703125" style="554" outlineLevel="1"/>
    <col min="56" max="75" width="12.5703125" style="554"/>
    <col min="76" max="79" width="12.5703125" style="554" outlineLevel="1"/>
    <col min="80" max="127" width="12.5703125" style="554"/>
    <col min="128" max="133" width="12.5703125" style="554" outlineLevel="1"/>
    <col min="134" max="139" width="12.5703125" style="554" outlineLevel="2"/>
    <col min="140" max="142" width="12.5703125" style="554" outlineLevel="1"/>
    <col min="143"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E4" s="595"/>
      <c r="G4" s="595"/>
      <c r="H4" s="595"/>
    </row>
    <row r="5" spans="1:8" ht="14.25" customHeight="1">
      <c r="A5" s="594" t="s">
        <v>220</v>
      </c>
      <c r="B5" s="594"/>
      <c r="C5" s="594"/>
      <c r="D5" s="594"/>
      <c r="E5" s="594"/>
      <c r="F5" s="594"/>
      <c r="G5" s="594"/>
      <c r="H5" s="594"/>
    </row>
    <row r="6" spans="1:8" ht="14.25" customHeight="1">
      <c r="A6" s="593" t="s">
        <v>375</v>
      </c>
      <c r="B6" s="593"/>
      <c r="C6" s="593"/>
      <c r="D6" s="593"/>
      <c r="E6" s="593"/>
      <c r="F6" s="593"/>
      <c r="G6" s="593"/>
      <c r="H6" s="593"/>
    </row>
    <row r="7" spans="1:8" ht="14.25" customHeight="1">
      <c r="A7" s="593"/>
      <c r="B7" s="593"/>
      <c r="C7" s="593"/>
      <c r="D7" s="593"/>
      <c r="E7" s="593"/>
      <c r="F7" s="593"/>
      <c r="G7" s="593"/>
      <c r="H7" s="593"/>
    </row>
    <row r="8" spans="1:8" ht="14.25" customHeight="1">
      <c r="A8" s="590" t="s">
        <v>364</v>
      </c>
      <c r="B8" s="590"/>
    </row>
    <row r="9" spans="1:8" ht="14.25" customHeight="1">
      <c r="A9" s="629"/>
      <c r="B9" s="589" t="s">
        <v>374</v>
      </c>
    </row>
    <row r="10" spans="1:8" ht="14.25" customHeight="1">
      <c r="A10" s="629"/>
      <c r="B10" s="589"/>
    </row>
    <row r="11" spans="1:8" ht="14.25" customHeight="1">
      <c r="A11" s="432" t="s">
        <v>143</v>
      </c>
      <c r="B11" s="431"/>
      <c r="C11" s="427" t="s">
        <v>92</v>
      </c>
      <c r="D11" s="427" t="s">
        <v>229</v>
      </c>
      <c r="E11" s="430" t="s">
        <v>93</v>
      </c>
      <c r="F11" s="429"/>
      <c r="G11" s="428"/>
      <c r="H11" s="427" t="s">
        <v>216</v>
      </c>
    </row>
    <row r="12" spans="1:8" ht="14.25" customHeight="1">
      <c r="A12" s="426"/>
      <c r="B12" s="425"/>
      <c r="C12" s="622" t="s">
        <v>86</v>
      </c>
      <c r="D12" s="422" t="s">
        <v>214</v>
      </c>
      <c r="E12" s="422" t="s">
        <v>215</v>
      </c>
      <c r="F12" s="422" t="s">
        <v>89</v>
      </c>
      <c r="G12" s="422" t="s">
        <v>88</v>
      </c>
      <c r="H12" s="422" t="s">
        <v>214</v>
      </c>
    </row>
    <row r="13" spans="1:8" ht="14.25" customHeight="1">
      <c r="A13" s="426"/>
      <c r="B13" s="425"/>
      <c r="C13" s="424"/>
      <c r="D13" s="422">
        <v>2019</v>
      </c>
      <c r="E13" s="422" t="s">
        <v>85</v>
      </c>
      <c r="F13" s="422" t="s">
        <v>85</v>
      </c>
      <c r="G13" s="423"/>
      <c r="H13" s="422">
        <v>2021</v>
      </c>
    </row>
    <row r="14" spans="1:8" ht="14.25" customHeight="1">
      <c r="A14" s="421"/>
      <c r="B14" s="420"/>
      <c r="C14" s="419"/>
      <c r="D14" s="417" t="s">
        <v>84</v>
      </c>
      <c r="E14" s="417" t="s">
        <v>84</v>
      </c>
      <c r="F14" s="417" t="s">
        <v>142</v>
      </c>
      <c r="G14" s="418"/>
      <c r="H14" s="417" t="s">
        <v>83</v>
      </c>
    </row>
    <row r="15" spans="1:8" ht="20.100000000000001" customHeight="1">
      <c r="A15" s="587" t="s">
        <v>213</v>
      </c>
      <c r="B15" s="586"/>
      <c r="C15" s="628"/>
      <c r="D15" s="627"/>
      <c r="E15" s="614"/>
      <c r="F15" s="614"/>
      <c r="G15" s="614"/>
      <c r="H15" s="614"/>
    </row>
    <row r="16" spans="1:8" s="579" customFormat="1" ht="20.100000000000001" customHeight="1" outlineLevel="1">
      <c r="A16" s="584" t="s">
        <v>46</v>
      </c>
      <c r="B16" s="626"/>
      <c r="C16" s="582"/>
      <c r="D16" s="580">
        <f>SUM(D17:D27)</f>
        <v>160504.39000000001</v>
      </c>
      <c r="E16" s="625">
        <f>SUM(E17:E27)</f>
        <v>108958.68</v>
      </c>
      <c r="F16" s="625">
        <f>SUM(F17:F27)</f>
        <v>347321.32</v>
      </c>
      <c r="G16" s="625">
        <f>SUM(G17:G27)</f>
        <v>456280</v>
      </c>
      <c r="H16" s="625">
        <f>SUM(H17:H27)</f>
        <v>400000</v>
      </c>
    </row>
    <row r="17" spans="1:9" s="571" customFormat="1" ht="16.7" customHeight="1" outlineLevel="1">
      <c r="A17" s="410" t="s">
        <v>212</v>
      </c>
      <c r="B17" s="391"/>
      <c r="C17" s="578" t="s">
        <v>44</v>
      </c>
      <c r="D17" s="574">
        <f>[8]PWD!$F$13</f>
        <v>8673</v>
      </c>
      <c r="E17" s="577">
        <f>[7]PWD!$F$13</f>
        <v>4158</v>
      </c>
      <c r="F17" s="563">
        <f>G17-E17</f>
        <v>5842</v>
      </c>
      <c r="G17" s="577">
        <f>[7]PWD!$D$13</f>
        <v>10000</v>
      </c>
      <c r="H17" s="576">
        <v>10000</v>
      </c>
    </row>
    <row r="18" spans="1:9" s="571" customFormat="1" ht="16.7" customHeight="1" outlineLevel="1">
      <c r="A18" s="602" t="s">
        <v>211</v>
      </c>
      <c r="B18" s="604"/>
      <c r="C18" s="568" t="s">
        <v>40</v>
      </c>
      <c r="D18" s="565">
        <f>[8]PWD!$F$14</f>
        <v>36030</v>
      </c>
      <c r="E18" s="572">
        <f>[7]PWD!$F$14</f>
        <v>0</v>
      </c>
      <c r="F18" s="563">
        <f>G18-E18</f>
        <v>30700</v>
      </c>
      <c r="G18" s="572">
        <f>[7]PWD!$D$14</f>
        <v>30700</v>
      </c>
      <c r="H18" s="563">
        <v>27420</v>
      </c>
      <c r="I18" s="624"/>
    </row>
    <row r="19" spans="1:9" s="562" customFormat="1" ht="16.7" customHeight="1" outlineLevel="1">
      <c r="A19" s="575" t="s">
        <v>39</v>
      </c>
      <c r="B19" s="391"/>
      <c r="C19" s="568" t="s">
        <v>35</v>
      </c>
      <c r="D19" s="565">
        <f>[8]PWD!$F$15</f>
        <v>2000</v>
      </c>
      <c r="E19" s="564">
        <f>[7]PWD!$F$15</f>
        <v>2974.68</v>
      </c>
      <c r="F19" s="563">
        <f>G19-E19</f>
        <v>2025.3200000000002</v>
      </c>
      <c r="G19" s="564">
        <f>[7]PWD!$D$15</f>
        <v>5000</v>
      </c>
      <c r="H19" s="563">
        <v>5000</v>
      </c>
      <c r="I19" s="623"/>
    </row>
    <row r="20" spans="1:9" s="562" customFormat="1" ht="16.7" customHeight="1" outlineLevel="1">
      <c r="A20" s="570" t="s">
        <v>238</v>
      </c>
      <c r="B20" s="569"/>
      <c r="C20" s="568" t="s">
        <v>131</v>
      </c>
      <c r="D20" s="565">
        <f>[8]PWD!$F$16</f>
        <v>1407</v>
      </c>
      <c r="E20" s="564">
        <f>[7]PWD!$F$16</f>
        <v>0</v>
      </c>
      <c r="F20" s="563">
        <f>G20-E20</f>
        <v>5000</v>
      </c>
      <c r="G20" s="564">
        <f>[7]PWD!$D$16</f>
        <v>5000</v>
      </c>
      <c r="H20" s="563">
        <v>5000</v>
      </c>
      <c r="I20" s="623"/>
    </row>
    <row r="21" spans="1:9" s="562" customFormat="1" ht="16.7" customHeight="1" outlineLevel="1">
      <c r="A21" s="602" t="s">
        <v>130</v>
      </c>
      <c r="B21" s="604"/>
      <c r="C21" s="568" t="s">
        <v>33</v>
      </c>
      <c r="D21" s="565">
        <f>[8]PWD!$F$15</f>
        <v>2000</v>
      </c>
      <c r="E21" s="564">
        <f>[7]PWD!$F$17</f>
        <v>0</v>
      </c>
      <c r="F21" s="563">
        <f>G21-E21</f>
        <v>7000</v>
      </c>
      <c r="G21" s="564">
        <f>[7]PWD!$D$17</f>
        <v>7000</v>
      </c>
      <c r="H21" s="563">
        <v>7000</v>
      </c>
      <c r="I21" s="623"/>
    </row>
    <row r="22" spans="1:9" s="562" customFormat="1" ht="16.7" customHeight="1" outlineLevel="1">
      <c r="A22" s="410" t="s">
        <v>32</v>
      </c>
      <c r="B22" s="391"/>
      <c r="C22" s="568" t="s">
        <v>31</v>
      </c>
      <c r="D22" s="565">
        <f>[8]PWD!$F$17</f>
        <v>4199.4000000000005</v>
      </c>
      <c r="E22" s="564">
        <f>[7]PWD!$F$18</f>
        <v>912.2</v>
      </c>
      <c r="F22" s="563">
        <f>G22-E22</f>
        <v>4087.8</v>
      </c>
      <c r="G22" s="564">
        <f>[7]PWD!$D$18</f>
        <v>5000</v>
      </c>
      <c r="H22" s="563">
        <v>5000</v>
      </c>
      <c r="I22" s="623"/>
    </row>
    <row r="23" spans="1:9" s="562" customFormat="1" ht="16.7" customHeight="1" outlineLevel="1">
      <c r="A23" s="410" t="s">
        <v>195</v>
      </c>
      <c r="B23" s="391"/>
      <c r="C23" s="568" t="s">
        <v>194</v>
      </c>
      <c r="D23" s="565">
        <f>[8]PWD!$F$18</f>
        <v>0</v>
      </c>
      <c r="E23" s="564">
        <f>[7]PWD!$F$19</f>
        <v>0</v>
      </c>
      <c r="F23" s="563">
        <f>G23-E23</f>
        <v>16000</v>
      </c>
      <c r="G23" s="564">
        <f>[7]PWD!$D$19</f>
        <v>16000</v>
      </c>
      <c r="H23" s="563">
        <v>8000</v>
      </c>
      <c r="I23" s="623"/>
    </row>
    <row r="24" spans="1:9" s="562" customFormat="1" ht="16.7" customHeight="1" outlineLevel="1">
      <c r="A24" s="570" t="s">
        <v>236</v>
      </c>
      <c r="B24" s="569"/>
      <c r="C24" s="568" t="s">
        <v>27</v>
      </c>
      <c r="D24" s="565">
        <f>[8]PWD!$F$19</f>
        <v>7926.2400000000016</v>
      </c>
      <c r="E24" s="564">
        <f>[7]PWD!$F$20</f>
        <v>3313.7999999999997</v>
      </c>
      <c r="F24" s="563">
        <f>G24-E24</f>
        <v>5186.2000000000007</v>
      </c>
      <c r="G24" s="564">
        <f>[7]PWD!$D$20</f>
        <v>8500</v>
      </c>
      <c r="H24" s="563">
        <v>8500</v>
      </c>
      <c r="I24" s="623"/>
    </row>
    <row r="25" spans="1:9" s="562" customFormat="1" ht="16.7" customHeight="1" outlineLevel="1">
      <c r="A25" s="570" t="s">
        <v>24</v>
      </c>
      <c r="B25" s="569"/>
      <c r="C25" s="568" t="s">
        <v>23</v>
      </c>
      <c r="D25" s="565">
        <f>[8]PWD!$F$20</f>
        <v>59268.75</v>
      </c>
      <c r="E25" s="564">
        <f>[7]PWD!$F$21</f>
        <v>91600</v>
      </c>
      <c r="F25" s="563">
        <f>G25-E25</f>
        <v>142400</v>
      </c>
      <c r="G25" s="564">
        <f>[7]PWD!$D$21</f>
        <v>234000</v>
      </c>
      <c r="H25" s="563">
        <v>234000</v>
      </c>
      <c r="I25" s="623"/>
    </row>
    <row r="26" spans="1:9" s="562" customFormat="1" ht="16.7" customHeight="1" outlineLevel="1">
      <c r="A26" s="575" t="s">
        <v>373</v>
      </c>
      <c r="B26" s="391"/>
      <c r="C26" s="568" t="s">
        <v>155</v>
      </c>
      <c r="D26" s="565">
        <f>[8]PWD!$F$21</f>
        <v>39000</v>
      </c>
      <c r="E26" s="564">
        <f>[7]PWD!$F$22</f>
        <v>6000</v>
      </c>
      <c r="F26" s="563">
        <f>G26-E26</f>
        <v>89080</v>
      </c>
      <c r="G26" s="564">
        <f>[7]PWD!$D$22</f>
        <v>95080</v>
      </c>
      <c r="H26" s="563">
        <v>50080</v>
      </c>
      <c r="I26" s="623"/>
    </row>
    <row r="27" spans="1:9" s="562" customFormat="1" ht="16.7" customHeight="1" outlineLevel="1">
      <c r="A27" s="575" t="s">
        <v>10</v>
      </c>
      <c r="B27" s="387"/>
      <c r="C27" s="566" t="s">
        <v>9</v>
      </c>
      <c r="D27" s="565">
        <f>0</f>
        <v>0</v>
      </c>
      <c r="E27" s="564">
        <f>[7]PWD!$F$23</f>
        <v>0</v>
      </c>
      <c r="F27" s="563">
        <f>G27-E27</f>
        <v>40000</v>
      </c>
      <c r="G27" s="564">
        <f>[7]PWD!$D$23</f>
        <v>40000</v>
      </c>
      <c r="H27" s="563">
        <v>40000</v>
      </c>
      <c r="I27" s="623"/>
    </row>
    <row r="28" spans="1:9" ht="20.100000000000001" customHeight="1" outlineLevel="2" thickBot="1">
      <c r="A28" s="599" t="s">
        <v>8</v>
      </c>
      <c r="B28" s="559"/>
      <c r="C28" s="560"/>
      <c r="D28" s="559">
        <f>SUM(D17:D27)</f>
        <v>160504.39000000001</v>
      </c>
      <c r="E28" s="559">
        <f>SUM(E17:E27)</f>
        <v>108958.68</v>
      </c>
      <c r="F28" s="559">
        <f>SUM(F17:F27)</f>
        <v>347321.32</v>
      </c>
      <c r="G28" s="559">
        <f>SUM(G17:G27)</f>
        <v>456280</v>
      </c>
      <c r="H28" s="559">
        <f>SUM(H17:H27)</f>
        <v>400000</v>
      </c>
      <c r="I28" s="555"/>
    </row>
    <row r="29" spans="1:9" ht="20.100000000000001" customHeight="1" outlineLevel="2" thickTop="1">
      <c r="A29" s="557"/>
      <c r="B29" s="557"/>
      <c r="C29" s="558"/>
      <c r="D29" s="557"/>
      <c r="E29" s="557"/>
      <c r="F29" s="557"/>
      <c r="G29" s="557"/>
      <c r="H29" s="557"/>
      <c r="I29" s="555"/>
    </row>
    <row r="30" spans="1:9" ht="20.100000000000001" customHeight="1" outlineLevel="2">
      <c r="A30" s="557"/>
      <c r="B30" s="557"/>
      <c r="C30" s="558"/>
      <c r="D30" s="557"/>
      <c r="E30" s="557"/>
      <c r="F30" s="557"/>
      <c r="G30" s="557"/>
      <c r="H30" s="557"/>
      <c r="I30" s="555"/>
    </row>
    <row r="31" spans="1:9" ht="20.100000000000001" customHeight="1" outlineLevel="2">
      <c r="A31" s="557"/>
      <c r="B31" s="557"/>
      <c r="C31" s="558"/>
      <c r="D31" s="557"/>
      <c r="E31" s="557"/>
      <c r="F31" s="557"/>
      <c r="G31" s="557"/>
      <c r="H31" s="557"/>
    </row>
    <row r="32" spans="1:9" s="367" customFormat="1" ht="14.25" customHeight="1">
      <c r="A32" s="370" t="s">
        <v>203</v>
      </c>
      <c r="B32" s="370"/>
      <c r="C32" s="369" t="s">
        <v>6</v>
      </c>
      <c r="D32" s="369"/>
      <c r="E32" s="369"/>
      <c r="F32" s="370"/>
      <c r="G32" s="370" t="s">
        <v>5</v>
      </c>
      <c r="H32" s="370"/>
    </row>
    <row r="33" spans="1:8" s="367" customFormat="1" ht="14.25" customHeight="1">
      <c r="A33" s="370"/>
      <c r="B33" s="370"/>
      <c r="C33" s="369"/>
      <c r="D33" s="369"/>
      <c r="E33" s="369"/>
      <c r="F33" s="370"/>
      <c r="G33" s="370"/>
      <c r="H33" s="370"/>
    </row>
    <row r="34" spans="1:8" s="367" customFormat="1" ht="14.25" customHeight="1">
      <c r="A34" s="370"/>
      <c r="B34" s="370"/>
      <c r="C34" s="369"/>
      <c r="D34" s="369"/>
      <c r="E34" s="369"/>
      <c r="F34" s="370"/>
      <c r="G34" s="370"/>
      <c r="H34" s="370"/>
    </row>
    <row r="35" spans="1:8" s="367" customFormat="1" ht="14.25" customHeight="1">
      <c r="A35" s="3695" t="s">
        <v>1897</v>
      </c>
      <c r="B35" s="373"/>
      <c r="C35" s="3696" t="s">
        <v>1857</v>
      </c>
      <c r="D35" s="556"/>
      <c r="E35" s="369"/>
      <c r="F35" s="373"/>
      <c r="G35" s="3697" t="s">
        <v>1876</v>
      </c>
      <c r="H35" s="373"/>
    </row>
    <row r="36" spans="1:8" s="367" customFormat="1" ht="14.25" customHeight="1">
      <c r="A36" s="369" t="s">
        <v>361</v>
      </c>
      <c r="B36" s="370"/>
      <c r="C36" s="370" t="s">
        <v>241</v>
      </c>
      <c r="D36" s="370"/>
      <c r="E36" s="369"/>
      <c r="F36" s="368"/>
      <c r="G36" s="368" t="s">
        <v>240</v>
      </c>
      <c r="H36" s="368"/>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row r="40" spans="1:8" s="363" customFormat="1">
      <c r="A40" s="365"/>
      <c r="B40" s="366"/>
      <c r="C40" s="365"/>
      <c r="D40" s="364"/>
      <c r="E40" s="364"/>
      <c r="F40" s="364"/>
      <c r="G40" s="364"/>
      <c r="H40" s="364"/>
    </row>
    <row r="41" spans="1:8" s="363" customFormat="1">
      <c r="A41" s="365"/>
      <c r="B41" s="366"/>
      <c r="C41" s="365"/>
      <c r="D41" s="364"/>
      <c r="E41" s="364"/>
      <c r="F41" s="364"/>
      <c r="G41" s="364"/>
      <c r="H41" s="364"/>
    </row>
    <row r="42" spans="1:8" s="363" customFormat="1">
      <c r="A42" s="365"/>
      <c r="B42" s="366"/>
      <c r="C42" s="365"/>
      <c r="D42" s="364"/>
      <c r="E42" s="364"/>
      <c r="F42" s="364"/>
      <c r="G42" s="364"/>
      <c r="H42" s="364"/>
    </row>
    <row r="43" spans="1:8" s="363" customFormat="1">
      <c r="A43" s="365"/>
      <c r="B43" s="366"/>
      <c r="C43" s="365"/>
      <c r="D43" s="364"/>
      <c r="E43" s="364"/>
      <c r="F43" s="364"/>
      <c r="G43" s="364"/>
      <c r="H43" s="364"/>
    </row>
    <row r="44" spans="1:8" s="363" customFormat="1">
      <c r="A44" s="365"/>
      <c r="B44" s="366"/>
      <c r="C44" s="365"/>
      <c r="D44" s="364"/>
      <c r="E44" s="364"/>
      <c r="F44" s="364"/>
      <c r="G44" s="364"/>
      <c r="H44" s="364"/>
    </row>
    <row r="45" spans="1:8" s="363" customFormat="1">
      <c r="A45" s="365"/>
      <c r="B45" s="366"/>
      <c r="C45" s="365"/>
      <c r="D45" s="364"/>
      <c r="E45" s="364"/>
      <c r="F45" s="364"/>
      <c r="G45" s="364"/>
      <c r="H45" s="364"/>
    </row>
    <row r="46" spans="1:8" s="363" customFormat="1">
      <c r="A46" s="365"/>
      <c r="B46" s="366"/>
      <c r="C46" s="365"/>
      <c r="D46" s="364"/>
      <c r="E46" s="364"/>
      <c r="F46" s="364"/>
      <c r="G46" s="364"/>
      <c r="H46" s="364"/>
    </row>
    <row r="47" spans="1:8" s="363" customFormat="1">
      <c r="A47" s="365"/>
      <c r="B47" s="366"/>
      <c r="C47" s="365"/>
      <c r="D47" s="364"/>
      <c r="E47" s="364"/>
      <c r="F47" s="364"/>
      <c r="G47" s="364"/>
      <c r="H47" s="364"/>
    </row>
  </sheetData>
  <mergeCells count="5">
    <mergeCell ref="A6:H6"/>
    <mergeCell ref="A7:H7"/>
    <mergeCell ref="E11:G11"/>
    <mergeCell ref="A5:H5"/>
    <mergeCell ref="A11:B14"/>
  </mergeCells>
  <pageMargins left="0.5" right="0" top="0" bottom="0" header="0.25" footer="0"/>
  <pageSetup paperSize="5"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FFFF00"/>
    <outlinePr summaryBelow="0"/>
  </sheetPr>
  <dimension ref="A1:EM48"/>
  <sheetViews>
    <sheetView showGridLines="0" showOutlineSymbols="0" topLeftCell="A25" workbookViewId="0">
      <selection activeCell="G37" sqref="G37"/>
    </sheetView>
  </sheetViews>
  <sheetFormatPr defaultColWidth="12.5703125" defaultRowHeight="12.75" outlineLevelRow="2" outlineLevelCol="2"/>
  <cols>
    <col min="1" max="1" width="1.85546875" style="555" customWidth="1"/>
    <col min="2" max="2" width="25.28515625" style="555" customWidth="1"/>
    <col min="3" max="3" width="11" style="555" customWidth="1"/>
    <col min="4" max="4" width="10.28515625" style="555" customWidth="1"/>
    <col min="5" max="5" width="10.42578125" style="555" customWidth="1"/>
    <col min="6" max="7" width="11.140625" style="555" customWidth="1"/>
    <col min="8" max="8" width="13.140625" style="555" customWidth="1"/>
    <col min="9" max="42" width="12.5703125" style="554"/>
    <col min="43" max="47" width="12.5703125" style="554" outlineLevel="1"/>
    <col min="48" max="53" width="12.5703125" style="554" outlineLevel="2"/>
    <col min="54" max="56" width="12.5703125" style="554" outlineLevel="1"/>
    <col min="57" max="76" width="12.5703125" style="554"/>
    <col min="77" max="80" width="12.5703125" style="554" outlineLevel="1"/>
    <col min="81" max="128" width="12.5703125" style="554"/>
    <col min="129" max="134" width="12.5703125" style="554" outlineLevel="1"/>
    <col min="135" max="140" width="12.5703125" style="554" outlineLevel="2"/>
    <col min="141" max="143" width="12.5703125" style="554" outlineLevel="1"/>
    <col min="144"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E4" s="595"/>
      <c r="G4" s="595"/>
      <c r="H4" s="595"/>
    </row>
    <row r="5" spans="1:8" ht="14.25" customHeight="1">
      <c r="A5" s="594" t="s">
        <v>220</v>
      </c>
      <c r="B5" s="594"/>
      <c r="C5" s="594"/>
      <c r="D5" s="594"/>
      <c r="E5" s="594"/>
      <c r="F5" s="594"/>
      <c r="G5" s="594"/>
      <c r="H5" s="594"/>
    </row>
    <row r="6" spans="1:8" ht="14.25" customHeight="1">
      <c r="A6" s="593" t="s">
        <v>244</v>
      </c>
      <c r="B6" s="593"/>
      <c r="C6" s="593"/>
      <c r="D6" s="593"/>
      <c r="E6" s="593"/>
      <c r="F6" s="593"/>
      <c r="G6" s="593"/>
      <c r="H6" s="593"/>
    </row>
    <row r="7" spans="1:8" ht="14.25" customHeight="1">
      <c r="A7" s="636"/>
      <c r="B7" s="636"/>
      <c r="C7" s="636"/>
      <c r="D7" s="636"/>
      <c r="E7" s="637"/>
      <c r="F7" s="636"/>
      <c r="G7" s="636"/>
      <c r="H7" s="636"/>
    </row>
    <row r="8" spans="1:8" ht="14.25" customHeight="1">
      <c r="A8" s="636"/>
      <c r="B8" s="636"/>
      <c r="C8" s="636"/>
      <c r="D8" s="636"/>
      <c r="E8" s="637"/>
      <c r="F8" s="636"/>
      <c r="G8" s="636"/>
      <c r="H8" s="636"/>
    </row>
    <row r="9" spans="1:8" ht="14.25" customHeight="1">
      <c r="A9" s="590" t="s">
        <v>364</v>
      </c>
      <c r="B9" s="590"/>
    </row>
    <row r="10" spans="1:8" ht="14.25" customHeight="1">
      <c r="A10" s="589" t="s">
        <v>380</v>
      </c>
      <c r="B10" s="589"/>
    </row>
    <row r="11" spans="1:8" ht="14.25" customHeight="1">
      <c r="A11" s="589"/>
      <c r="B11" s="589"/>
    </row>
    <row r="12" spans="1:8" ht="14.25" customHeight="1">
      <c r="A12" s="432" t="s">
        <v>143</v>
      </c>
      <c r="B12" s="431"/>
      <c r="C12" s="427" t="s">
        <v>92</v>
      </c>
      <c r="D12" s="427" t="s">
        <v>229</v>
      </c>
      <c r="E12" s="430" t="s">
        <v>93</v>
      </c>
      <c r="F12" s="429"/>
      <c r="G12" s="428"/>
      <c r="H12" s="427" t="s">
        <v>216</v>
      </c>
    </row>
    <row r="13" spans="1:8" ht="14.25" customHeight="1">
      <c r="A13" s="426"/>
      <c r="B13" s="425"/>
      <c r="C13" s="424" t="s">
        <v>86</v>
      </c>
      <c r="D13" s="422" t="s">
        <v>214</v>
      </c>
      <c r="E13" s="422" t="s">
        <v>215</v>
      </c>
      <c r="F13" s="422" t="s">
        <v>89</v>
      </c>
      <c r="G13" s="422" t="s">
        <v>88</v>
      </c>
      <c r="H13" s="422" t="s">
        <v>214</v>
      </c>
    </row>
    <row r="14" spans="1:8" ht="14.25" customHeight="1">
      <c r="A14" s="426"/>
      <c r="B14" s="425"/>
      <c r="C14" s="424"/>
      <c r="D14" s="422">
        <v>2019</v>
      </c>
      <c r="E14" s="422" t="s">
        <v>85</v>
      </c>
      <c r="F14" s="422" t="s">
        <v>85</v>
      </c>
      <c r="G14" s="423"/>
      <c r="H14" s="422">
        <v>2021</v>
      </c>
    </row>
    <row r="15" spans="1:8" ht="14.25" customHeight="1">
      <c r="A15" s="421"/>
      <c r="B15" s="420"/>
      <c r="C15" s="419"/>
      <c r="D15" s="417" t="s">
        <v>84</v>
      </c>
      <c r="E15" s="417" t="s">
        <v>84</v>
      </c>
      <c r="F15" s="417" t="s">
        <v>142</v>
      </c>
      <c r="G15" s="418"/>
      <c r="H15" s="417" t="s">
        <v>83</v>
      </c>
    </row>
    <row r="16" spans="1:8" ht="20.100000000000001" customHeight="1">
      <c r="A16" s="587" t="s">
        <v>213</v>
      </c>
      <c r="B16" s="586"/>
      <c r="C16" s="585"/>
      <c r="D16" s="585">
        <f>D18</f>
        <v>75441.55</v>
      </c>
      <c r="E16" s="585">
        <f>E18</f>
        <v>96040</v>
      </c>
      <c r="F16" s="585">
        <f>F18</f>
        <v>100664</v>
      </c>
      <c r="G16" s="585">
        <f>G18</f>
        <v>196704</v>
      </c>
      <c r="H16" s="585">
        <f>H18</f>
        <v>230496</v>
      </c>
    </row>
    <row r="17" spans="1:9" ht="20.100000000000001" customHeight="1">
      <c r="A17" s="635" t="s">
        <v>82</v>
      </c>
      <c r="B17" s="615"/>
      <c r="C17" s="614"/>
      <c r="D17" s="615"/>
      <c r="E17" s="614"/>
      <c r="F17" s="615"/>
      <c r="G17" s="615"/>
      <c r="H17" s="614"/>
    </row>
    <row r="18" spans="1:9" ht="16.7" customHeight="1" outlineLevel="1">
      <c r="A18" s="410" t="s">
        <v>379</v>
      </c>
      <c r="B18" s="387"/>
      <c r="C18" s="408" t="s">
        <v>378</v>
      </c>
      <c r="D18" s="634">
        <f>[8]OSCA!$F$12</f>
        <v>75441.55</v>
      </c>
      <c r="E18" s="406">
        <f>[7]OSCA!$F$12</f>
        <v>96040</v>
      </c>
      <c r="F18" s="563">
        <f>G18-E18</f>
        <v>100664</v>
      </c>
      <c r="G18" s="405">
        <f>[7]OSCA!$D$12</f>
        <v>196704</v>
      </c>
      <c r="H18" s="405">
        <v>230496</v>
      </c>
    </row>
    <row r="19" spans="1:9" s="579" customFormat="1" ht="20.100000000000001" customHeight="1" outlineLevel="1">
      <c r="A19" s="584" t="s">
        <v>46</v>
      </c>
      <c r="B19" s="583"/>
      <c r="C19" s="582"/>
      <c r="D19" s="581">
        <f>SUM(D20:D30)</f>
        <v>3498780.23</v>
      </c>
      <c r="E19" s="580">
        <f>SUM(E20:E30)</f>
        <v>3607913.63</v>
      </c>
      <c r="F19" s="580">
        <f>SUM(F20:F30)</f>
        <v>5884516.3700000001</v>
      </c>
      <c r="G19" s="580">
        <f>SUM(G20:G30)</f>
        <v>9492430</v>
      </c>
      <c r="H19" s="580">
        <f>SUM(H20:H30)</f>
        <v>9129504</v>
      </c>
    </row>
    <row r="20" spans="1:9" s="571" customFormat="1" ht="16.7" customHeight="1" outlineLevel="1">
      <c r="A20" s="410" t="s">
        <v>212</v>
      </c>
      <c r="B20" s="387"/>
      <c r="C20" s="578" t="s">
        <v>44</v>
      </c>
      <c r="D20" s="574">
        <f>[8]OSCA!$F$14</f>
        <v>17965.5</v>
      </c>
      <c r="E20" s="577">
        <f>[7]OSCA!$F$14</f>
        <v>0</v>
      </c>
      <c r="F20" s="563">
        <f>G20-E20</f>
        <v>20000</v>
      </c>
      <c r="G20" s="577">
        <f>[7]OSCA!$D$14</f>
        <v>20000</v>
      </c>
      <c r="H20" s="576">
        <v>10000</v>
      </c>
      <c r="I20" s="624"/>
    </row>
    <row r="21" spans="1:9" s="571" customFormat="1" ht="16.7" customHeight="1" outlineLevel="1">
      <c r="A21" s="602" t="s">
        <v>211</v>
      </c>
      <c r="B21" s="569"/>
      <c r="C21" s="568" t="s">
        <v>40</v>
      </c>
      <c r="D21" s="565">
        <f>[8]OSCA!$F$15</f>
        <v>144190</v>
      </c>
      <c r="E21" s="572">
        <f>[7]OSCA!$F$15</f>
        <v>0</v>
      </c>
      <c r="F21" s="563">
        <f>G21-E21</f>
        <v>11220</v>
      </c>
      <c r="G21" s="572">
        <f>[7]OSCA!$D$15</f>
        <v>11220</v>
      </c>
      <c r="H21" s="563">
        <v>5294</v>
      </c>
      <c r="I21" s="624"/>
    </row>
    <row r="22" spans="1:9" s="562" customFormat="1" ht="16.7" customHeight="1" outlineLevel="1">
      <c r="A22" s="575" t="s">
        <v>39</v>
      </c>
      <c r="B22" s="387"/>
      <c r="C22" s="568" t="s">
        <v>35</v>
      </c>
      <c r="D22" s="565">
        <f>[8]OSCA!$F$16</f>
        <v>9268</v>
      </c>
      <c r="E22" s="564">
        <f>[7]OSCA!$F$16</f>
        <v>12061.8</v>
      </c>
      <c r="F22" s="563">
        <f>G22-E22</f>
        <v>7938.2000000000007</v>
      </c>
      <c r="G22" s="564">
        <f>[7]OSCA!$D$16</f>
        <v>20000</v>
      </c>
      <c r="H22" s="563">
        <v>20000</v>
      </c>
      <c r="I22" s="623"/>
    </row>
    <row r="23" spans="1:9" s="562" customFormat="1" ht="16.7" customHeight="1" outlineLevel="1">
      <c r="A23" s="570" t="s">
        <v>130</v>
      </c>
      <c r="B23" s="569"/>
      <c r="C23" s="568" t="s">
        <v>33</v>
      </c>
      <c r="D23" s="565">
        <f>[8]OSCA!$F$17</f>
        <v>0</v>
      </c>
      <c r="E23" s="564">
        <f>[7]OSCA!$F$17</f>
        <v>0</v>
      </c>
      <c r="F23" s="563">
        <f>G23-E23</f>
        <v>16000</v>
      </c>
      <c r="G23" s="564">
        <f>[7]OSCA!$D$17</f>
        <v>16000</v>
      </c>
      <c r="H23" s="563">
        <v>16000</v>
      </c>
      <c r="I23" s="623"/>
    </row>
    <row r="24" spans="1:9" s="562" customFormat="1" ht="16.7" customHeight="1" outlineLevel="1">
      <c r="A24" s="410" t="s">
        <v>32</v>
      </c>
      <c r="B24" s="387"/>
      <c r="C24" s="568" t="s">
        <v>31</v>
      </c>
      <c r="D24" s="565">
        <f>[8]OSCA!$F$18</f>
        <v>2357.6999999999998</v>
      </c>
      <c r="E24" s="564">
        <f>[7]OSCA!$F$18</f>
        <v>692.8</v>
      </c>
      <c r="F24" s="563">
        <f>G24-E24</f>
        <v>3207.2</v>
      </c>
      <c r="G24" s="564">
        <f>[7]OSCA!$D$18</f>
        <v>3900</v>
      </c>
      <c r="H24" s="563">
        <v>3900</v>
      </c>
      <c r="I24" s="623"/>
    </row>
    <row r="25" spans="1:9" s="562" customFormat="1" ht="16.7" customHeight="1" outlineLevel="1">
      <c r="A25" s="410" t="s">
        <v>195</v>
      </c>
      <c r="B25" s="387"/>
      <c r="C25" s="568" t="s">
        <v>194</v>
      </c>
      <c r="D25" s="565">
        <f>[8]OSCA!$F$19</f>
        <v>18880.589999999997</v>
      </c>
      <c r="E25" s="564">
        <f>[7]OSCA!$F$19</f>
        <v>5128.12</v>
      </c>
      <c r="F25" s="563">
        <f>G25-E25</f>
        <v>11371.880000000001</v>
      </c>
      <c r="G25" s="564">
        <f>[7]OSCA!$D$19</f>
        <v>16500</v>
      </c>
      <c r="H25" s="563">
        <v>14500</v>
      </c>
      <c r="I25" s="623"/>
    </row>
    <row r="26" spans="1:9" s="562" customFormat="1" ht="16.7" customHeight="1" outlineLevel="1">
      <c r="A26" s="570" t="s">
        <v>236</v>
      </c>
      <c r="B26" s="569"/>
      <c r="C26" s="568" t="s">
        <v>27</v>
      </c>
      <c r="D26" s="565">
        <f>[8]OSCA!$F$20</f>
        <v>7929.6000000000013</v>
      </c>
      <c r="E26" s="564">
        <f>[7]OSCA!$F$20</f>
        <v>3304</v>
      </c>
      <c r="F26" s="563">
        <f>G26-E26</f>
        <v>4696</v>
      </c>
      <c r="G26" s="564">
        <f>[7]OSCA!$D$20</f>
        <v>8000</v>
      </c>
      <c r="H26" s="563">
        <v>8000</v>
      </c>
      <c r="I26" s="623"/>
    </row>
    <row r="27" spans="1:9" s="562" customFormat="1" ht="16.7" customHeight="1" outlineLevel="1">
      <c r="A27" s="570" t="s">
        <v>24</v>
      </c>
      <c r="B27" s="569"/>
      <c r="C27" s="568" t="s">
        <v>23</v>
      </c>
      <c r="D27" s="565">
        <f>[8]OSCA!$F$21</f>
        <v>430188.83999999997</v>
      </c>
      <c r="E27" s="564">
        <f>[7]OSCA!$F$21</f>
        <v>182726.91</v>
      </c>
      <c r="F27" s="563">
        <f>G27-E27</f>
        <v>376953.08999999997</v>
      </c>
      <c r="G27" s="564">
        <f>[7]OSCA!$D$21</f>
        <v>559680</v>
      </c>
      <c r="H27" s="563">
        <v>559680</v>
      </c>
      <c r="I27" s="623"/>
    </row>
    <row r="28" spans="1:9" s="562" customFormat="1" ht="16.7" customHeight="1" outlineLevel="1">
      <c r="A28" s="633" t="s">
        <v>377</v>
      </c>
      <c r="B28" s="632"/>
      <c r="C28" s="631" t="s">
        <v>376</v>
      </c>
      <c r="D28" s="565">
        <v>0</v>
      </c>
      <c r="E28" s="564">
        <f>[7]OSCA!$F$22</f>
        <v>1300000</v>
      </c>
      <c r="F28" s="563">
        <v>0</v>
      </c>
      <c r="G28" s="564">
        <f>[7]OSCA!$D$22</f>
        <v>1300000</v>
      </c>
      <c r="H28" s="563">
        <v>1300000</v>
      </c>
      <c r="I28" s="623"/>
    </row>
    <row r="29" spans="1:9" s="562" customFormat="1" ht="16.7" customHeight="1" outlineLevel="1">
      <c r="A29" s="575" t="s">
        <v>373</v>
      </c>
      <c r="B29" s="391"/>
      <c r="C29" s="568" t="s">
        <v>155</v>
      </c>
      <c r="D29" s="565">
        <f>[8]OSCA!$F$23</f>
        <v>2868000</v>
      </c>
      <c r="E29" s="564">
        <f>[7]OSCA!$F$23</f>
        <v>648000</v>
      </c>
      <c r="F29" s="563">
        <f>G29-E29</f>
        <v>389130</v>
      </c>
      <c r="G29" s="564">
        <f>[7]OSCA!$D$23</f>
        <v>1037130</v>
      </c>
      <c r="H29" s="563">
        <v>692130</v>
      </c>
      <c r="I29" s="623"/>
    </row>
    <row r="30" spans="1:9" s="562" customFormat="1" ht="16.7" customHeight="1" outlineLevel="1" thickBot="1">
      <c r="A30" s="630" t="s">
        <v>10</v>
      </c>
      <c r="B30" s="387"/>
      <c r="C30" s="566" t="s">
        <v>155</v>
      </c>
      <c r="D30" s="565">
        <v>0</v>
      </c>
      <c r="E30" s="564">
        <f>[7]OSCA!$F$24</f>
        <v>1456000</v>
      </c>
      <c r="F30" s="563">
        <f>G30-E30</f>
        <v>5044000</v>
      </c>
      <c r="G30" s="564">
        <f>[7]OSCA!$D$24</f>
        <v>6500000</v>
      </c>
      <c r="H30" s="563">
        <v>6500000</v>
      </c>
      <c r="I30" s="623"/>
    </row>
    <row r="31" spans="1:9" ht="20.100000000000001" customHeight="1" outlineLevel="2" thickBot="1">
      <c r="A31" s="599" t="s">
        <v>8</v>
      </c>
      <c r="B31" s="559"/>
      <c r="C31" s="560"/>
      <c r="D31" s="559">
        <f>D19+D16</f>
        <v>3574221.78</v>
      </c>
      <c r="E31" s="559">
        <f>E19+E16</f>
        <v>3703953.63</v>
      </c>
      <c r="F31" s="559">
        <f>F19+F16</f>
        <v>5985180.3700000001</v>
      </c>
      <c r="G31" s="559">
        <f>G19+G16</f>
        <v>9689134</v>
      </c>
      <c r="H31" s="559">
        <f>H19+H16</f>
        <v>9360000</v>
      </c>
      <c r="I31" s="555"/>
    </row>
    <row r="32" spans="1:9" ht="20.100000000000001" customHeight="1" outlineLevel="2" thickTop="1">
      <c r="A32" s="557"/>
      <c r="B32" s="557"/>
      <c r="C32" s="558"/>
      <c r="D32" s="557"/>
      <c r="E32" s="557"/>
      <c r="F32" s="557"/>
      <c r="G32" s="557"/>
      <c r="H32" s="557"/>
      <c r="I32" s="555"/>
    </row>
    <row r="33" spans="1:9" s="367" customFormat="1" ht="14.25" customHeight="1">
      <c r="A33" s="370" t="s">
        <v>203</v>
      </c>
      <c r="B33" s="370"/>
      <c r="C33" s="369"/>
      <c r="D33" s="369" t="s">
        <v>6</v>
      </c>
      <c r="E33" s="369"/>
      <c r="F33" s="370"/>
      <c r="G33" s="370" t="s">
        <v>5</v>
      </c>
      <c r="H33" s="370"/>
      <c r="I33" s="369"/>
    </row>
    <row r="34" spans="1:9" s="367" customFormat="1" ht="14.25" customHeight="1">
      <c r="A34" s="370"/>
      <c r="B34" s="370"/>
      <c r="C34" s="369"/>
      <c r="D34" s="369"/>
      <c r="E34" s="369"/>
      <c r="F34" s="370"/>
      <c r="G34" s="370"/>
      <c r="H34" s="370"/>
    </row>
    <row r="35" spans="1:9" s="367" customFormat="1" ht="14.25" customHeight="1">
      <c r="A35" s="370"/>
      <c r="B35" s="370"/>
      <c r="C35" s="369"/>
      <c r="D35" s="369"/>
      <c r="E35" s="369"/>
      <c r="F35" s="370"/>
      <c r="G35" s="370"/>
      <c r="H35" s="370"/>
    </row>
    <row r="36" spans="1:9" s="367" customFormat="1" ht="14.25" customHeight="1">
      <c r="A36" s="3695" t="s">
        <v>1894</v>
      </c>
      <c r="B36" s="373"/>
      <c r="C36" s="374"/>
      <c r="D36" s="3696" t="s">
        <v>1898</v>
      </c>
      <c r="E36" s="369"/>
      <c r="F36" s="373"/>
      <c r="G36" s="3697" t="s">
        <v>1876</v>
      </c>
      <c r="H36" s="373"/>
    </row>
    <row r="37" spans="1:9" s="367" customFormat="1" ht="14.25" customHeight="1">
      <c r="A37" s="369" t="s">
        <v>361</v>
      </c>
      <c r="B37" s="370"/>
      <c r="C37" s="370"/>
      <c r="D37" s="370" t="s">
        <v>241</v>
      </c>
      <c r="E37" s="369"/>
      <c r="F37" s="368"/>
      <c r="G37" s="368" t="s">
        <v>240</v>
      </c>
      <c r="H37" s="368"/>
    </row>
    <row r="38" spans="1:9" s="363" customFormat="1">
      <c r="A38" s="365"/>
      <c r="B38" s="366"/>
      <c r="C38" s="365"/>
      <c r="D38" s="364"/>
      <c r="E38" s="364"/>
      <c r="F38" s="364"/>
      <c r="G38" s="364"/>
      <c r="H38" s="364"/>
    </row>
    <row r="39" spans="1:9" s="363" customFormat="1">
      <c r="A39" s="365"/>
      <c r="B39" s="366"/>
      <c r="C39" s="365"/>
      <c r="D39" s="364"/>
      <c r="E39" s="364"/>
      <c r="F39" s="364"/>
      <c r="G39" s="364"/>
      <c r="H39" s="364"/>
    </row>
    <row r="40" spans="1:9" s="363" customFormat="1">
      <c r="A40" s="365"/>
      <c r="B40" s="366"/>
      <c r="C40" s="365"/>
      <c r="D40" s="364"/>
      <c r="E40" s="364"/>
      <c r="F40" s="364"/>
      <c r="G40" s="364"/>
      <c r="H40" s="364"/>
    </row>
    <row r="41" spans="1:9" s="363" customFormat="1">
      <c r="A41" s="365"/>
      <c r="B41" s="366"/>
      <c r="C41" s="365"/>
      <c r="D41" s="364"/>
      <c r="E41" s="364"/>
      <c r="F41" s="364"/>
      <c r="G41" s="364"/>
      <c r="H41" s="364"/>
    </row>
    <row r="42" spans="1:9" s="363" customFormat="1">
      <c r="A42" s="365"/>
      <c r="B42" s="366"/>
      <c r="C42" s="365"/>
      <c r="D42" s="364"/>
      <c r="E42" s="364"/>
      <c r="F42" s="364"/>
      <c r="G42" s="364"/>
      <c r="H42" s="364"/>
    </row>
    <row r="43" spans="1:9" s="363" customFormat="1">
      <c r="A43" s="365"/>
      <c r="B43" s="366"/>
      <c r="C43" s="365"/>
      <c r="D43" s="364"/>
      <c r="E43" s="364"/>
      <c r="F43" s="364"/>
      <c r="G43" s="364"/>
      <c r="H43" s="364"/>
    </row>
    <row r="44" spans="1:9" s="363" customFormat="1">
      <c r="A44" s="365"/>
      <c r="B44" s="366"/>
      <c r="C44" s="365"/>
      <c r="D44" s="364"/>
      <c r="E44" s="364"/>
      <c r="F44" s="364"/>
      <c r="G44" s="364"/>
      <c r="H44" s="364"/>
    </row>
    <row r="45" spans="1:9" s="363" customFormat="1">
      <c r="A45" s="365"/>
      <c r="B45" s="366"/>
      <c r="C45" s="365"/>
      <c r="D45" s="364"/>
      <c r="E45" s="364"/>
      <c r="F45" s="364"/>
      <c r="G45" s="364"/>
      <c r="H45" s="364"/>
    </row>
    <row r="46" spans="1:9" s="363" customFormat="1">
      <c r="A46" s="365"/>
      <c r="B46" s="366"/>
      <c r="C46" s="365"/>
      <c r="D46" s="364"/>
      <c r="E46" s="364"/>
      <c r="F46" s="364"/>
      <c r="G46" s="364"/>
      <c r="H46" s="364"/>
    </row>
    <row r="47" spans="1:9" s="363" customFormat="1">
      <c r="A47" s="365"/>
      <c r="B47" s="366"/>
      <c r="C47" s="365"/>
      <c r="D47" s="364"/>
      <c r="E47" s="364"/>
      <c r="F47" s="364"/>
      <c r="G47" s="364"/>
      <c r="H47" s="364"/>
    </row>
    <row r="48" spans="1:9" s="363" customFormat="1">
      <c r="A48" s="365"/>
      <c r="B48" s="366"/>
      <c r="C48" s="365"/>
      <c r="D48" s="364"/>
      <c r="E48" s="364"/>
      <c r="F48" s="364"/>
      <c r="G48" s="364"/>
      <c r="H48" s="364"/>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tabColor rgb="FFFFFF00"/>
    <outlinePr summaryBelow="0"/>
  </sheetPr>
  <dimension ref="A1:EL40"/>
  <sheetViews>
    <sheetView showGridLines="0" showOutlineSymbols="0" topLeftCell="A16" workbookViewId="0">
      <selection activeCell="G29" sqref="G29"/>
    </sheetView>
  </sheetViews>
  <sheetFormatPr defaultColWidth="12.5703125" defaultRowHeight="12.75" outlineLevelRow="2" outlineLevelCol="2"/>
  <cols>
    <col min="1" max="1" width="1.85546875" style="555" customWidth="1"/>
    <col min="2" max="2" width="30.42578125" style="555" customWidth="1"/>
    <col min="3" max="3" width="9.7109375" style="555" customWidth="1"/>
    <col min="4" max="4" width="9.28515625" style="555" customWidth="1"/>
    <col min="5" max="5" width="10" style="555" customWidth="1"/>
    <col min="6" max="7" width="9" style="555" customWidth="1"/>
    <col min="8" max="8" width="11" style="555" customWidth="1"/>
    <col min="9" max="41" width="12.5703125" style="554"/>
    <col min="42" max="46" width="12.5703125" style="554" outlineLevel="1"/>
    <col min="47" max="52" width="12.5703125" style="554" outlineLevel="2"/>
    <col min="53" max="55" width="12.5703125" style="554" outlineLevel="1"/>
    <col min="56" max="75" width="12.5703125" style="554"/>
    <col min="76" max="79" width="12.5703125" style="554" outlineLevel="1"/>
    <col min="80" max="127" width="12.5703125" style="554"/>
    <col min="128" max="133" width="12.5703125" style="554" outlineLevel="1"/>
    <col min="134" max="139" width="12.5703125" style="554" outlineLevel="2"/>
    <col min="140" max="142" width="12.5703125" style="554" outlineLevel="1"/>
    <col min="143"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A3" s="596"/>
      <c r="E3" s="595"/>
      <c r="F3" s="595"/>
      <c r="G3" s="595"/>
      <c r="H3" s="595"/>
    </row>
    <row r="4" spans="1:8" ht="14.25" customHeight="1">
      <c r="A4" s="594" t="s">
        <v>220</v>
      </c>
      <c r="B4" s="594"/>
      <c r="C4" s="594"/>
      <c r="D4" s="594"/>
      <c r="E4" s="594"/>
      <c r="F4" s="594"/>
      <c r="G4" s="594"/>
      <c r="H4" s="594"/>
    </row>
    <row r="5" spans="1:8" ht="14.25" customHeight="1">
      <c r="A5" s="593" t="s">
        <v>244</v>
      </c>
      <c r="B5" s="593"/>
      <c r="C5" s="593"/>
      <c r="D5" s="593"/>
      <c r="E5" s="593"/>
      <c r="F5" s="593"/>
      <c r="G5" s="593"/>
      <c r="H5" s="593"/>
    </row>
    <row r="6" spans="1:8" ht="14.25" customHeight="1">
      <c r="A6" s="636"/>
      <c r="B6" s="636"/>
      <c r="C6" s="636"/>
      <c r="D6" s="636"/>
      <c r="E6" s="637"/>
      <c r="F6" s="636"/>
      <c r="G6" s="636"/>
      <c r="H6" s="636"/>
    </row>
    <row r="7" spans="1:8" ht="14.25" customHeight="1">
      <c r="A7" s="636"/>
      <c r="B7" s="636"/>
      <c r="C7" s="636"/>
      <c r="D7" s="636"/>
      <c r="E7" s="637"/>
      <c r="F7" s="636"/>
      <c r="G7" s="636"/>
      <c r="H7" s="636"/>
    </row>
    <row r="8" spans="1:8" ht="14.25" customHeight="1">
      <c r="A8" s="590" t="s">
        <v>364</v>
      </c>
      <c r="B8" s="590"/>
    </row>
    <row r="9" spans="1:8" ht="14.25" customHeight="1">
      <c r="A9" s="589" t="s">
        <v>381</v>
      </c>
      <c r="B9" s="589"/>
    </row>
    <row r="10" spans="1:8" ht="14.25" customHeight="1">
      <c r="A10" s="589"/>
      <c r="B10" s="589"/>
    </row>
    <row r="11" spans="1:8" ht="14.25" customHeight="1">
      <c r="A11" s="432" t="s">
        <v>143</v>
      </c>
      <c r="B11" s="431"/>
      <c r="C11" s="427" t="s">
        <v>92</v>
      </c>
      <c r="D11" s="427" t="s">
        <v>229</v>
      </c>
      <c r="E11" s="430" t="s">
        <v>93</v>
      </c>
      <c r="F11" s="429"/>
      <c r="G11" s="428"/>
      <c r="H11" s="427" t="s">
        <v>216</v>
      </c>
    </row>
    <row r="12" spans="1:8" ht="14.25" customHeight="1">
      <c r="A12" s="426"/>
      <c r="B12" s="425"/>
      <c r="C12" s="424" t="s">
        <v>86</v>
      </c>
      <c r="D12" s="422" t="s">
        <v>214</v>
      </c>
      <c r="E12" s="422" t="s">
        <v>215</v>
      </c>
      <c r="F12" s="422" t="s">
        <v>89</v>
      </c>
      <c r="G12" s="422" t="s">
        <v>88</v>
      </c>
      <c r="H12" s="422" t="s">
        <v>214</v>
      </c>
    </row>
    <row r="13" spans="1:8" ht="14.25" customHeight="1">
      <c r="A13" s="426"/>
      <c r="B13" s="425"/>
      <c r="C13" s="424"/>
      <c r="D13" s="422">
        <v>2019</v>
      </c>
      <c r="E13" s="422" t="s">
        <v>85</v>
      </c>
      <c r="F13" s="422" t="s">
        <v>85</v>
      </c>
      <c r="G13" s="423"/>
      <c r="H13" s="422">
        <v>2021</v>
      </c>
    </row>
    <row r="14" spans="1:8" ht="14.25" customHeight="1">
      <c r="A14" s="421"/>
      <c r="B14" s="420"/>
      <c r="C14" s="419"/>
      <c r="D14" s="417" t="s">
        <v>84</v>
      </c>
      <c r="E14" s="417" t="s">
        <v>84</v>
      </c>
      <c r="F14" s="417" t="s">
        <v>142</v>
      </c>
      <c r="G14" s="418"/>
      <c r="H14" s="417" t="s">
        <v>83</v>
      </c>
    </row>
    <row r="15" spans="1:8" ht="20.100000000000001" customHeight="1">
      <c r="A15" s="587" t="s">
        <v>213</v>
      </c>
      <c r="B15" s="586"/>
      <c r="C15" s="585"/>
      <c r="D15" s="585"/>
      <c r="E15" s="585"/>
      <c r="F15" s="586"/>
      <c r="G15" s="586"/>
      <c r="H15" s="585"/>
    </row>
    <row r="16" spans="1:8" s="579" customFormat="1" ht="20.100000000000001" customHeight="1" outlineLevel="1">
      <c r="A16" s="584" t="s">
        <v>46</v>
      </c>
      <c r="B16" s="583"/>
      <c r="C16" s="582"/>
      <c r="D16" s="580">
        <f>SUM(D17:D22)</f>
        <v>66928.67</v>
      </c>
      <c r="E16" s="580">
        <f>SUM(E17:E22)</f>
        <v>185494.57</v>
      </c>
      <c r="F16" s="580">
        <f>SUM(F17:F22)</f>
        <v>257105.43</v>
      </c>
      <c r="G16" s="580">
        <f>SUM(G17:G22)</f>
        <v>442600</v>
      </c>
      <c r="H16" s="580">
        <f>SUM(H17:H22)</f>
        <v>100000</v>
      </c>
    </row>
    <row r="17" spans="1:8" s="571" customFormat="1" ht="16.7" customHeight="1" outlineLevel="1">
      <c r="A17" s="602" t="s">
        <v>211</v>
      </c>
      <c r="B17" s="569"/>
      <c r="C17" s="568" t="s">
        <v>40</v>
      </c>
      <c r="D17" s="565">
        <f>'[8]OPERATION OF GUIDANCE CENTER'!$F$13</f>
        <v>16901</v>
      </c>
      <c r="E17" s="572">
        <f>'[7]OPERATION OF GUIDANCE CENTER'!$F$13</f>
        <v>0</v>
      </c>
      <c r="F17" s="563">
        <f>G17-E17</f>
        <v>23200</v>
      </c>
      <c r="G17" s="572">
        <f>'[7]OPERATION OF GUIDANCE CENTER'!$D$13</f>
        <v>23200</v>
      </c>
      <c r="H17" s="563">
        <v>23200</v>
      </c>
    </row>
    <row r="18" spans="1:8" s="623" customFormat="1" ht="16.7" customHeight="1" outlineLevel="1">
      <c r="A18" s="575" t="s">
        <v>238</v>
      </c>
      <c r="B18" s="387"/>
      <c r="C18" s="568" t="s">
        <v>131</v>
      </c>
      <c r="D18" s="565">
        <f>'[8]OPERATION OF GUIDANCE CENTER'!$F$14</f>
        <v>6703.6900000000005</v>
      </c>
      <c r="E18" s="638">
        <f>'[7]OPERATION OF GUIDANCE CENTER'!$F$14</f>
        <v>0</v>
      </c>
      <c r="F18" s="563">
        <f>G18-E18</f>
        <v>7018</v>
      </c>
      <c r="G18" s="564">
        <f>'[7]OPERATION OF GUIDANCE CENTER'!$D$14</f>
        <v>7018</v>
      </c>
      <c r="H18" s="564">
        <v>7018</v>
      </c>
    </row>
    <row r="19" spans="1:8" s="562" customFormat="1" ht="16.7" customHeight="1" outlineLevel="1">
      <c r="A19" s="570" t="s">
        <v>130</v>
      </c>
      <c r="B19" s="569"/>
      <c r="C19" s="568" t="s">
        <v>33</v>
      </c>
      <c r="D19" s="565">
        <f>'[8]OPERATION OF GUIDANCE CENTER'!$F$15</f>
        <v>6894.9999999999982</v>
      </c>
      <c r="E19" s="564">
        <f>'[7]OPERATION OF GUIDANCE CENTER'!$F$15</f>
        <v>0</v>
      </c>
      <c r="F19" s="563">
        <f>G19-E19</f>
        <v>7182</v>
      </c>
      <c r="G19" s="564">
        <f>'[7]OPERATION OF GUIDANCE CENTER'!$D$15</f>
        <v>7182</v>
      </c>
      <c r="H19" s="564">
        <v>7182</v>
      </c>
    </row>
    <row r="20" spans="1:8" s="562" customFormat="1" ht="16.7" customHeight="1" outlineLevel="1">
      <c r="A20" s="410" t="s">
        <v>32</v>
      </c>
      <c r="B20" s="387"/>
      <c r="C20" s="568" t="s">
        <v>31</v>
      </c>
      <c r="D20" s="565">
        <f>'[8]OPERATION OF GUIDANCE CENTER'!$F$16</f>
        <v>5787.0999999999995</v>
      </c>
      <c r="E20" s="564">
        <f>'[7]OPERATION OF GUIDANCE CENTER'!$F$16</f>
        <v>6988.2499999999991</v>
      </c>
      <c r="F20" s="563">
        <f>G20-E20</f>
        <v>211.75000000000091</v>
      </c>
      <c r="G20" s="564">
        <f>'[7]OPERATION OF GUIDANCE CENTER'!$D$16</f>
        <v>7200</v>
      </c>
      <c r="H20" s="564">
        <v>7200</v>
      </c>
    </row>
    <row r="21" spans="1:8" s="562" customFormat="1" ht="16.7" customHeight="1" outlineLevel="1">
      <c r="A21" s="570" t="s">
        <v>28</v>
      </c>
      <c r="B21" s="569"/>
      <c r="C21" s="568" t="s">
        <v>27</v>
      </c>
      <c r="D21" s="565">
        <f>'[8]OPERATION OF GUIDANCE CENTER'!$F$17</f>
        <v>11891.880000000001</v>
      </c>
      <c r="E21" s="564">
        <f>'[7]OPERATION OF GUIDANCE CENTER'!$F$17</f>
        <v>6606.32</v>
      </c>
      <c r="F21" s="563">
        <f>G21-E21</f>
        <v>5393.68</v>
      </c>
      <c r="G21" s="564">
        <f>'[7]OPERATION OF GUIDANCE CENTER'!$D$17</f>
        <v>12000</v>
      </c>
      <c r="H21" s="564">
        <v>12000</v>
      </c>
    </row>
    <row r="22" spans="1:8" s="562" customFormat="1" ht="16.7" customHeight="1" outlineLevel="1">
      <c r="A22" s="575" t="s">
        <v>205</v>
      </c>
      <c r="B22" s="387"/>
      <c r="C22" s="566" t="s">
        <v>9</v>
      </c>
      <c r="D22" s="565">
        <f>'[8]OPERATION OF GUIDANCE CENTER'!$F$18</f>
        <v>18750</v>
      </c>
      <c r="E22" s="564">
        <f>'[7]OPERATION OF GUIDANCE CENTER'!$F$18</f>
        <v>171900</v>
      </c>
      <c r="F22" s="563">
        <f>G22-E22</f>
        <v>214100</v>
      </c>
      <c r="G22" s="564">
        <f>'[7]OPERATION OF GUIDANCE CENTER'!$D$18</f>
        <v>386000</v>
      </c>
      <c r="H22" s="564">
        <v>43400</v>
      </c>
    </row>
    <row r="23" spans="1:8" ht="20.100000000000001" customHeight="1" outlineLevel="2" thickBot="1">
      <c r="A23" s="599" t="s">
        <v>8</v>
      </c>
      <c r="B23" s="559"/>
      <c r="C23" s="560"/>
      <c r="D23" s="559">
        <f>SUM(D17:D22)</f>
        <v>66928.67</v>
      </c>
      <c r="E23" s="559">
        <f>SUM(E17:E22)</f>
        <v>185494.57</v>
      </c>
      <c r="F23" s="559">
        <f>SUM(F17:F22)</f>
        <v>257105.43</v>
      </c>
      <c r="G23" s="559">
        <f>SUM(G17:G22)</f>
        <v>442600</v>
      </c>
      <c r="H23" s="559">
        <f>SUM(H17:H22)</f>
        <v>100000</v>
      </c>
    </row>
    <row r="24" spans="1:8" ht="20.100000000000001" customHeight="1" outlineLevel="2" thickTop="1">
      <c r="A24" s="557"/>
      <c r="B24" s="557"/>
      <c r="C24" s="558"/>
      <c r="D24" s="557"/>
      <c r="E24" s="557"/>
      <c r="F24" s="557"/>
      <c r="G24" s="557"/>
      <c r="H24" s="557"/>
    </row>
    <row r="25" spans="1:8" s="367" customFormat="1" ht="14.25" customHeight="1">
      <c r="A25" s="370" t="s">
        <v>203</v>
      </c>
      <c r="B25" s="370"/>
      <c r="C25" s="369" t="s">
        <v>6</v>
      </c>
      <c r="D25" s="369"/>
      <c r="E25" s="369"/>
      <c r="F25" s="370"/>
      <c r="G25" s="370" t="s">
        <v>5</v>
      </c>
      <c r="H25" s="370"/>
    </row>
    <row r="26" spans="1:8" s="367" customFormat="1" ht="14.25" customHeight="1">
      <c r="A26" s="370"/>
      <c r="B26" s="370"/>
      <c r="C26" s="369"/>
      <c r="D26" s="369"/>
      <c r="E26" s="369"/>
      <c r="F26" s="370"/>
      <c r="G26" s="370"/>
      <c r="H26" s="370"/>
    </row>
    <row r="27" spans="1:8" s="367" customFormat="1" ht="14.25" customHeight="1">
      <c r="A27" s="370"/>
      <c r="B27" s="370"/>
      <c r="C27" s="369"/>
      <c r="D27" s="369"/>
      <c r="E27" s="369"/>
      <c r="F27" s="370"/>
      <c r="G27" s="370"/>
      <c r="H27" s="370"/>
    </row>
    <row r="28" spans="1:8" s="367" customFormat="1" ht="14.25" customHeight="1">
      <c r="A28" s="3695" t="s">
        <v>1894</v>
      </c>
      <c r="B28" s="373"/>
      <c r="C28" s="3696" t="s">
        <v>1857</v>
      </c>
      <c r="D28" s="556"/>
      <c r="E28" s="369"/>
      <c r="F28" s="373"/>
      <c r="G28" s="3697" t="s">
        <v>1876</v>
      </c>
      <c r="H28" s="373"/>
    </row>
    <row r="29" spans="1:8" s="367" customFormat="1" ht="14.25" customHeight="1">
      <c r="A29" s="369" t="s">
        <v>361</v>
      </c>
      <c r="B29" s="370"/>
      <c r="C29" s="370" t="s">
        <v>241</v>
      </c>
      <c r="D29" s="370"/>
      <c r="E29" s="369"/>
      <c r="F29" s="368"/>
      <c r="G29" s="368" t="s">
        <v>240</v>
      </c>
      <c r="H29" s="368"/>
    </row>
    <row r="30" spans="1:8" s="363" customFormat="1">
      <c r="A30" s="365"/>
      <c r="B30" s="366"/>
      <c r="C30" s="365"/>
      <c r="D30" s="364"/>
      <c r="E30" s="364"/>
      <c r="F30" s="364"/>
      <c r="G30" s="364"/>
      <c r="H30" s="364"/>
    </row>
    <row r="31" spans="1:8" s="363" customFormat="1">
      <c r="A31" s="365"/>
      <c r="B31" s="366"/>
      <c r="C31" s="365"/>
      <c r="D31" s="364"/>
      <c r="E31" s="364"/>
      <c r="F31" s="364"/>
      <c r="G31" s="364"/>
      <c r="H31" s="364"/>
    </row>
    <row r="32" spans="1:8"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row r="40" spans="1:8" s="363" customFormat="1">
      <c r="A40" s="365"/>
      <c r="B40" s="366"/>
      <c r="C40" s="365"/>
      <c r="D40" s="364"/>
      <c r="E40" s="364"/>
      <c r="F40" s="364"/>
      <c r="G40" s="364"/>
      <c r="H40" s="364"/>
    </row>
  </sheetData>
  <mergeCells count="4">
    <mergeCell ref="A11:B14"/>
    <mergeCell ref="E11:G11"/>
    <mergeCell ref="A4:H4"/>
    <mergeCell ref="A5:H5"/>
  </mergeCells>
  <pageMargins left="0.5" right="0" top="0" bottom="0" header="0" footer="0"/>
  <pageSetup paperSize="5" orientation="portrait"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transitionEntry="1">
    <tabColor rgb="FFFFFF00"/>
    <outlinePr summaryBelow="0"/>
  </sheetPr>
  <dimension ref="A1:EJ40"/>
  <sheetViews>
    <sheetView showGridLines="0" showOutlineSymbols="0" topLeftCell="A10" workbookViewId="0">
      <selection activeCell="G29" sqref="G29"/>
    </sheetView>
  </sheetViews>
  <sheetFormatPr defaultColWidth="12.5703125" defaultRowHeight="12.75" outlineLevelRow="2" outlineLevelCol="2"/>
  <cols>
    <col min="1" max="1" width="1.85546875" style="555" customWidth="1"/>
    <col min="2" max="2" width="28" style="555" customWidth="1"/>
    <col min="3" max="3" width="10.140625" style="555" customWidth="1"/>
    <col min="4" max="8" width="10.42578125" style="555" customWidth="1"/>
    <col min="9" max="39" width="12.5703125" style="554"/>
    <col min="40" max="44" width="12.5703125" style="554" outlineLevel="1"/>
    <col min="45" max="50" width="12.5703125" style="554" outlineLevel="2"/>
    <col min="51" max="53" width="12.5703125" style="554" outlineLevel="1"/>
    <col min="54" max="73" width="12.5703125" style="554"/>
    <col min="74" max="77" width="12.5703125" style="554" outlineLevel="1"/>
    <col min="78" max="125" width="12.5703125" style="554"/>
    <col min="126" max="131" width="12.5703125" style="554" outlineLevel="1"/>
    <col min="132" max="137" width="12.5703125" style="554" outlineLevel="2"/>
    <col min="138" max="140" width="12.5703125" style="554" outlineLevel="1"/>
    <col min="141"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E4" s="595"/>
      <c r="G4" s="595"/>
      <c r="H4" s="595"/>
    </row>
    <row r="5" spans="1:8" ht="14.25" customHeight="1">
      <c r="A5" s="594" t="s">
        <v>220</v>
      </c>
      <c r="B5" s="594"/>
      <c r="C5" s="594"/>
      <c r="D5" s="594"/>
      <c r="E5" s="594"/>
      <c r="F5" s="594"/>
      <c r="G5" s="594"/>
      <c r="H5" s="594"/>
    </row>
    <row r="6" spans="1:8" ht="14.25" customHeight="1">
      <c r="A6" s="593" t="s">
        <v>365</v>
      </c>
      <c r="B6" s="593"/>
      <c r="C6" s="593"/>
      <c r="D6" s="593"/>
      <c r="E6" s="593"/>
      <c r="F6" s="593"/>
      <c r="G6" s="593"/>
      <c r="H6" s="593"/>
    </row>
    <row r="7" spans="1:8" ht="14.25" customHeight="1">
      <c r="A7" s="636"/>
      <c r="B7" s="636"/>
      <c r="C7" s="636"/>
      <c r="D7" s="636"/>
      <c r="E7" s="636"/>
      <c r="F7" s="636"/>
      <c r="G7" s="636"/>
      <c r="H7" s="636"/>
    </row>
    <row r="8" spans="1:8" ht="14.25" customHeight="1">
      <c r="A8" s="636"/>
      <c r="B8" s="636"/>
      <c r="C8" s="636"/>
      <c r="D8" s="636"/>
      <c r="E8" s="636"/>
      <c r="F8" s="636"/>
      <c r="G8" s="636"/>
      <c r="H8" s="636"/>
    </row>
    <row r="9" spans="1:8" ht="14.25" customHeight="1">
      <c r="A9" s="590" t="s">
        <v>383</v>
      </c>
      <c r="B9" s="590"/>
    </row>
    <row r="10" spans="1:8" ht="14.25" customHeight="1">
      <c r="A10" s="589" t="s">
        <v>382</v>
      </c>
      <c r="B10" s="589"/>
    </row>
    <row r="11" spans="1:8" ht="14.25" customHeight="1">
      <c r="A11" s="589"/>
      <c r="B11" s="589"/>
    </row>
    <row r="12" spans="1:8" ht="14.25" customHeight="1">
      <c r="A12" s="643"/>
      <c r="B12" s="642"/>
      <c r="C12" s="427" t="s">
        <v>92</v>
      </c>
      <c r="D12" s="427" t="s">
        <v>229</v>
      </c>
      <c r="E12" s="430" t="s">
        <v>93</v>
      </c>
      <c r="F12" s="429"/>
      <c r="G12" s="428"/>
      <c r="H12" s="427" t="s">
        <v>216</v>
      </c>
    </row>
    <row r="13" spans="1:8" ht="14.25" customHeight="1">
      <c r="A13" s="621"/>
      <c r="B13" s="620" t="s">
        <v>143</v>
      </c>
      <c r="C13" s="622" t="s">
        <v>86</v>
      </c>
      <c r="D13" s="422" t="s">
        <v>214</v>
      </c>
      <c r="E13" s="422" t="s">
        <v>215</v>
      </c>
      <c r="F13" s="422" t="s">
        <v>89</v>
      </c>
      <c r="G13" s="422" t="s">
        <v>88</v>
      </c>
      <c r="H13" s="422" t="s">
        <v>214</v>
      </c>
    </row>
    <row r="14" spans="1:8" ht="14.25" customHeight="1">
      <c r="A14" s="621"/>
      <c r="B14" s="641"/>
      <c r="C14" s="424"/>
      <c r="D14" s="422">
        <v>2019</v>
      </c>
      <c r="E14" s="422" t="s">
        <v>85</v>
      </c>
      <c r="F14" s="422" t="s">
        <v>85</v>
      </c>
      <c r="G14" s="423"/>
      <c r="H14" s="422">
        <v>2021</v>
      </c>
    </row>
    <row r="15" spans="1:8" ht="14.25" customHeight="1">
      <c r="A15" s="640"/>
      <c r="B15" s="639"/>
      <c r="C15" s="419"/>
      <c r="D15" s="417" t="s">
        <v>84</v>
      </c>
      <c r="E15" s="417" t="s">
        <v>84</v>
      </c>
      <c r="F15" s="417" t="s">
        <v>142</v>
      </c>
      <c r="G15" s="418"/>
      <c r="H15" s="417" t="s">
        <v>83</v>
      </c>
    </row>
    <row r="16" spans="1:8" ht="20.100000000000001" customHeight="1">
      <c r="A16" s="587" t="s">
        <v>213</v>
      </c>
      <c r="B16" s="586"/>
      <c r="C16" s="585"/>
      <c r="D16" s="585"/>
      <c r="E16" s="585"/>
      <c r="F16" s="586"/>
      <c r="G16" s="586"/>
      <c r="H16" s="585"/>
    </row>
    <row r="17" spans="1:10" s="579" customFormat="1" ht="20.100000000000001" customHeight="1" outlineLevel="1">
      <c r="A17" s="584" t="s">
        <v>46</v>
      </c>
      <c r="B17" s="626"/>
      <c r="C17" s="582"/>
      <c r="D17" s="580">
        <f>SUM(D18:D21)</f>
        <v>173242.54</v>
      </c>
      <c r="E17" s="580">
        <f>SUM(E18:E21)</f>
        <v>0</v>
      </c>
      <c r="F17" s="580">
        <f>SUM(F18:F21)</f>
        <v>100000</v>
      </c>
      <c r="G17" s="580">
        <f>SUM(G18:G21)</f>
        <v>100000</v>
      </c>
      <c r="H17" s="580">
        <f>SUM(H18:H21)</f>
        <v>100000</v>
      </c>
    </row>
    <row r="18" spans="1:10" s="571" customFormat="1" ht="16.7" customHeight="1" outlineLevel="1">
      <c r="A18" s="410" t="s">
        <v>212</v>
      </c>
      <c r="B18" s="391"/>
      <c r="C18" s="578" t="s">
        <v>44</v>
      </c>
      <c r="D18" s="574">
        <f>'[8]OPERATION OF GAD COUNCIL'!$F$13</f>
        <v>7174.16</v>
      </c>
      <c r="E18" s="577">
        <f>'[7]OPERATION OF GAD COUNCIL'!$F$13</f>
        <v>0</v>
      </c>
      <c r="F18" s="563">
        <f>G18-E18</f>
        <v>5000</v>
      </c>
      <c r="G18" s="577">
        <f>'[7]OPERATION OF GAD COUNCIL'!$D$13</f>
        <v>5000</v>
      </c>
      <c r="H18" s="576">
        <v>5000</v>
      </c>
    </row>
    <row r="19" spans="1:10" s="571" customFormat="1" ht="16.7" customHeight="1" outlineLevel="1">
      <c r="A19" s="602" t="s">
        <v>211</v>
      </c>
      <c r="B19" s="604"/>
      <c r="C19" s="568" t="s">
        <v>40</v>
      </c>
      <c r="D19" s="565">
        <f>'[8]OPERATION OF GAD COUNCIL'!$F$14</f>
        <v>162318.38</v>
      </c>
      <c r="E19" s="572">
        <f>'[7]OPERATION OF GAD COUNCIL'!$F$14</f>
        <v>0</v>
      </c>
      <c r="F19" s="563">
        <f>G19-E19</f>
        <v>86250</v>
      </c>
      <c r="G19" s="572">
        <f>'[7]OPERATION OF GAD COUNCIL'!$D$14</f>
        <v>86250</v>
      </c>
      <c r="H19" s="563">
        <v>86250</v>
      </c>
    </row>
    <row r="20" spans="1:10" s="571" customFormat="1" ht="16.7" customHeight="1" outlineLevel="1">
      <c r="A20" s="570" t="s">
        <v>238</v>
      </c>
      <c r="B20" s="569"/>
      <c r="C20" s="568" t="s">
        <v>131</v>
      </c>
      <c r="D20" s="565">
        <v>0</v>
      </c>
      <c r="E20" s="572">
        <f>'[7]OPERATION OF GAD COUNCIL'!$F$15</f>
        <v>0</v>
      </c>
      <c r="F20" s="563">
        <f>G20-E20</f>
        <v>5000</v>
      </c>
      <c r="G20" s="572">
        <f>'[7]OPERATION OF GAD COUNCIL'!$D$15</f>
        <v>5000</v>
      </c>
      <c r="H20" s="563">
        <v>5000</v>
      </c>
      <c r="J20" s="624"/>
    </row>
    <row r="21" spans="1:10" s="562" customFormat="1" ht="16.7" customHeight="1" outlineLevel="1">
      <c r="A21" s="575" t="s">
        <v>205</v>
      </c>
      <c r="B21" s="387"/>
      <c r="C21" s="566" t="s">
        <v>9</v>
      </c>
      <c r="D21" s="565">
        <f>'[8]OPERATION OF GAD COUNCIL'!$F$15</f>
        <v>3750</v>
      </c>
      <c r="E21" s="564">
        <f>'[7]OPERATION OF GAD COUNCIL'!$F$16</f>
        <v>0</v>
      </c>
      <c r="F21" s="563">
        <f>G21-E21</f>
        <v>3750</v>
      </c>
      <c r="G21" s="564">
        <f>'[7]OPERATION OF GAD COUNCIL'!$D$16</f>
        <v>3750</v>
      </c>
      <c r="H21" s="563">
        <v>3750</v>
      </c>
    </row>
    <row r="22" spans="1:10" ht="20.100000000000001" customHeight="1" outlineLevel="2" thickBot="1">
      <c r="A22" s="599" t="s">
        <v>8</v>
      </c>
      <c r="B22" s="559"/>
      <c r="C22" s="560"/>
      <c r="D22" s="559">
        <f>SUM(D18:D21)</f>
        <v>173242.54</v>
      </c>
      <c r="E22" s="559">
        <f>SUM(E18:E21)</f>
        <v>0</v>
      </c>
      <c r="F22" s="559">
        <f>SUM(F18:F21)</f>
        <v>100000</v>
      </c>
      <c r="G22" s="559">
        <f>SUM(G18:G21)</f>
        <v>100000</v>
      </c>
      <c r="H22" s="559">
        <f>SUM(H18:H21)</f>
        <v>100000</v>
      </c>
    </row>
    <row r="23" spans="1:10" ht="20.100000000000001" customHeight="1" outlineLevel="2" thickTop="1">
      <c r="A23" s="557"/>
      <c r="B23" s="557"/>
      <c r="C23" s="558"/>
      <c r="D23" s="557"/>
      <c r="E23" s="557"/>
      <c r="F23" s="557"/>
      <c r="G23" s="557"/>
      <c r="H23" s="557"/>
    </row>
    <row r="24" spans="1:10" ht="20.100000000000001" customHeight="1" outlineLevel="2">
      <c r="A24" s="557"/>
      <c r="B24" s="557"/>
      <c r="C24" s="558"/>
      <c r="D24" s="557"/>
      <c r="E24" s="557"/>
      <c r="F24" s="557"/>
      <c r="G24" s="557"/>
      <c r="H24" s="557"/>
    </row>
    <row r="25" spans="1:10" s="367" customFormat="1" ht="14.25" customHeight="1">
      <c r="A25" s="370" t="s">
        <v>203</v>
      </c>
      <c r="B25" s="370"/>
      <c r="C25" s="369" t="s">
        <v>6</v>
      </c>
      <c r="D25" s="369"/>
      <c r="E25" s="369"/>
      <c r="F25" s="370"/>
      <c r="G25" s="370" t="s">
        <v>5</v>
      </c>
      <c r="H25" s="370"/>
    </row>
    <row r="26" spans="1:10" s="367" customFormat="1" ht="14.25" customHeight="1">
      <c r="A26" s="370"/>
      <c r="B26" s="370"/>
      <c r="C26" s="369"/>
      <c r="D26" s="369"/>
      <c r="E26" s="369"/>
      <c r="F26" s="370"/>
      <c r="G26" s="370"/>
      <c r="H26" s="370"/>
    </row>
    <row r="27" spans="1:10" s="367" customFormat="1" ht="14.25" customHeight="1">
      <c r="A27" s="370"/>
      <c r="B27" s="370"/>
      <c r="C27" s="369"/>
      <c r="D27" s="369"/>
      <c r="E27" s="369"/>
      <c r="F27" s="370"/>
      <c r="G27" s="370"/>
      <c r="H27" s="370"/>
    </row>
    <row r="28" spans="1:10" s="367" customFormat="1" ht="14.25" customHeight="1">
      <c r="A28" s="3695" t="s">
        <v>1894</v>
      </c>
      <c r="B28" s="373"/>
      <c r="C28" s="374" t="s">
        <v>1899</v>
      </c>
      <c r="D28" s="556"/>
      <c r="E28" s="369"/>
      <c r="F28" s="373"/>
      <c r="G28" s="3697" t="s">
        <v>1876</v>
      </c>
      <c r="H28" s="373"/>
    </row>
    <row r="29" spans="1:10" s="367" customFormat="1" ht="14.25" customHeight="1">
      <c r="A29" s="369" t="s">
        <v>361</v>
      </c>
      <c r="B29" s="370"/>
      <c r="C29" s="370" t="s">
        <v>241</v>
      </c>
      <c r="D29" s="370"/>
      <c r="E29" s="369"/>
      <c r="F29" s="368"/>
      <c r="G29" s="368" t="s">
        <v>240</v>
      </c>
      <c r="H29" s="368"/>
    </row>
    <row r="30" spans="1:10" s="363" customFormat="1">
      <c r="A30" s="365"/>
      <c r="B30" s="366"/>
      <c r="C30" s="365"/>
      <c r="D30" s="364"/>
      <c r="E30" s="364"/>
      <c r="F30" s="364"/>
      <c r="G30" s="364"/>
      <c r="H30" s="364"/>
    </row>
    <row r="31" spans="1:10" s="363" customFormat="1">
      <c r="A31" s="365"/>
      <c r="B31" s="366"/>
      <c r="C31" s="365"/>
      <c r="D31" s="364"/>
      <c r="E31" s="364"/>
      <c r="F31" s="364"/>
      <c r="G31" s="364"/>
      <c r="H31" s="364"/>
    </row>
    <row r="32" spans="1:10"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row r="40" spans="1:8" s="363" customFormat="1">
      <c r="A40" s="365"/>
      <c r="B40" s="366"/>
      <c r="C40" s="365"/>
      <c r="D40" s="364"/>
      <c r="E40" s="364"/>
      <c r="F40" s="364"/>
      <c r="G40" s="364"/>
      <c r="H40" s="364"/>
    </row>
  </sheetData>
  <mergeCells count="3">
    <mergeCell ref="E12:G12"/>
    <mergeCell ref="A5:H5"/>
    <mergeCell ref="A6:H6"/>
  </mergeCells>
  <pageMargins left="0.5" right="0" top="0" bottom="0" header="0.25" footer="0"/>
  <pageSetup paperSize="5"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47"/>
  <sheetViews>
    <sheetView showGridLines="0" showOutlineSymbols="0" topLeftCell="A20" workbookViewId="0">
      <selection activeCell="D30" sqref="D30"/>
    </sheetView>
  </sheetViews>
  <sheetFormatPr defaultColWidth="12.5703125" defaultRowHeight="12.75" outlineLevelRow="2" outlineLevelCol="2"/>
  <cols>
    <col min="1" max="1" width="1.85546875" style="238" customWidth="1"/>
    <col min="2" max="2" width="27.7109375" style="238" customWidth="1"/>
    <col min="3" max="3" width="10.7109375" style="238" customWidth="1"/>
    <col min="4" max="4" width="9.140625" style="238" customWidth="1"/>
    <col min="5" max="5" width="10.7109375" style="239" customWidth="1"/>
    <col min="6" max="6" width="11.42578125" style="238" customWidth="1"/>
    <col min="7" max="7" width="10.7109375" style="238" customWidth="1"/>
    <col min="8" max="8" width="13.570312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1"/>
      <c r="G1" s="340"/>
      <c r="H1" s="340"/>
    </row>
    <row r="2" spans="1:8" ht="14.25" customHeight="1">
      <c r="A2" s="326" t="s">
        <v>221</v>
      </c>
      <c r="E2" s="323"/>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239</v>
      </c>
      <c r="B10" s="316"/>
    </row>
    <row r="11" spans="1:8" ht="14.25" customHeight="1">
      <c r="A11" s="316"/>
      <c r="B11" s="316"/>
    </row>
    <row r="12" spans="1:8" ht="14.25" customHeight="1">
      <c r="A12" s="315" t="s">
        <v>143</v>
      </c>
      <c r="B12" s="314"/>
      <c r="C12" s="310" t="s">
        <v>92</v>
      </c>
      <c r="D12" s="310" t="s">
        <v>229</v>
      </c>
      <c r="E12" s="313" t="s">
        <v>93</v>
      </c>
      <c r="F12" s="312"/>
      <c r="G12" s="311"/>
      <c r="H12" s="310" t="s">
        <v>216</v>
      </c>
    </row>
    <row r="13" spans="1:8" ht="14.25" customHeight="1">
      <c r="A13" s="309"/>
      <c r="B13" s="308"/>
      <c r="C13" s="307" t="s">
        <v>86</v>
      </c>
      <c r="D13" s="305" t="s">
        <v>214</v>
      </c>
      <c r="E13" s="306" t="s">
        <v>215</v>
      </c>
      <c r="F13" s="305" t="s">
        <v>89</v>
      </c>
      <c r="G13" s="305"/>
      <c r="H13" s="305" t="s">
        <v>214</v>
      </c>
    </row>
    <row r="14" spans="1:8" ht="14.25" customHeight="1">
      <c r="A14" s="309"/>
      <c r="B14" s="308"/>
      <c r="C14" s="307"/>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9" s="237" customFormat="1" ht="20.100000000000001" customHeight="1" outlineLevel="1">
      <c r="A17" s="294" t="s">
        <v>46</v>
      </c>
      <c r="B17" s="293"/>
      <c r="C17" s="292"/>
      <c r="D17" s="290">
        <f>SUM(D18:D27)</f>
        <v>632963.22000000009</v>
      </c>
      <c r="E17" s="291">
        <f>SUM(E18:E27)</f>
        <v>239057.33000000002</v>
      </c>
      <c r="F17" s="290">
        <f>SUM(F18:F27)</f>
        <v>845964.66999999993</v>
      </c>
      <c r="G17" s="290">
        <f>SUM(G18:G27)</f>
        <v>1085022</v>
      </c>
      <c r="H17" s="290">
        <f>SUM(H18:H27)</f>
        <v>700000</v>
      </c>
    </row>
    <row r="18" spans="1:9" s="268" customFormat="1" ht="18" customHeight="1" outlineLevel="1">
      <c r="A18" s="282" t="s">
        <v>212</v>
      </c>
      <c r="B18" s="276"/>
      <c r="C18" s="289" t="s">
        <v>44</v>
      </c>
      <c r="D18" s="288">
        <f>[8]SCCCYA!$E$12</f>
        <v>0</v>
      </c>
      <c r="E18" s="287">
        <f>[7]SCCCYA!$E$12</f>
        <v>443</v>
      </c>
      <c r="F18" s="272">
        <f>G18-E18</f>
        <v>557</v>
      </c>
      <c r="G18" s="286">
        <f>[7]SCCCYA!$C$12</f>
        <v>1000</v>
      </c>
      <c r="H18" s="285">
        <v>1000</v>
      </c>
      <c r="I18" s="358"/>
    </row>
    <row r="19" spans="1:9" s="268" customFormat="1" ht="18" customHeight="1" outlineLevel="1">
      <c r="A19" s="280" t="s">
        <v>211</v>
      </c>
      <c r="B19" s="279"/>
      <c r="C19" s="278" t="s">
        <v>40</v>
      </c>
      <c r="D19" s="274">
        <f>[8]SCCCYA!$E$13</f>
        <v>136231.5</v>
      </c>
      <c r="E19" s="284">
        <f>[7]SCCCYA!$E$13</f>
        <v>11341.5</v>
      </c>
      <c r="F19" s="272">
        <f>G19-E19</f>
        <v>380700.5</v>
      </c>
      <c r="G19" s="283">
        <f>[7]SCCCYA!$C$13</f>
        <v>392042</v>
      </c>
      <c r="H19" s="270">
        <v>110320</v>
      </c>
      <c r="I19" s="338"/>
    </row>
    <row r="20" spans="1:9" s="267" customFormat="1" ht="18" customHeight="1" outlineLevel="1">
      <c r="A20" s="277" t="s">
        <v>39</v>
      </c>
      <c r="B20" s="276"/>
      <c r="C20" s="278" t="s">
        <v>35</v>
      </c>
      <c r="D20" s="274">
        <f>[8]SCCCYA!$E$14</f>
        <v>14045.880000000001</v>
      </c>
      <c r="E20" s="284">
        <f>[7]SCCCYA!$E$14</f>
        <v>9859.7000000000007</v>
      </c>
      <c r="F20" s="272">
        <f>G20-E20</f>
        <v>5620.2999999999993</v>
      </c>
      <c r="G20" s="283">
        <f>[7]SCCCYA!$C$14</f>
        <v>15480</v>
      </c>
      <c r="H20" s="270">
        <v>15480</v>
      </c>
      <c r="I20" s="269"/>
    </row>
    <row r="21" spans="1:9" s="267" customFormat="1" ht="18" customHeight="1" outlineLevel="1">
      <c r="A21" s="280" t="s">
        <v>238</v>
      </c>
      <c r="B21" s="279"/>
      <c r="C21" s="357" t="s">
        <v>131</v>
      </c>
      <c r="D21" s="274">
        <f>[8]SCCCYA!$E$15</f>
        <v>11601.080000000002</v>
      </c>
      <c r="E21" s="284">
        <f>[7]SCCCYA!$E$15</f>
        <v>1337.74</v>
      </c>
      <c r="F21" s="272">
        <f>G21-E21</f>
        <v>18662.259999999998</v>
      </c>
      <c r="G21" s="283">
        <f>[7]SCCCYA!$C$15</f>
        <v>20000</v>
      </c>
      <c r="H21" s="270">
        <v>20000</v>
      </c>
      <c r="I21" s="269"/>
    </row>
    <row r="22" spans="1:9" s="267" customFormat="1" ht="18" customHeight="1" outlineLevel="1">
      <c r="A22" s="356" t="s">
        <v>237</v>
      </c>
      <c r="B22" s="279"/>
      <c r="C22" s="278" t="s">
        <v>33</v>
      </c>
      <c r="D22" s="274">
        <v>0</v>
      </c>
      <c r="E22" s="284">
        <f>[7]SCCCYA!$E$16</f>
        <v>0</v>
      </c>
      <c r="F22" s="272">
        <f>G22-E22</f>
        <v>67000</v>
      </c>
      <c r="G22" s="283">
        <f>[7]SCCCYA!$C$16</f>
        <v>67000</v>
      </c>
      <c r="H22" s="270">
        <v>0</v>
      </c>
      <c r="I22" s="269"/>
    </row>
    <row r="23" spans="1:9" s="267" customFormat="1" ht="18" customHeight="1" outlineLevel="1">
      <c r="A23" s="282" t="s">
        <v>32</v>
      </c>
      <c r="B23" s="276"/>
      <c r="C23" s="278" t="s">
        <v>31</v>
      </c>
      <c r="D23" s="274">
        <f>[8]SCCCYA!$E$16</f>
        <v>1440</v>
      </c>
      <c r="E23" s="284">
        <f>[7]SCCCYA!$E$17</f>
        <v>480</v>
      </c>
      <c r="F23" s="272">
        <f>G23-E23</f>
        <v>2520</v>
      </c>
      <c r="G23" s="283">
        <f>[7]SCCCYA!$C$17</f>
        <v>3000</v>
      </c>
      <c r="H23" s="270">
        <v>3000</v>
      </c>
      <c r="I23" s="269"/>
    </row>
    <row r="24" spans="1:9" s="267" customFormat="1" ht="18" customHeight="1" outlineLevel="1">
      <c r="A24" s="282" t="s">
        <v>195</v>
      </c>
      <c r="B24" s="276"/>
      <c r="C24" s="278" t="s">
        <v>194</v>
      </c>
      <c r="D24" s="274">
        <f>[8]SCCCYA!$E$17</f>
        <v>29595.070000000003</v>
      </c>
      <c r="E24" s="284">
        <f>[7]SCCCYA!$E$18</f>
        <v>12445.39</v>
      </c>
      <c r="F24" s="272">
        <f>G24-E24</f>
        <v>14554.61</v>
      </c>
      <c r="G24" s="283">
        <f>[7]SCCCYA!$C$18</f>
        <v>27000</v>
      </c>
      <c r="H24" s="270">
        <v>27000</v>
      </c>
      <c r="I24" s="269"/>
    </row>
    <row r="25" spans="1:9" s="267" customFormat="1" ht="18" customHeight="1" outlineLevel="1">
      <c r="A25" s="281" t="s">
        <v>236</v>
      </c>
      <c r="B25" s="279"/>
      <c r="C25" s="278" t="s">
        <v>27</v>
      </c>
      <c r="D25" s="274">
        <f>[8]SCCCYA!$E$18</f>
        <v>0</v>
      </c>
      <c r="E25" s="284">
        <f>[7]SCCCYA!$E$19</f>
        <v>0</v>
      </c>
      <c r="F25" s="272">
        <f>G25-E25</f>
        <v>35000</v>
      </c>
      <c r="G25" s="283">
        <f>[7]SCCCYA!$C$19</f>
        <v>35000</v>
      </c>
      <c r="H25" s="270">
        <v>1000</v>
      </c>
      <c r="I25" s="269"/>
    </row>
    <row r="26" spans="1:9" s="267" customFormat="1" ht="18" customHeight="1" outlineLevel="1">
      <c r="A26" s="281" t="s">
        <v>24</v>
      </c>
      <c r="B26" s="279"/>
      <c r="C26" s="278" t="s">
        <v>23</v>
      </c>
      <c r="D26" s="274">
        <f>[8]SCCCYA!$E$19</f>
        <v>437474.19000000006</v>
      </c>
      <c r="E26" s="273">
        <f>[7]SCCCYA!$E$20</f>
        <v>203150</v>
      </c>
      <c r="F26" s="272">
        <f>G26-E26</f>
        <v>272050</v>
      </c>
      <c r="G26" s="271">
        <f>[7]SCCCYA!$C$20</f>
        <v>475200</v>
      </c>
      <c r="H26" s="270">
        <v>475200</v>
      </c>
      <c r="I26" s="269"/>
    </row>
    <row r="27" spans="1:9" s="267" customFormat="1" ht="18" customHeight="1" outlineLevel="1" thickBot="1">
      <c r="A27" s="277" t="s">
        <v>205</v>
      </c>
      <c r="B27" s="276"/>
      <c r="C27" s="278" t="s">
        <v>9</v>
      </c>
      <c r="D27" s="274">
        <f>[8]SCCCYA!$E$20</f>
        <v>2575.5</v>
      </c>
      <c r="E27" s="273">
        <f>[7]SCCCYA!$E$21</f>
        <v>0</v>
      </c>
      <c r="F27" s="272">
        <f>G27-E27</f>
        <v>49300</v>
      </c>
      <c r="G27" s="271">
        <f>[7]SCCCYA!$C$21</f>
        <v>49300</v>
      </c>
      <c r="H27" s="270">
        <v>47000</v>
      </c>
      <c r="I27" s="269"/>
    </row>
    <row r="28" spans="1:9" s="346" customFormat="1" ht="18" customHeight="1" outlineLevel="1" thickBot="1">
      <c r="A28" s="355" t="s">
        <v>235</v>
      </c>
      <c r="B28" s="354"/>
      <c r="C28" s="353"/>
      <c r="D28" s="352">
        <v>0</v>
      </c>
      <c r="E28" s="351">
        <v>0</v>
      </c>
      <c r="F28" s="350">
        <v>0</v>
      </c>
      <c r="G28" s="349">
        <f>G29</f>
        <v>60000</v>
      </c>
      <c r="H28" s="348"/>
      <c r="I28" s="347"/>
    </row>
    <row r="29" spans="1:9" s="267" customFormat="1" ht="18" customHeight="1" outlineLevel="1">
      <c r="A29" s="345" t="s">
        <v>234</v>
      </c>
      <c r="B29" s="276"/>
      <c r="C29" s="344" t="s">
        <v>233</v>
      </c>
      <c r="D29" s="274">
        <v>0</v>
      </c>
      <c r="E29" s="273">
        <v>0</v>
      </c>
      <c r="F29" s="272">
        <v>0</v>
      </c>
      <c r="G29" s="271">
        <f>[7]SCCCYA!$C$23</f>
        <v>60000</v>
      </c>
      <c r="H29" s="270"/>
      <c r="I29" s="269"/>
    </row>
    <row r="30" spans="1:9" ht="20.100000000000001" customHeight="1" outlineLevel="2" thickBot="1">
      <c r="A30" s="266" t="s">
        <v>8</v>
      </c>
      <c r="B30" s="264"/>
      <c r="C30" s="265"/>
      <c r="D30" s="264">
        <f>SUM(D18:D27)</f>
        <v>632963.22000000009</v>
      </c>
      <c r="E30" s="263">
        <f>SUM(E18:E27)</f>
        <v>239057.33000000002</v>
      </c>
      <c r="F30" s="264">
        <f>SUM(F18:F27)</f>
        <v>845964.66999999993</v>
      </c>
      <c r="G30" s="264">
        <f>G28+G17</f>
        <v>1145022</v>
      </c>
      <c r="H30" s="263">
        <f>SUM(H18:H27)</f>
        <v>700000</v>
      </c>
      <c r="I30" s="262" t="s">
        <v>232</v>
      </c>
    </row>
    <row r="31" spans="1:9" ht="20.100000000000001" customHeight="1" outlineLevel="2" thickTop="1">
      <c r="A31" s="259"/>
      <c r="B31" s="259"/>
      <c r="C31" s="261"/>
      <c r="D31" s="259"/>
      <c r="E31" s="260"/>
      <c r="F31" s="259"/>
      <c r="G31" s="259"/>
      <c r="H31" s="260"/>
      <c r="I31" s="239"/>
    </row>
    <row r="32" spans="1:9" s="247" customFormat="1" ht="14.25" customHeight="1">
      <c r="A32" s="253" t="s">
        <v>203</v>
      </c>
      <c r="B32" s="249"/>
      <c r="C32" s="249"/>
      <c r="D32" s="249" t="s">
        <v>6</v>
      </c>
      <c r="E32" s="251"/>
      <c r="F32" s="253"/>
      <c r="G32" s="253" t="s">
        <v>5</v>
      </c>
      <c r="H32" s="249"/>
    </row>
    <row r="33" spans="1:9" s="247" customFormat="1" ht="14.25" customHeight="1">
      <c r="A33" s="253"/>
      <c r="B33" s="249"/>
      <c r="C33" s="249"/>
      <c r="D33" s="249"/>
      <c r="E33" s="251"/>
      <c r="F33" s="253"/>
      <c r="G33" s="253"/>
      <c r="H33" s="249"/>
    </row>
    <row r="34" spans="1:9" s="247" customFormat="1" ht="14.25" customHeight="1">
      <c r="A34" s="253"/>
      <c r="B34" s="249"/>
      <c r="C34" s="249"/>
      <c r="D34" s="249"/>
      <c r="E34" s="251"/>
      <c r="F34" s="253"/>
      <c r="G34" s="253"/>
      <c r="H34" s="249"/>
    </row>
    <row r="35" spans="1:9" s="247" customFormat="1" ht="14.25" customHeight="1">
      <c r="A35" s="343"/>
      <c r="B35" s="343" t="s">
        <v>1860</v>
      </c>
      <c r="C35" s="257"/>
      <c r="D35" s="256" t="s">
        <v>1857</v>
      </c>
      <c r="E35" s="251"/>
      <c r="F35" s="255"/>
      <c r="G35" s="255" t="s">
        <v>1858</v>
      </c>
      <c r="H35" s="249"/>
    </row>
    <row r="36" spans="1:9" s="247" customFormat="1" ht="14.25" customHeight="1">
      <c r="A36" s="342"/>
      <c r="B36" s="342" t="s">
        <v>231</v>
      </c>
      <c r="C36" s="253"/>
      <c r="D36" s="252" t="s">
        <v>200</v>
      </c>
      <c r="E36" s="251"/>
      <c r="F36" s="250"/>
      <c r="G36" s="250" t="s">
        <v>199</v>
      </c>
      <c r="H36" s="249"/>
    </row>
    <row r="37" spans="1:9" s="240" customFormat="1">
      <c r="A37" s="245"/>
      <c r="B37" s="246"/>
      <c r="C37" s="245"/>
      <c r="D37" s="243"/>
      <c r="E37" s="244"/>
      <c r="F37" s="243"/>
      <c r="G37" s="243"/>
      <c r="H37" s="243"/>
      <c r="I37" s="331"/>
    </row>
    <row r="38" spans="1:9" s="240" customFormat="1">
      <c r="A38" s="245"/>
      <c r="B38" s="246"/>
      <c r="C38" s="245"/>
      <c r="D38" s="243"/>
      <c r="E38" s="244"/>
      <c r="F38" s="243"/>
      <c r="G38" s="243"/>
      <c r="H38" s="243"/>
      <c r="I38" s="331"/>
    </row>
    <row r="39" spans="1:9" s="240" customFormat="1">
      <c r="A39" s="245"/>
      <c r="B39" s="246"/>
      <c r="C39" s="245"/>
      <c r="D39" s="243"/>
      <c r="E39" s="244"/>
      <c r="F39" s="243"/>
      <c r="G39" s="243"/>
      <c r="H39" s="243"/>
      <c r="I39" s="331"/>
    </row>
    <row r="40" spans="1:9" s="240" customFormat="1">
      <c r="A40" s="245"/>
      <c r="B40" s="246"/>
      <c r="C40" s="245"/>
      <c r="D40" s="243"/>
      <c r="E40" s="244"/>
      <c r="F40" s="243"/>
      <c r="G40" s="243"/>
      <c r="H40" s="243"/>
      <c r="I40" s="331"/>
    </row>
    <row r="41" spans="1:9" s="240" customFormat="1">
      <c r="A41" s="245"/>
      <c r="B41" s="246"/>
      <c r="C41" s="245"/>
      <c r="D41" s="243"/>
      <c r="E41" s="244"/>
      <c r="F41" s="243"/>
      <c r="G41" s="243"/>
      <c r="H41" s="243"/>
      <c r="I41" s="331"/>
    </row>
    <row r="42" spans="1:9" s="240" customFormat="1">
      <c r="A42" s="245"/>
      <c r="B42" s="246"/>
      <c r="C42" s="245"/>
      <c r="D42" s="243"/>
      <c r="E42" s="244"/>
      <c r="F42" s="243"/>
      <c r="G42" s="243"/>
      <c r="H42" s="243"/>
      <c r="I42" s="331"/>
    </row>
    <row r="43" spans="1:9" s="240" customFormat="1">
      <c r="A43" s="245"/>
      <c r="B43" s="246"/>
      <c r="C43" s="245"/>
      <c r="D43" s="243"/>
      <c r="E43" s="244"/>
      <c r="F43" s="243"/>
      <c r="G43" s="243"/>
      <c r="H43" s="243"/>
      <c r="I43" s="331"/>
    </row>
    <row r="44" spans="1:9" s="240" customFormat="1">
      <c r="A44" s="245"/>
      <c r="B44" s="246"/>
      <c r="C44" s="245"/>
      <c r="D44" s="243"/>
      <c r="E44" s="244"/>
      <c r="F44" s="243"/>
      <c r="G44" s="243"/>
      <c r="H44" s="243"/>
      <c r="I44" s="331"/>
    </row>
    <row r="45" spans="1:9" s="240" customFormat="1">
      <c r="A45" s="245"/>
      <c r="B45" s="246"/>
      <c r="C45" s="245"/>
      <c r="D45" s="243"/>
      <c r="E45" s="244"/>
      <c r="F45" s="243"/>
      <c r="G45" s="243"/>
      <c r="H45" s="243"/>
      <c r="I45" s="331"/>
    </row>
    <row r="46" spans="1:9" s="240" customFormat="1">
      <c r="A46" s="245"/>
      <c r="B46" s="246"/>
      <c r="C46" s="245"/>
      <c r="D46" s="243"/>
      <c r="E46" s="244"/>
      <c r="F46" s="243"/>
      <c r="G46" s="243"/>
      <c r="H46" s="243"/>
      <c r="I46" s="331"/>
    </row>
    <row r="47" spans="1:9" s="240" customFormat="1">
      <c r="A47" s="245"/>
      <c r="B47" s="246"/>
      <c r="C47" s="245"/>
      <c r="D47" s="243"/>
      <c r="E47" s="244"/>
      <c r="F47" s="243"/>
      <c r="G47" s="243"/>
      <c r="H47" s="243"/>
      <c r="I47" s="331"/>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tabColor rgb="FFFFFF00"/>
    <outlinePr summaryBelow="0"/>
  </sheetPr>
  <dimension ref="A1:EF39"/>
  <sheetViews>
    <sheetView showGridLines="0" showOutlineSymbols="0" topLeftCell="A16" workbookViewId="0">
      <selection activeCell="G28" sqref="G28"/>
    </sheetView>
  </sheetViews>
  <sheetFormatPr defaultColWidth="12.5703125" defaultRowHeight="12.75" outlineLevelRow="2" outlineLevelCol="2"/>
  <cols>
    <col min="1" max="1" width="1.85546875" style="555" customWidth="1"/>
    <col min="2" max="2" width="31.42578125" style="555" customWidth="1"/>
    <col min="3" max="3" width="9.85546875" style="555" customWidth="1"/>
    <col min="4" max="4" width="8.5703125" style="555" customWidth="1"/>
    <col min="5" max="6" width="12.42578125" style="555" customWidth="1"/>
    <col min="7" max="7" width="9.42578125" style="555" customWidth="1"/>
    <col min="8" max="8" width="12.28515625" style="555" customWidth="1"/>
    <col min="9" max="35" width="12.5703125" style="554"/>
    <col min="36" max="40" width="12.5703125" style="554" outlineLevel="1"/>
    <col min="41" max="46" width="12.5703125" style="554" outlineLevel="2"/>
    <col min="47" max="49" width="12.5703125" style="554" outlineLevel="1"/>
    <col min="50" max="69" width="12.5703125" style="554"/>
    <col min="70" max="73" width="12.5703125" style="554" outlineLevel="1"/>
    <col min="74" max="121" width="12.5703125" style="554"/>
    <col min="122" max="127" width="12.5703125" style="554" outlineLevel="1"/>
    <col min="128" max="133" width="12.5703125" style="554" outlineLevel="2"/>
    <col min="134" max="136" width="12.5703125" style="554" outlineLevel="1"/>
    <col min="137"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A4" s="594" t="s">
        <v>220</v>
      </c>
      <c r="B4" s="594"/>
      <c r="C4" s="594"/>
      <c r="D4" s="594"/>
      <c r="E4" s="594"/>
      <c r="F4" s="594"/>
      <c r="G4" s="594"/>
      <c r="H4" s="594"/>
    </row>
    <row r="5" spans="1:8" ht="14.25" customHeight="1">
      <c r="A5" s="593" t="s">
        <v>365</v>
      </c>
      <c r="B5" s="593"/>
      <c r="C5" s="593"/>
      <c r="D5" s="593"/>
      <c r="E5" s="593"/>
      <c r="F5" s="593"/>
      <c r="G5" s="593"/>
      <c r="H5" s="593"/>
    </row>
    <row r="6" spans="1:8" ht="14.25" customHeight="1">
      <c r="A6" s="636"/>
      <c r="B6" s="636"/>
      <c r="C6" s="636"/>
      <c r="D6" s="636"/>
      <c r="E6" s="637"/>
      <c r="F6" s="636"/>
      <c r="G6" s="636"/>
      <c r="H6" s="636"/>
    </row>
    <row r="7" spans="1:8" ht="14.25" customHeight="1">
      <c r="A7" s="636"/>
      <c r="B7" s="636"/>
      <c r="C7" s="636"/>
      <c r="D7" s="636"/>
      <c r="E7" s="637"/>
      <c r="F7" s="636"/>
      <c r="G7" s="636"/>
      <c r="H7" s="636"/>
    </row>
    <row r="8" spans="1:8" ht="14.25" customHeight="1">
      <c r="A8" s="590" t="s">
        <v>364</v>
      </c>
      <c r="B8" s="590"/>
    </row>
    <row r="9" spans="1:8" ht="14.25" customHeight="1">
      <c r="A9" s="589" t="s">
        <v>384</v>
      </c>
      <c r="B9" s="589"/>
    </row>
    <row r="10" spans="1:8" ht="14.25" customHeight="1">
      <c r="A10" s="589"/>
      <c r="B10" s="589"/>
    </row>
    <row r="11" spans="1:8" ht="14.25" customHeight="1">
      <c r="A11" s="432" t="s">
        <v>143</v>
      </c>
      <c r="B11" s="431"/>
      <c r="C11" s="427" t="s">
        <v>92</v>
      </c>
      <c r="D11" s="427" t="s">
        <v>229</v>
      </c>
      <c r="E11" s="430" t="s">
        <v>93</v>
      </c>
      <c r="F11" s="429"/>
      <c r="G11" s="428"/>
      <c r="H11" s="427" t="s">
        <v>216</v>
      </c>
    </row>
    <row r="12" spans="1:8" ht="14.25" customHeight="1">
      <c r="A12" s="426"/>
      <c r="B12" s="425"/>
      <c r="C12" s="424" t="s">
        <v>86</v>
      </c>
      <c r="D12" s="422" t="s">
        <v>214</v>
      </c>
      <c r="E12" s="422" t="s">
        <v>215</v>
      </c>
      <c r="F12" s="422" t="s">
        <v>89</v>
      </c>
      <c r="G12" s="422" t="s">
        <v>88</v>
      </c>
      <c r="H12" s="422" t="s">
        <v>214</v>
      </c>
    </row>
    <row r="13" spans="1:8" ht="14.25" customHeight="1">
      <c r="A13" s="426"/>
      <c r="B13" s="425"/>
      <c r="C13" s="424"/>
      <c r="D13" s="422">
        <v>2019</v>
      </c>
      <c r="E13" s="422" t="s">
        <v>85</v>
      </c>
      <c r="F13" s="422" t="s">
        <v>85</v>
      </c>
      <c r="G13" s="423"/>
      <c r="H13" s="422">
        <v>2021</v>
      </c>
    </row>
    <row r="14" spans="1:8" ht="14.25" customHeight="1">
      <c r="A14" s="421"/>
      <c r="B14" s="420"/>
      <c r="C14" s="419"/>
      <c r="D14" s="417" t="s">
        <v>84</v>
      </c>
      <c r="E14" s="417" t="s">
        <v>84</v>
      </c>
      <c r="F14" s="417" t="s">
        <v>142</v>
      </c>
      <c r="G14" s="418"/>
      <c r="H14" s="417" t="s">
        <v>83</v>
      </c>
    </row>
    <row r="15" spans="1:8" ht="20.100000000000001" customHeight="1">
      <c r="A15" s="587" t="s">
        <v>213</v>
      </c>
      <c r="B15" s="586"/>
      <c r="C15" s="585"/>
      <c r="D15" s="585"/>
      <c r="E15" s="585"/>
      <c r="F15" s="586"/>
      <c r="G15" s="586"/>
      <c r="H15" s="585"/>
    </row>
    <row r="16" spans="1:8" s="579" customFormat="1" ht="20.100000000000001" customHeight="1" outlineLevel="1">
      <c r="A16" s="584" t="s">
        <v>46</v>
      </c>
      <c r="B16" s="583"/>
      <c r="C16" s="582"/>
      <c r="D16" s="580">
        <f>SUM(D17:D21)</f>
        <v>33605.74</v>
      </c>
      <c r="E16" s="580">
        <f>SUM(E17:E21)</f>
        <v>9685</v>
      </c>
      <c r="F16" s="580">
        <f>SUM(F17:F21)</f>
        <v>190315</v>
      </c>
      <c r="G16" s="580">
        <f>SUM(G17:G21)</f>
        <v>200000</v>
      </c>
      <c r="H16" s="580">
        <f>SUM(H17:H21)</f>
        <v>160000</v>
      </c>
    </row>
    <row r="17" spans="1:8" s="571" customFormat="1" ht="16.7" customHeight="1" outlineLevel="1">
      <c r="A17" s="410" t="s">
        <v>212</v>
      </c>
      <c r="B17" s="387"/>
      <c r="C17" s="578" t="s">
        <v>44</v>
      </c>
      <c r="D17" s="574">
        <f>'[8]CIACAT-VAWC'!$F$13</f>
        <v>13088.98</v>
      </c>
      <c r="E17" s="577">
        <f>'[7]CIACAT-VAWC'!$F$13</f>
        <v>1950</v>
      </c>
      <c r="F17" s="563">
        <f>G17-E17</f>
        <v>18050</v>
      </c>
      <c r="G17" s="577">
        <f>'[7]CIACAT-VAWC'!$D$13</f>
        <v>20000</v>
      </c>
      <c r="H17" s="645">
        <v>10000</v>
      </c>
    </row>
    <row r="18" spans="1:8" s="571" customFormat="1" ht="16.7" customHeight="1" outlineLevel="1">
      <c r="A18" s="602" t="s">
        <v>211</v>
      </c>
      <c r="B18" s="569"/>
      <c r="C18" s="568" t="s">
        <v>40</v>
      </c>
      <c r="D18" s="565">
        <f>'[8]CIACAT-VAWC'!$F$14</f>
        <v>850</v>
      </c>
      <c r="E18" s="572">
        <f>'[7]CIACAT-VAWC'!$F$14</f>
        <v>0</v>
      </c>
      <c r="F18" s="563">
        <f>G18-E18</f>
        <v>47000</v>
      </c>
      <c r="G18" s="572">
        <f>'[7]CIACAT-VAWC'!$D$14</f>
        <v>47000</v>
      </c>
      <c r="H18" s="573">
        <v>17000</v>
      </c>
    </row>
    <row r="19" spans="1:8" s="562" customFormat="1" ht="16.7" customHeight="1" outlineLevel="1">
      <c r="A19" s="570" t="s">
        <v>238</v>
      </c>
      <c r="B19" s="569"/>
      <c r="C19" s="568" t="s">
        <v>131</v>
      </c>
      <c r="D19" s="565">
        <f>'[8]CIACAT-VAWC'!$F$16</f>
        <v>4518.76</v>
      </c>
      <c r="E19" s="564">
        <f>'[7]CIACAT-VAWC'!$F$15</f>
        <v>0</v>
      </c>
      <c r="F19" s="563">
        <f>G19-E19</f>
        <v>5000</v>
      </c>
      <c r="G19" s="564">
        <f>'[7]CIACAT-VAWC'!$D$15</f>
        <v>5000</v>
      </c>
      <c r="H19" s="573">
        <v>5000</v>
      </c>
    </row>
    <row r="20" spans="1:8" s="562" customFormat="1" ht="16.7" customHeight="1" outlineLevel="1">
      <c r="A20" s="570" t="s">
        <v>130</v>
      </c>
      <c r="B20" s="569"/>
      <c r="C20" s="568" t="s">
        <v>33</v>
      </c>
      <c r="D20" s="565">
        <f>'[8]CIACAT-VAWC'!$F$15</f>
        <v>0</v>
      </c>
      <c r="E20" s="564">
        <f>'[7]CIACAT-VAWC'!$F$16</f>
        <v>7735</v>
      </c>
      <c r="F20" s="563">
        <f>G20-E20</f>
        <v>2265</v>
      </c>
      <c r="G20" s="564">
        <f>'[7]CIACAT-VAWC'!$D$16</f>
        <v>10000</v>
      </c>
      <c r="H20" s="573">
        <v>10000</v>
      </c>
    </row>
    <row r="21" spans="1:8" s="562" customFormat="1" ht="16.7" customHeight="1" outlineLevel="1">
      <c r="A21" s="575" t="s">
        <v>10</v>
      </c>
      <c r="B21" s="387"/>
      <c r="C21" s="566" t="s">
        <v>9</v>
      </c>
      <c r="D21" s="565">
        <f>'[8]CIACAT-VAWC'!$F$17</f>
        <v>15148</v>
      </c>
      <c r="E21" s="564">
        <f>'[7]CIACAT-VAWC'!$F$17</f>
        <v>0</v>
      </c>
      <c r="F21" s="563">
        <f>G21-E21</f>
        <v>118000</v>
      </c>
      <c r="G21" s="564">
        <f>'[7]CIACAT-VAWC'!$D$17</f>
        <v>118000</v>
      </c>
      <c r="H21" s="644">
        <v>118000</v>
      </c>
    </row>
    <row r="22" spans="1:8" ht="20.100000000000001" customHeight="1" outlineLevel="2" thickBot="1">
      <c r="A22" s="599" t="s">
        <v>8</v>
      </c>
      <c r="B22" s="559"/>
      <c r="C22" s="560"/>
      <c r="D22" s="559">
        <f>SUM(D17:D21)</f>
        <v>33605.74</v>
      </c>
      <c r="E22" s="559">
        <f>SUM(E17:E21)</f>
        <v>9685</v>
      </c>
      <c r="F22" s="559">
        <f>SUM(F17:F21)</f>
        <v>190315</v>
      </c>
      <c r="G22" s="559">
        <f>SUM(G17:G21)</f>
        <v>200000</v>
      </c>
      <c r="H22" s="559">
        <f>SUM(H17:H21)</f>
        <v>160000</v>
      </c>
    </row>
    <row r="23" spans="1:8" ht="20.100000000000001" customHeight="1" outlineLevel="2" thickTop="1">
      <c r="A23" s="557"/>
      <c r="B23" s="557"/>
      <c r="C23" s="558"/>
      <c r="D23" s="557"/>
      <c r="E23" s="557"/>
      <c r="F23" s="557"/>
      <c r="G23" s="557"/>
      <c r="H23" s="557"/>
    </row>
    <row r="24" spans="1:8" s="367" customFormat="1" ht="14.25" customHeight="1">
      <c r="A24" s="370" t="s">
        <v>203</v>
      </c>
      <c r="B24" s="370"/>
      <c r="C24" s="369" t="s">
        <v>6</v>
      </c>
      <c r="D24" s="369"/>
      <c r="E24" s="369"/>
      <c r="F24" s="370"/>
      <c r="G24" s="370" t="s">
        <v>5</v>
      </c>
      <c r="H24" s="370"/>
    </row>
    <row r="25" spans="1:8" s="367" customFormat="1" ht="14.25" customHeight="1">
      <c r="A25" s="370"/>
      <c r="B25" s="370"/>
      <c r="C25" s="369"/>
      <c r="D25" s="369"/>
      <c r="E25" s="369"/>
      <c r="F25" s="370"/>
      <c r="G25" s="370"/>
      <c r="H25" s="370"/>
    </row>
    <row r="26" spans="1:8" s="367" customFormat="1" ht="14.25" customHeight="1">
      <c r="A26" s="370"/>
      <c r="B26" s="370"/>
      <c r="C26" s="369"/>
      <c r="D26" s="369"/>
      <c r="E26" s="369"/>
      <c r="F26" s="370"/>
      <c r="G26" s="370"/>
      <c r="H26" s="370"/>
    </row>
    <row r="27" spans="1:8" s="367" customFormat="1" ht="14.25" customHeight="1">
      <c r="A27" s="3695" t="s">
        <v>1894</v>
      </c>
      <c r="B27" s="373"/>
      <c r="C27" s="374" t="s">
        <v>1900</v>
      </c>
      <c r="D27" s="556"/>
      <c r="E27" s="369"/>
      <c r="F27" s="373"/>
      <c r="G27" s="3697" t="s">
        <v>1876</v>
      </c>
      <c r="H27" s="373"/>
    </row>
    <row r="28" spans="1:8" s="367" customFormat="1" ht="14.25" customHeight="1">
      <c r="A28" s="369" t="s">
        <v>361</v>
      </c>
      <c r="B28" s="370"/>
      <c r="C28" s="370" t="s">
        <v>241</v>
      </c>
      <c r="D28" s="370"/>
      <c r="E28" s="369"/>
      <c r="F28" s="368"/>
      <c r="G28" s="368" t="s">
        <v>240</v>
      </c>
      <c r="H28" s="368"/>
    </row>
    <row r="29" spans="1:8" s="363" customFormat="1">
      <c r="A29" s="365"/>
      <c r="B29" s="366"/>
      <c r="C29" s="365"/>
      <c r="D29" s="364"/>
      <c r="E29" s="364"/>
      <c r="F29" s="364"/>
      <c r="G29" s="364"/>
      <c r="H29" s="364"/>
    </row>
    <row r="30" spans="1:8" s="363" customFormat="1">
      <c r="A30" s="365"/>
      <c r="B30" s="366"/>
      <c r="C30" s="365"/>
      <c r="D30" s="364"/>
      <c r="E30" s="364"/>
      <c r="F30" s="364"/>
      <c r="G30" s="364"/>
      <c r="H30" s="364"/>
    </row>
    <row r="31" spans="1:8" s="363" customFormat="1">
      <c r="A31" s="365"/>
      <c r="B31" s="366"/>
      <c r="C31" s="365"/>
      <c r="D31" s="364"/>
      <c r="E31" s="364"/>
      <c r="F31" s="364"/>
      <c r="G31" s="364"/>
      <c r="H31" s="364"/>
    </row>
    <row r="32" spans="1:8"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sheetData>
  <mergeCells count="4">
    <mergeCell ref="A11:B14"/>
    <mergeCell ref="E11:G11"/>
    <mergeCell ref="A4:H4"/>
    <mergeCell ref="A5:H5"/>
  </mergeCells>
  <pageMargins left="0.5" right="0" top="0" bottom="0" header="0.25" footer="0"/>
  <pageSetup paperSize="5" orientation="portrait"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tabColor rgb="FFFFFF00"/>
    <outlinePr summaryBelow="0"/>
  </sheetPr>
  <dimension ref="A1:EM40"/>
  <sheetViews>
    <sheetView showGridLines="0" showOutlineSymbols="0" topLeftCell="A16" workbookViewId="0">
      <selection activeCell="G29" sqref="G29"/>
    </sheetView>
  </sheetViews>
  <sheetFormatPr defaultColWidth="12.5703125" defaultRowHeight="12.75" outlineLevelRow="2" outlineLevelCol="2"/>
  <cols>
    <col min="1" max="1" width="1.85546875" style="555" customWidth="1"/>
    <col min="2" max="2" width="29.28515625" style="555" customWidth="1"/>
    <col min="3" max="3" width="11.140625" style="555" customWidth="1"/>
    <col min="4" max="4" width="9.28515625" style="555" customWidth="1"/>
    <col min="5" max="5" width="10.28515625" style="555" customWidth="1"/>
    <col min="6" max="6" width="9.85546875" style="555" customWidth="1"/>
    <col min="7" max="7" width="9.7109375" style="555" customWidth="1"/>
    <col min="8" max="8" width="10" style="555" customWidth="1"/>
    <col min="9" max="42" width="12.5703125" style="554"/>
    <col min="43" max="47" width="12.5703125" style="554" outlineLevel="1"/>
    <col min="48" max="53" width="12.5703125" style="554" outlineLevel="2"/>
    <col min="54" max="56" width="12.5703125" style="554" outlineLevel="1"/>
    <col min="57" max="76" width="12.5703125" style="554"/>
    <col min="77" max="80" width="12.5703125" style="554" outlineLevel="1"/>
    <col min="81" max="128" width="12.5703125" style="554"/>
    <col min="129" max="134" width="12.5703125" style="554" outlineLevel="1"/>
    <col min="135" max="140" width="12.5703125" style="554" outlineLevel="2"/>
    <col min="141" max="143" width="12.5703125" style="554" outlineLevel="1"/>
    <col min="144"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A4" s="594" t="s">
        <v>220</v>
      </c>
      <c r="B4" s="594"/>
      <c r="C4" s="594"/>
      <c r="D4" s="594"/>
      <c r="E4" s="594"/>
      <c r="F4" s="594"/>
      <c r="G4" s="594"/>
      <c r="H4" s="594"/>
    </row>
    <row r="5" spans="1:8" ht="14.25" customHeight="1">
      <c r="A5" s="593" t="s">
        <v>365</v>
      </c>
      <c r="B5" s="593"/>
      <c r="C5" s="593"/>
      <c r="D5" s="593"/>
      <c r="E5" s="593"/>
      <c r="F5" s="593"/>
      <c r="G5" s="593"/>
      <c r="H5" s="593"/>
    </row>
    <row r="6" spans="1:8" ht="14.25" customHeight="1">
      <c r="A6" s="636"/>
      <c r="B6" s="636"/>
      <c r="C6" s="636"/>
      <c r="D6" s="636"/>
      <c r="E6" s="637"/>
      <c r="F6" s="636"/>
      <c r="G6" s="636"/>
      <c r="H6" s="636"/>
    </row>
    <row r="7" spans="1:8" ht="14.25" customHeight="1">
      <c r="A7" s="636"/>
      <c r="B7" s="636"/>
      <c r="C7" s="636"/>
      <c r="D7" s="636"/>
      <c r="E7" s="637"/>
      <c r="F7" s="636"/>
      <c r="G7" s="636"/>
      <c r="H7" s="636"/>
    </row>
    <row r="8" spans="1:8" ht="14.25" customHeight="1">
      <c r="A8" s="590" t="s">
        <v>364</v>
      </c>
      <c r="B8" s="590"/>
    </row>
    <row r="9" spans="1:8" ht="14.25" customHeight="1">
      <c r="A9" s="589" t="s">
        <v>385</v>
      </c>
      <c r="B9" s="589"/>
    </row>
    <row r="10" spans="1:8" ht="14.25" customHeight="1">
      <c r="A10" s="589"/>
      <c r="B10" s="589"/>
    </row>
    <row r="11" spans="1:8" ht="14.25" customHeight="1">
      <c r="A11" s="432" t="s">
        <v>143</v>
      </c>
      <c r="B11" s="431"/>
      <c r="C11" s="427" t="s">
        <v>92</v>
      </c>
      <c r="D11" s="427" t="s">
        <v>229</v>
      </c>
      <c r="E11" s="430" t="s">
        <v>93</v>
      </c>
      <c r="F11" s="429"/>
      <c r="G11" s="428"/>
      <c r="H11" s="427" t="s">
        <v>216</v>
      </c>
    </row>
    <row r="12" spans="1:8" ht="14.25" customHeight="1">
      <c r="A12" s="426"/>
      <c r="B12" s="425"/>
      <c r="C12" s="424" t="s">
        <v>86</v>
      </c>
      <c r="D12" s="422" t="s">
        <v>214</v>
      </c>
      <c r="E12" s="422" t="s">
        <v>215</v>
      </c>
      <c r="F12" s="422" t="s">
        <v>89</v>
      </c>
      <c r="G12" s="422" t="s">
        <v>88</v>
      </c>
      <c r="H12" s="422" t="s">
        <v>214</v>
      </c>
    </row>
    <row r="13" spans="1:8" ht="14.25" customHeight="1">
      <c r="A13" s="426"/>
      <c r="B13" s="425"/>
      <c r="C13" s="424"/>
      <c r="D13" s="422">
        <v>2019</v>
      </c>
      <c r="E13" s="422" t="s">
        <v>85</v>
      </c>
      <c r="F13" s="422" t="s">
        <v>85</v>
      </c>
      <c r="G13" s="423"/>
      <c r="H13" s="422">
        <v>2021</v>
      </c>
    </row>
    <row r="14" spans="1:8" ht="14.25" customHeight="1">
      <c r="A14" s="421"/>
      <c r="B14" s="420"/>
      <c r="C14" s="419"/>
      <c r="D14" s="417" t="s">
        <v>84</v>
      </c>
      <c r="E14" s="417" t="s">
        <v>84</v>
      </c>
      <c r="F14" s="417" t="s">
        <v>142</v>
      </c>
      <c r="G14" s="418"/>
      <c r="H14" s="417" t="s">
        <v>83</v>
      </c>
    </row>
    <row r="15" spans="1:8" ht="20.100000000000001" customHeight="1">
      <c r="A15" s="587" t="s">
        <v>213</v>
      </c>
      <c r="B15" s="586"/>
      <c r="C15" s="585"/>
      <c r="D15" s="585"/>
      <c r="E15" s="585"/>
      <c r="F15" s="586"/>
      <c r="G15" s="586"/>
      <c r="H15" s="585"/>
    </row>
    <row r="16" spans="1:8" s="579" customFormat="1" ht="20.100000000000001" customHeight="1" outlineLevel="1">
      <c r="A16" s="584" t="s">
        <v>46</v>
      </c>
      <c r="B16" s="583"/>
      <c r="C16" s="582"/>
      <c r="D16" s="580">
        <f>SUM(D17:D20)</f>
        <v>295819.68</v>
      </c>
      <c r="E16" s="580">
        <f>SUM(E17:E20)</f>
        <v>163219.15</v>
      </c>
      <c r="F16" s="580">
        <f>SUM(F17:F20)</f>
        <v>227380.85</v>
      </c>
      <c r="G16" s="580">
        <f>SUM(G17:G20)</f>
        <v>390600</v>
      </c>
      <c r="H16" s="580">
        <f>SUM(H17:H20)</f>
        <v>365000</v>
      </c>
    </row>
    <row r="17" spans="1:8" s="571" customFormat="1" ht="16.7" customHeight="1" outlineLevel="1">
      <c r="A17" s="602" t="s">
        <v>211</v>
      </c>
      <c r="B17" s="569"/>
      <c r="C17" s="568" t="s">
        <v>40</v>
      </c>
      <c r="D17" s="565">
        <f>'[8]operation of curfew center'!$F$13</f>
        <v>0</v>
      </c>
      <c r="E17" s="572">
        <f>'[7]operation of curfew center'!$F$13</f>
        <v>0</v>
      </c>
      <c r="F17" s="563">
        <f>G17-E17</f>
        <v>7500</v>
      </c>
      <c r="G17" s="645">
        <f>'[7]operation of curfew center'!$D$13</f>
        <v>7500</v>
      </c>
      <c r="H17" s="645">
        <v>7500</v>
      </c>
    </row>
    <row r="18" spans="1:8" s="562" customFormat="1" ht="16.7" customHeight="1" outlineLevel="1">
      <c r="A18" s="570" t="s">
        <v>238</v>
      </c>
      <c r="B18" s="569"/>
      <c r="C18" s="568" t="s">
        <v>131</v>
      </c>
      <c r="D18" s="565">
        <f>'[8]operation of curfew center'!$F$15</f>
        <v>4646.7700000000004</v>
      </c>
      <c r="E18" s="564">
        <f>'[7]operation of curfew center'!$F$14</f>
        <v>0</v>
      </c>
      <c r="F18" s="563">
        <f>G18-E18</f>
        <v>5500</v>
      </c>
      <c r="G18" s="564">
        <f>'[7]operation of curfew center'!$D$14</f>
        <v>5500</v>
      </c>
      <c r="H18" s="564">
        <v>5500</v>
      </c>
    </row>
    <row r="19" spans="1:8" s="562" customFormat="1" ht="16.7" customHeight="1" outlineLevel="1">
      <c r="A19" s="570" t="s">
        <v>24</v>
      </c>
      <c r="B19" s="569"/>
      <c r="C19" s="568" t="s">
        <v>23</v>
      </c>
      <c r="D19" s="565">
        <f>'[8]operation of curfew center'!$F$14</f>
        <v>267285.40999999997</v>
      </c>
      <c r="E19" s="564">
        <f>'[7]operation of curfew center'!$F$15</f>
        <v>125065.65</v>
      </c>
      <c r="F19" s="563">
        <f>G19-E19</f>
        <v>198934.35</v>
      </c>
      <c r="G19" s="564">
        <f>'[7]operation of curfew center'!$D$15</f>
        <v>324000</v>
      </c>
      <c r="H19" s="564">
        <v>324000</v>
      </c>
    </row>
    <row r="20" spans="1:8" s="562" customFormat="1" ht="16.7" customHeight="1" outlineLevel="1" thickBot="1">
      <c r="A20" s="575" t="s">
        <v>205</v>
      </c>
      <c r="B20" s="387"/>
      <c r="C20" s="566" t="s">
        <v>9</v>
      </c>
      <c r="D20" s="565">
        <f>'[8]operation of curfew center'!$F$16</f>
        <v>23887.5</v>
      </c>
      <c r="E20" s="564">
        <f>'[7]operation of curfew center'!$F$16</f>
        <v>38153.5</v>
      </c>
      <c r="F20" s="563">
        <f>G20-E20</f>
        <v>15446.5</v>
      </c>
      <c r="G20" s="564">
        <f>'[7]operation of curfew center'!$D$16</f>
        <v>53600</v>
      </c>
      <c r="H20" s="564">
        <v>28000</v>
      </c>
    </row>
    <row r="21" spans="1:8" s="562" customFormat="1" ht="16.7" customHeight="1" outlineLevel="1" thickBot="1">
      <c r="A21" s="656" t="s">
        <v>235</v>
      </c>
      <c r="B21" s="655"/>
      <c r="C21" s="654"/>
      <c r="D21" s="653">
        <f>D22</f>
        <v>0</v>
      </c>
      <c r="E21" s="652">
        <f>E22</f>
        <v>0</v>
      </c>
      <c r="F21" s="653">
        <f>F22</f>
        <v>10000</v>
      </c>
      <c r="G21" s="653">
        <f>G22</f>
        <v>10000</v>
      </c>
      <c r="H21" s="652">
        <f>H22</f>
        <v>0</v>
      </c>
    </row>
    <row r="22" spans="1:8" s="562" customFormat="1" ht="16.7" customHeight="1" outlineLevel="1">
      <c r="A22" s="651" t="s">
        <v>234</v>
      </c>
      <c r="B22" s="612"/>
      <c r="C22" s="650" t="s">
        <v>233</v>
      </c>
      <c r="D22" s="649">
        <v>0</v>
      </c>
      <c r="E22" s="648">
        <v>0</v>
      </c>
      <c r="F22" s="563">
        <f>G22-E22</f>
        <v>10000</v>
      </c>
      <c r="G22" s="647">
        <f>'[7]operation of curfew center'!$D$18</f>
        <v>10000</v>
      </c>
      <c r="H22" s="646">
        <v>0</v>
      </c>
    </row>
    <row r="23" spans="1:8" ht="20.100000000000001" customHeight="1" outlineLevel="2" thickBot="1">
      <c r="A23" s="599" t="s">
        <v>8</v>
      </c>
      <c r="B23" s="559"/>
      <c r="C23" s="560"/>
      <c r="D23" s="559">
        <f>D21+D16</f>
        <v>295819.68</v>
      </c>
      <c r="E23" s="559">
        <f>E21+E16</f>
        <v>163219.15</v>
      </c>
      <c r="F23" s="559">
        <f>F21+F16</f>
        <v>237380.85</v>
      </c>
      <c r="G23" s="559">
        <f>G21+G16</f>
        <v>400600</v>
      </c>
      <c r="H23" s="559">
        <f>H21+H16</f>
        <v>365000</v>
      </c>
    </row>
    <row r="24" spans="1:8" ht="20.100000000000001" customHeight="1" outlineLevel="2" thickTop="1">
      <c r="A24" s="557"/>
      <c r="B24" s="557"/>
      <c r="C24" s="558"/>
      <c r="D24" s="557"/>
      <c r="E24" s="557"/>
      <c r="F24" s="557"/>
      <c r="G24" s="557"/>
      <c r="H24" s="557"/>
    </row>
    <row r="25" spans="1:8" s="367" customFormat="1" ht="14.25" customHeight="1">
      <c r="A25" s="370" t="s">
        <v>203</v>
      </c>
      <c r="B25" s="370"/>
      <c r="C25" s="369" t="s">
        <v>6</v>
      </c>
      <c r="D25" s="369"/>
      <c r="E25" s="369"/>
      <c r="F25" s="370"/>
      <c r="G25" s="370" t="s">
        <v>5</v>
      </c>
      <c r="H25" s="370"/>
    </row>
    <row r="26" spans="1:8" s="367" customFormat="1" ht="14.25" customHeight="1">
      <c r="A26" s="370"/>
      <c r="B26" s="370"/>
      <c r="C26" s="369"/>
      <c r="D26" s="369"/>
      <c r="E26" s="369"/>
      <c r="F26" s="370"/>
      <c r="G26" s="370"/>
      <c r="H26" s="370"/>
    </row>
    <row r="27" spans="1:8" s="367" customFormat="1" ht="14.25" customHeight="1">
      <c r="A27" s="370"/>
      <c r="B27" s="370"/>
      <c r="C27" s="369"/>
      <c r="D27" s="369"/>
      <c r="E27" s="369"/>
      <c r="F27" s="370"/>
      <c r="G27" s="370"/>
      <c r="H27" s="370"/>
    </row>
    <row r="28" spans="1:8" s="367" customFormat="1" ht="14.25" customHeight="1">
      <c r="A28" s="556" t="s">
        <v>1901</v>
      </c>
      <c r="B28" s="373"/>
      <c r="C28" s="374" t="s">
        <v>1902</v>
      </c>
      <c r="D28" s="556"/>
      <c r="E28" s="369"/>
      <c r="F28" s="373"/>
      <c r="G28" s="3697" t="s">
        <v>1876</v>
      </c>
      <c r="H28" s="373"/>
    </row>
    <row r="29" spans="1:8" s="367" customFormat="1" ht="14.25" customHeight="1">
      <c r="A29" s="369" t="s">
        <v>361</v>
      </c>
      <c r="B29" s="370"/>
      <c r="C29" s="370" t="s">
        <v>241</v>
      </c>
      <c r="D29" s="370"/>
      <c r="E29" s="369"/>
      <c r="F29" s="368"/>
      <c r="G29" s="368" t="s">
        <v>240</v>
      </c>
      <c r="H29" s="368"/>
    </row>
    <row r="30" spans="1:8" s="363" customFormat="1">
      <c r="A30" s="365"/>
      <c r="B30" s="366"/>
      <c r="C30" s="365"/>
      <c r="D30" s="364"/>
      <c r="E30" s="364"/>
      <c r="F30" s="364"/>
      <c r="G30" s="364"/>
      <c r="H30" s="364"/>
    </row>
    <row r="31" spans="1:8" s="363" customFormat="1">
      <c r="A31" s="365"/>
      <c r="B31" s="366"/>
      <c r="C31" s="365"/>
      <c r="D31" s="364"/>
      <c r="E31" s="364"/>
      <c r="F31" s="364"/>
      <c r="G31" s="364"/>
      <c r="H31" s="364"/>
    </row>
    <row r="32" spans="1:8"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row r="40" spans="1:8" s="363" customFormat="1">
      <c r="A40" s="365"/>
      <c r="B40" s="366"/>
      <c r="C40" s="365"/>
      <c r="D40" s="364"/>
      <c r="E40" s="364"/>
      <c r="F40" s="364"/>
      <c r="G40" s="364"/>
      <c r="H40" s="364"/>
    </row>
  </sheetData>
  <mergeCells count="4">
    <mergeCell ref="A11:B14"/>
    <mergeCell ref="E11:G11"/>
    <mergeCell ref="A4:H4"/>
    <mergeCell ref="A5:H5"/>
  </mergeCells>
  <pageMargins left="0.5" right="0" top="0" bottom="0" header="0.25" footer="0"/>
  <pageSetup paperSize="5" orientation="portrait"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topLeftCell="A55" zoomScaleNormal="100" workbookViewId="0">
      <selection activeCell="E62" sqref="E62:G62"/>
    </sheetView>
  </sheetViews>
  <sheetFormatPr defaultColWidth="12.5703125" defaultRowHeight="12.75"/>
  <cols>
    <col min="1" max="1" width="38.85546875" style="1" customWidth="1"/>
    <col min="2" max="2" width="10" style="1" customWidth="1"/>
    <col min="3" max="3" width="9.28515625" style="1" customWidth="1"/>
    <col min="4" max="4" width="9.42578125" style="1" customWidth="1"/>
    <col min="5" max="5" width="10" style="1" customWidth="1"/>
    <col min="6" max="6" width="9.5703125" style="1" customWidth="1"/>
    <col min="7" max="7" width="11.5703125" style="1" customWidth="1"/>
    <col min="8" max="16384" width="12.5703125" style="1"/>
  </cols>
  <sheetData>
    <row r="1" spans="1:7">
      <c r="A1" s="86" t="s">
        <v>99</v>
      </c>
      <c r="C1" s="85"/>
      <c r="D1" s="85"/>
      <c r="E1" s="86"/>
      <c r="F1" s="85"/>
    </row>
    <row r="2" spans="1:7">
      <c r="A2" s="85" t="s">
        <v>98</v>
      </c>
      <c r="C2" s="85"/>
      <c r="D2" s="85"/>
      <c r="E2" s="85"/>
      <c r="F2" s="85"/>
    </row>
    <row r="3" spans="1:7">
      <c r="D3" s="11"/>
      <c r="E3" s="11"/>
      <c r="F3" s="11"/>
      <c r="G3" s="82"/>
    </row>
    <row r="4" spans="1:7">
      <c r="A4" s="8" t="s">
        <v>97</v>
      </c>
      <c r="B4" s="8"/>
      <c r="C4" s="8"/>
      <c r="D4" s="8"/>
      <c r="E4" s="8"/>
      <c r="F4" s="8"/>
      <c r="G4" s="8"/>
    </row>
    <row r="5" spans="1:7" ht="12.75" customHeight="1">
      <c r="A5" s="84" t="s">
        <v>96</v>
      </c>
      <c r="B5" s="84"/>
      <c r="C5" s="84"/>
      <c r="D5" s="84"/>
      <c r="E5" s="84"/>
      <c r="F5" s="84"/>
      <c r="G5" s="84"/>
    </row>
    <row r="6" spans="1:7" ht="12.75" customHeight="1">
      <c r="A6" s="83"/>
      <c r="B6" s="83"/>
      <c r="C6" s="83"/>
      <c r="D6" s="83"/>
      <c r="E6" s="83"/>
      <c r="F6" s="83"/>
      <c r="G6" s="83"/>
    </row>
    <row r="7" spans="1:7" ht="12.75" customHeight="1">
      <c r="A7" s="4" t="s">
        <v>95</v>
      </c>
      <c r="C7" s="2"/>
      <c r="G7" s="82"/>
    </row>
    <row r="8" spans="1:7" ht="14.25" customHeight="1">
      <c r="A8" s="81" t="s">
        <v>94</v>
      </c>
      <c r="B8" s="75"/>
      <c r="C8" s="80"/>
      <c r="D8" s="79" t="s">
        <v>93</v>
      </c>
      <c r="E8" s="78"/>
      <c r="F8" s="77"/>
      <c r="G8" s="75"/>
    </row>
    <row r="9" spans="1:7" ht="14.25" customHeight="1">
      <c r="A9" s="72"/>
      <c r="B9" s="70" t="s">
        <v>92</v>
      </c>
      <c r="C9" s="76" t="s">
        <v>91</v>
      </c>
      <c r="D9" s="75" t="s">
        <v>90</v>
      </c>
      <c r="E9" s="75" t="s">
        <v>89</v>
      </c>
      <c r="F9" s="74" t="s">
        <v>88</v>
      </c>
      <c r="G9" s="73" t="s">
        <v>87</v>
      </c>
    </row>
    <row r="10" spans="1:7" ht="14.25" customHeight="1">
      <c r="A10" s="72"/>
      <c r="B10" s="70" t="s">
        <v>86</v>
      </c>
      <c r="C10" s="71">
        <v>2019</v>
      </c>
      <c r="D10" s="70" t="s">
        <v>85</v>
      </c>
      <c r="E10" s="70" t="s">
        <v>85</v>
      </c>
      <c r="F10" s="69"/>
      <c r="G10" s="68">
        <v>2021</v>
      </c>
    </row>
    <row r="11" spans="1:7" ht="14.25" customHeight="1">
      <c r="A11" s="67"/>
      <c r="B11" s="66"/>
      <c r="C11" s="65" t="s">
        <v>84</v>
      </c>
      <c r="D11" s="65" t="s">
        <v>84</v>
      </c>
      <c r="E11" s="65" t="s">
        <v>84</v>
      </c>
      <c r="F11" s="64"/>
      <c r="G11" s="63" t="s">
        <v>83</v>
      </c>
    </row>
    <row r="12" spans="1:7" ht="15" customHeight="1">
      <c r="A12" s="62" t="s">
        <v>82</v>
      </c>
      <c r="B12" s="61"/>
      <c r="C12" s="60">
        <v>1144064.3</v>
      </c>
      <c r="D12" s="60">
        <v>958728.94000000006</v>
      </c>
      <c r="E12" s="60">
        <v>2389112.0599999996</v>
      </c>
      <c r="F12" s="60">
        <v>3347841</v>
      </c>
      <c r="G12" s="59">
        <v>3795166</v>
      </c>
    </row>
    <row r="13" spans="1:7" ht="15" customHeight="1">
      <c r="A13" s="58" t="s">
        <v>81</v>
      </c>
      <c r="B13" s="56"/>
      <c r="C13" s="57"/>
      <c r="D13" s="56"/>
      <c r="E13" s="55"/>
      <c r="F13" s="55"/>
      <c r="G13" s="55"/>
    </row>
    <row r="14" spans="1:7" ht="15" customHeight="1">
      <c r="A14" s="42" t="s">
        <v>80</v>
      </c>
      <c r="B14" s="54" t="s">
        <v>79</v>
      </c>
      <c r="C14" s="43">
        <v>669969.77</v>
      </c>
      <c r="D14" s="43">
        <v>637596.68000000005</v>
      </c>
      <c r="E14" s="39">
        <v>1470275.3199999998</v>
      </c>
      <c r="F14" s="39">
        <v>2107872</v>
      </c>
      <c r="G14" s="39">
        <v>2288724</v>
      </c>
    </row>
    <row r="15" spans="1:7" ht="15" customHeight="1">
      <c r="A15" s="47" t="s">
        <v>78</v>
      </c>
      <c r="B15" s="52"/>
      <c r="C15" s="53"/>
      <c r="D15" s="50"/>
      <c r="E15" s="49"/>
      <c r="F15" s="49"/>
      <c r="G15" s="49"/>
    </row>
    <row r="16" spans="1:7" ht="15" customHeight="1">
      <c r="A16" s="42" t="s">
        <v>77</v>
      </c>
      <c r="B16" s="46" t="s">
        <v>76</v>
      </c>
      <c r="C16" s="43">
        <v>73548.39</v>
      </c>
      <c r="D16" s="43">
        <v>83612.91</v>
      </c>
      <c r="E16" s="39">
        <v>156387.09</v>
      </c>
      <c r="F16" s="39">
        <v>240000</v>
      </c>
      <c r="G16" s="49">
        <v>288000</v>
      </c>
    </row>
    <row r="17" spans="1:7" ht="15" customHeight="1">
      <c r="A17" s="42" t="s">
        <v>75</v>
      </c>
      <c r="B17" s="46" t="s">
        <v>74</v>
      </c>
      <c r="C17" s="43">
        <v>18000</v>
      </c>
      <c r="D17" s="43">
        <v>36000</v>
      </c>
      <c r="E17" s="39">
        <v>24000</v>
      </c>
      <c r="F17" s="39">
        <v>60000</v>
      </c>
      <c r="G17" s="49">
        <v>72000</v>
      </c>
    </row>
    <row r="18" spans="1:7" ht="15" customHeight="1">
      <c r="A18" s="42" t="s">
        <v>73</v>
      </c>
      <c r="B18" s="46" t="s">
        <v>72</v>
      </c>
      <c r="C18" s="43">
        <v>53272</v>
      </c>
      <c r="D18" s="43">
        <v>0</v>
      </c>
      <c r="E18" s="39">
        <v>175656</v>
      </c>
      <c r="F18" s="39">
        <v>175656</v>
      </c>
      <c r="G18" s="37">
        <v>190727</v>
      </c>
    </row>
    <row r="19" spans="1:7" ht="15" customHeight="1">
      <c r="A19" s="42" t="s">
        <v>71</v>
      </c>
      <c r="B19" s="46" t="s">
        <v>70</v>
      </c>
      <c r="C19" s="43">
        <v>15000</v>
      </c>
      <c r="D19" s="43">
        <v>0</v>
      </c>
      <c r="E19" s="39">
        <v>50000</v>
      </c>
      <c r="F19" s="39">
        <v>50000</v>
      </c>
      <c r="G19" s="37">
        <v>60000</v>
      </c>
    </row>
    <row r="20" spans="1:7" ht="15" customHeight="1">
      <c r="A20" s="42" t="s">
        <v>69</v>
      </c>
      <c r="B20" s="46" t="s">
        <v>68</v>
      </c>
      <c r="C20" s="40">
        <v>52912</v>
      </c>
      <c r="D20" s="43">
        <v>102530</v>
      </c>
      <c r="E20" s="39">
        <v>73126</v>
      </c>
      <c r="F20" s="39">
        <v>175656</v>
      </c>
      <c r="G20" s="37">
        <v>190727</v>
      </c>
    </row>
    <row r="21" spans="1:7" ht="15" customHeight="1">
      <c r="A21" s="47" t="s">
        <v>67</v>
      </c>
      <c r="B21" s="52"/>
      <c r="C21" s="51"/>
      <c r="D21" s="50"/>
      <c r="E21" s="49"/>
      <c r="F21" s="49"/>
      <c r="G21" s="37"/>
    </row>
    <row r="22" spans="1:7" ht="15" customHeight="1">
      <c r="A22" s="42" t="s">
        <v>66</v>
      </c>
      <c r="B22" s="46" t="s">
        <v>65</v>
      </c>
      <c r="C22" s="43">
        <v>80396.37</v>
      </c>
      <c r="D22" s="43">
        <v>73685.77</v>
      </c>
      <c r="E22" s="39">
        <v>179259.22999999998</v>
      </c>
      <c r="F22" s="39">
        <v>252945</v>
      </c>
      <c r="G22" s="48">
        <v>274647</v>
      </c>
    </row>
    <row r="23" spans="1:7" ht="15" customHeight="1">
      <c r="A23" s="42" t="s">
        <v>64</v>
      </c>
      <c r="B23" s="46" t="s">
        <v>63</v>
      </c>
      <c r="C23" s="43">
        <v>3700</v>
      </c>
      <c r="D23" s="43">
        <v>3600</v>
      </c>
      <c r="E23" s="39">
        <v>8400</v>
      </c>
      <c r="F23" s="39">
        <v>12000</v>
      </c>
      <c r="G23" s="37">
        <v>14400</v>
      </c>
    </row>
    <row r="24" spans="1:7" ht="15" customHeight="1">
      <c r="A24" s="42" t="s">
        <v>62</v>
      </c>
      <c r="B24" s="46" t="s">
        <v>61</v>
      </c>
      <c r="C24" s="43">
        <v>9090.8700000000008</v>
      </c>
      <c r="D24" s="43">
        <v>9103.58</v>
      </c>
      <c r="E24" s="39">
        <v>22515.42</v>
      </c>
      <c r="F24" s="39">
        <v>31619</v>
      </c>
      <c r="G24" s="37">
        <v>40053</v>
      </c>
    </row>
    <row r="25" spans="1:7" ht="15" customHeight="1">
      <c r="A25" s="42" t="s">
        <v>60</v>
      </c>
      <c r="B25" s="46" t="s">
        <v>59</v>
      </c>
      <c r="C25" s="43">
        <v>3700</v>
      </c>
      <c r="D25" s="43">
        <v>3600</v>
      </c>
      <c r="E25" s="39">
        <v>8400</v>
      </c>
      <c r="F25" s="39">
        <v>12000</v>
      </c>
      <c r="G25" s="37">
        <v>14400</v>
      </c>
    </row>
    <row r="26" spans="1:7" ht="15" customHeight="1">
      <c r="A26" s="47" t="s">
        <v>56</v>
      </c>
      <c r="B26" s="46"/>
      <c r="C26" s="43"/>
      <c r="D26" s="43"/>
      <c r="E26" s="39"/>
      <c r="F26" s="39"/>
      <c r="G26" s="37"/>
    </row>
    <row r="27" spans="1:7" ht="15" customHeight="1">
      <c r="A27" s="42" t="s">
        <v>58</v>
      </c>
      <c r="B27" s="41" t="s">
        <v>57</v>
      </c>
      <c r="C27" s="43">
        <v>86455.9</v>
      </c>
      <c r="D27" s="43">
        <v>0</v>
      </c>
      <c r="E27" s="39">
        <v>1000</v>
      </c>
      <c r="F27" s="39">
        <v>1000</v>
      </c>
      <c r="G27" s="37">
        <v>1000</v>
      </c>
    </row>
    <row r="28" spans="1:7" ht="15" customHeight="1">
      <c r="A28" s="42" t="s">
        <v>56</v>
      </c>
      <c r="B28" s="41" t="s">
        <v>55</v>
      </c>
      <c r="C28" s="43">
        <v>63019</v>
      </c>
      <c r="D28" s="43">
        <v>0</v>
      </c>
      <c r="E28" s="39">
        <v>148093</v>
      </c>
      <c r="F28" s="39">
        <v>148093</v>
      </c>
      <c r="G28" s="45">
        <v>298488</v>
      </c>
    </row>
    <row r="29" spans="1:7" ht="15" customHeight="1">
      <c r="A29" s="42" t="s">
        <v>54</v>
      </c>
      <c r="B29" s="41" t="s">
        <v>53</v>
      </c>
      <c r="C29" s="43">
        <v>0</v>
      </c>
      <c r="D29" s="43">
        <v>0</v>
      </c>
      <c r="E29" s="39">
        <v>0</v>
      </c>
      <c r="F29" s="39">
        <v>0</v>
      </c>
      <c r="G29" s="45">
        <v>1000</v>
      </c>
    </row>
    <row r="30" spans="1:7" ht="15" customHeight="1">
      <c r="A30" s="42" t="s">
        <v>52</v>
      </c>
      <c r="B30" s="41" t="s">
        <v>51</v>
      </c>
      <c r="C30" s="43">
        <v>0</v>
      </c>
      <c r="D30" s="43">
        <v>0</v>
      </c>
      <c r="E30" s="39">
        <v>1000</v>
      </c>
      <c r="F30" s="39">
        <v>1000</v>
      </c>
      <c r="G30" s="37">
        <v>1000</v>
      </c>
    </row>
    <row r="31" spans="1:7" ht="15" customHeight="1">
      <c r="A31" s="44" t="s">
        <v>50</v>
      </c>
      <c r="B31" s="41" t="s">
        <v>49</v>
      </c>
      <c r="C31" s="43">
        <v>15000</v>
      </c>
      <c r="D31" s="43">
        <v>0</v>
      </c>
      <c r="E31" s="39">
        <v>50000</v>
      </c>
      <c r="F31" s="39">
        <v>50000</v>
      </c>
      <c r="G31" s="37">
        <v>60000</v>
      </c>
    </row>
    <row r="32" spans="1:7" ht="15" customHeight="1">
      <c r="A32" s="42" t="s">
        <v>48</v>
      </c>
      <c r="B32" s="41" t="s">
        <v>47</v>
      </c>
      <c r="C32" s="40">
        <v>0</v>
      </c>
      <c r="D32" s="38">
        <v>9000</v>
      </c>
      <c r="E32" s="39">
        <v>21000</v>
      </c>
      <c r="F32" s="38">
        <v>30000</v>
      </c>
      <c r="G32" s="37">
        <v>0</v>
      </c>
    </row>
    <row r="33" spans="1:7" ht="15" customHeight="1">
      <c r="A33" s="36" t="s">
        <v>46</v>
      </c>
      <c r="B33" s="35"/>
      <c r="C33" s="34">
        <v>537197.76</v>
      </c>
      <c r="D33" s="34">
        <v>183704.86</v>
      </c>
      <c r="E33" s="34">
        <v>433020.14</v>
      </c>
      <c r="F33" s="34">
        <v>616725</v>
      </c>
      <c r="G33" s="33">
        <v>591725</v>
      </c>
    </row>
    <row r="34" spans="1:7" ht="15" customHeight="1">
      <c r="A34" s="32" t="s">
        <v>45</v>
      </c>
      <c r="B34" s="23" t="s">
        <v>44</v>
      </c>
      <c r="C34" s="31">
        <v>26619</v>
      </c>
      <c r="D34" s="21">
        <v>0</v>
      </c>
      <c r="E34" s="21">
        <v>45000</v>
      </c>
      <c r="F34" s="30">
        <v>45000</v>
      </c>
      <c r="G34" s="29">
        <v>30000</v>
      </c>
    </row>
    <row r="35" spans="1:7" ht="15" customHeight="1">
      <c r="A35" s="27" t="s">
        <v>43</v>
      </c>
      <c r="B35" s="26" t="s">
        <v>42</v>
      </c>
      <c r="C35" s="22">
        <v>44752.160000000003</v>
      </c>
      <c r="D35" s="21">
        <v>0</v>
      </c>
      <c r="E35" s="21">
        <v>1000</v>
      </c>
      <c r="F35" s="25">
        <v>1000</v>
      </c>
      <c r="G35" s="20">
        <v>1000</v>
      </c>
    </row>
    <row r="36" spans="1:7" ht="15" customHeight="1">
      <c r="A36" s="27" t="s">
        <v>41</v>
      </c>
      <c r="B36" s="23" t="s">
        <v>40</v>
      </c>
      <c r="C36" s="22">
        <v>5900</v>
      </c>
      <c r="D36" s="21">
        <v>0</v>
      </c>
      <c r="E36" s="21">
        <v>20000</v>
      </c>
      <c r="F36" s="25">
        <v>20000</v>
      </c>
      <c r="G36" s="20">
        <v>10000</v>
      </c>
    </row>
    <row r="37" spans="1:7" ht="15" customHeight="1">
      <c r="A37" s="27" t="s">
        <v>39</v>
      </c>
      <c r="B37" s="23" t="s">
        <v>35</v>
      </c>
      <c r="C37" s="22">
        <v>14278.1</v>
      </c>
      <c r="D37" s="21">
        <v>3283.4</v>
      </c>
      <c r="E37" s="21">
        <v>11116.6</v>
      </c>
      <c r="F37" s="25">
        <v>14400</v>
      </c>
      <c r="G37" s="25">
        <v>14400</v>
      </c>
    </row>
    <row r="38" spans="1:7" ht="15" customHeight="1">
      <c r="A38" s="28" t="s">
        <v>38</v>
      </c>
      <c r="B38" s="23" t="s">
        <v>37</v>
      </c>
      <c r="C38" s="22">
        <v>3606</v>
      </c>
      <c r="D38" s="21">
        <v>1797</v>
      </c>
      <c r="E38" s="21">
        <v>8303</v>
      </c>
      <c r="F38" s="25">
        <v>10100</v>
      </c>
      <c r="G38" s="25">
        <v>10100</v>
      </c>
    </row>
    <row r="39" spans="1:7" ht="15" customHeight="1">
      <c r="A39" s="27" t="s">
        <v>36</v>
      </c>
      <c r="B39" s="23" t="s">
        <v>35</v>
      </c>
      <c r="C39" s="22">
        <v>2465.12</v>
      </c>
      <c r="D39" s="21">
        <v>203.35</v>
      </c>
      <c r="E39" s="21">
        <v>5796.65</v>
      </c>
      <c r="F39" s="25">
        <v>6000</v>
      </c>
      <c r="G39" s="25">
        <v>6000</v>
      </c>
    </row>
    <row r="40" spans="1:7" ht="15" customHeight="1">
      <c r="A40" s="27" t="s">
        <v>34</v>
      </c>
      <c r="B40" s="26" t="s">
        <v>33</v>
      </c>
      <c r="C40" s="22">
        <v>2900</v>
      </c>
      <c r="D40" s="21">
        <v>0</v>
      </c>
      <c r="E40" s="21">
        <v>1000</v>
      </c>
      <c r="F40" s="25">
        <v>1000</v>
      </c>
      <c r="G40" s="25">
        <v>1000</v>
      </c>
    </row>
    <row r="41" spans="1:7" ht="15" customHeight="1">
      <c r="A41" s="27" t="s">
        <v>32</v>
      </c>
      <c r="B41" s="26" t="s">
        <v>31</v>
      </c>
      <c r="C41" s="22">
        <v>2304</v>
      </c>
      <c r="D41" s="21">
        <v>1285</v>
      </c>
      <c r="E41" s="21">
        <v>1415</v>
      </c>
      <c r="F41" s="25">
        <v>2700</v>
      </c>
      <c r="G41" s="25">
        <v>2700</v>
      </c>
    </row>
    <row r="42" spans="1:7" ht="15" customHeight="1">
      <c r="A42" s="27" t="s">
        <v>30</v>
      </c>
      <c r="B42" s="26" t="s">
        <v>29</v>
      </c>
      <c r="C42" s="22">
        <v>0</v>
      </c>
      <c r="D42" s="21">
        <v>0</v>
      </c>
      <c r="E42" s="21">
        <v>600</v>
      </c>
      <c r="F42" s="25">
        <v>600</v>
      </c>
      <c r="G42" s="25">
        <v>600</v>
      </c>
    </row>
    <row r="43" spans="1:7" ht="15" customHeight="1">
      <c r="A43" s="27" t="s">
        <v>28</v>
      </c>
      <c r="B43" s="26" t="s">
        <v>27</v>
      </c>
      <c r="C43" s="22">
        <v>9270.24</v>
      </c>
      <c r="D43" s="21">
        <v>5461.6</v>
      </c>
      <c r="E43" s="21">
        <v>4138.3999999999996</v>
      </c>
      <c r="F43" s="25">
        <v>9600</v>
      </c>
      <c r="G43" s="25">
        <v>9600</v>
      </c>
    </row>
    <row r="44" spans="1:7" ht="15" customHeight="1">
      <c r="A44" s="27" t="s">
        <v>26</v>
      </c>
      <c r="B44" s="26" t="s">
        <v>25</v>
      </c>
      <c r="C44" s="22">
        <v>19188</v>
      </c>
      <c r="D44" s="21">
        <v>7995</v>
      </c>
      <c r="E44" s="21">
        <v>11905</v>
      </c>
      <c r="F44" s="25">
        <v>19900</v>
      </c>
      <c r="G44" s="25">
        <v>19900</v>
      </c>
    </row>
    <row r="45" spans="1:7" ht="15" customHeight="1">
      <c r="A45" s="27" t="s">
        <v>24</v>
      </c>
      <c r="B45" s="26" t="s">
        <v>23</v>
      </c>
      <c r="C45" s="22">
        <v>325763.14</v>
      </c>
      <c r="D45" s="21">
        <v>154958.10999999999</v>
      </c>
      <c r="E45" s="21">
        <v>238641.89</v>
      </c>
      <c r="F45" s="20">
        <v>393600</v>
      </c>
      <c r="G45" s="20">
        <v>393600</v>
      </c>
    </row>
    <row r="46" spans="1:7" ht="15" customHeight="1">
      <c r="A46" s="27" t="s">
        <v>20</v>
      </c>
      <c r="B46" s="26"/>
      <c r="C46" s="22"/>
      <c r="D46" s="21"/>
      <c r="E46" s="21"/>
      <c r="F46" s="25"/>
      <c r="G46" s="25"/>
    </row>
    <row r="47" spans="1:7" ht="15" customHeight="1">
      <c r="A47" s="27" t="s">
        <v>22</v>
      </c>
      <c r="B47" s="26" t="s">
        <v>21</v>
      </c>
      <c r="C47" s="22">
        <v>0</v>
      </c>
      <c r="D47" s="21">
        <v>0</v>
      </c>
      <c r="E47" s="21">
        <v>1500</v>
      </c>
      <c r="F47" s="25">
        <v>1500</v>
      </c>
      <c r="G47" s="25">
        <v>1500</v>
      </c>
    </row>
    <row r="48" spans="1:7" ht="15" customHeight="1">
      <c r="A48" s="27" t="s">
        <v>20</v>
      </c>
      <c r="B48" s="23"/>
      <c r="C48" s="22"/>
      <c r="D48" s="21"/>
      <c r="E48" s="21"/>
      <c r="F48" s="25"/>
      <c r="G48" s="25"/>
    </row>
    <row r="49" spans="1:7" ht="15" customHeight="1">
      <c r="A49" s="27" t="s">
        <v>19</v>
      </c>
      <c r="B49" s="23" t="s">
        <v>18</v>
      </c>
      <c r="C49" s="22">
        <v>0</v>
      </c>
      <c r="D49" s="21">
        <v>0</v>
      </c>
      <c r="E49" s="21">
        <v>6600</v>
      </c>
      <c r="F49" s="25">
        <v>6600</v>
      </c>
      <c r="G49" s="25">
        <v>6600</v>
      </c>
    </row>
    <row r="50" spans="1:7" ht="15" customHeight="1">
      <c r="A50" s="27" t="s">
        <v>17</v>
      </c>
      <c r="B50" s="23"/>
      <c r="C50" s="22"/>
      <c r="D50" s="21"/>
      <c r="E50" s="21">
        <v>0</v>
      </c>
      <c r="F50" s="25"/>
      <c r="G50" s="25"/>
    </row>
    <row r="51" spans="1:7" s="4" customFormat="1" ht="15" customHeight="1">
      <c r="A51" s="27" t="s">
        <v>16</v>
      </c>
      <c r="B51" s="23" t="s">
        <v>15</v>
      </c>
      <c r="C51" s="22">
        <v>1650</v>
      </c>
      <c r="D51" s="21">
        <v>1700</v>
      </c>
      <c r="E51" s="21">
        <v>25</v>
      </c>
      <c r="F51" s="25">
        <v>1725</v>
      </c>
      <c r="G51" s="25">
        <v>1725</v>
      </c>
    </row>
    <row r="52" spans="1:7" ht="15" customHeight="1">
      <c r="A52" s="27" t="s">
        <v>14</v>
      </c>
      <c r="B52" s="26" t="s">
        <v>13</v>
      </c>
      <c r="C52" s="22">
        <v>0</v>
      </c>
      <c r="D52" s="21">
        <v>0</v>
      </c>
      <c r="E52" s="21">
        <v>1000</v>
      </c>
      <c r="F52" s="25">
        <v>1000</v>
      </c>
      <c r="G52" s="25">
        <v>1000</v>
      </c>
    </row>
    <row r="53" spans="1:7" ht="15" customHeight="1">
      <c r="A53" s="27" t="s">
        <v>12</v>
      </c>
      <c r="B53" s="26" t="s">
        <v>11</v>
      </c>
      <c r="C53" s="22">
        <v>30695</v>
      </c>
      <c r="D53" s="21">
        <v>6215</v>
      </c>
      <c r="E53" s="21">
        <v>25785</v>
      </c>
      <c r="F53" s="25">
        <v>32000</v>
      </c>
      <c r="G53" s="25">
        <v>32000</v>
      </c>
    </row>
    <row r="54" spans="1:7" ht="15" customHeight="1">
      <c r="A54" s="24" t="s">
        <v>10</v>
      </c>
      <c r="B54" s="23" t="s">
        <v>9</v>
      </c>
      <c r="C54" s="22">
        <v>47807</v>
      </c>
      <c r="D54" s="21">
        <v>806.4</v>
      </c>
      <c r="E54" s="21">
        <v>49193.599999999999</v>
      </c>
      <c r="F54" s="20">
        <v>50000</v>
      </c>
      <c r="G54" s="20">
        <v>50000</v>
      </c>
    </row>
    <row r="55" spans="1:7" ht="15" customHeight="1" thickBot="1">
      <c r="A55" s="19" t="s">
        <v>8</v>
      </c>
      <c r="B55" s="18"/>
      <c r="C55" s="17">
        <v>1681262.06</v>
      </c>
      <c r="D55" s="17">
        <v>1142433.8</v>
      </c>
      <c r="E55" s="17">
        <v>2822132.1999999997</v>
      </c>
      <c r="F55" s="17">
        <v>3964566</v>
      </c>
      <c r="G55" s="16">
        <v>4386891</v>
      </c>
    </row>
    <row r="56" spans="1:7" ht="6.75" customHeight="1" thickTop="1">
      <c r="A56" s="15"/>
      <c r="B56" s="14"/>
      <c r="C56" s="13"/>
      <c r="D56" s="13"/>
      <c r="E56" s="13"/>
      <c r="F56" s="13"/>
      <c r="G56" s="13"/>
    </row>
    <row r="57" spans="1:7" ht="6.75" customHeight="1">
      <c r="A57" s="15"/>
      <c r="B57" s="14"/>
      <c r="C57" s="13"/>
      <c r="D57" s="13"/>
      <c r="E57" s="13"/>
      <c r="F57" s="13"/>
      <c r="G57" s="13"/>
    </row>
    <row r="58" spans="1:7" ht="12.75" customHeight="1">
      <c r="A58" s="1" t="s">
        <v>7</v>
      </c>
      <c r="B58" s="1" t="s">
        <v>6</v>
      </c>
      <c r="C58" s="11"/>
      <c r="D58" s="11"/>
      <c r="E58" s="11" t="s">
        <v>5</v>
      </c>
      <c r="G58" s="12"/>
    </row>
    <row r="59" spans="1:7" s="4" customFormat="1" ht="9.75" customHeight="1">
      <c r="A59" s="1"/>
      <c r="B59" s="1"/>
      <c r="C59" s="11"/>
      <c r="D59" s="11"/>
      <c r="E59" s="11"/>
      <c r="F59" s="11"/>
      <c r="G59" s="1"/>
    </row>
    <row r="60" spans="1:7" s="4" customFormat="1" ht="5.25" customHeight="1">
      <c r="A60" s="1"/>
      <c r="B60" s="1"/>
      <c r="C60" s="1"/>
      <c r="D60" s="1"/>
      <c r="E60" s="1"/>
      <c r="F60" s="1"/>
      <c r="G60" s="1"/>
    </row>
    <row r="61" spans="1:7" s="4" customFormat="1" ht="13.5" customHeight="1">
      <c r="A61" s="10" t="s">
        <v>1903</v>
      </c>
      <c r="B61" s="10" t="s">
        <v>1904</v>
      </c>
      <c r="C61" s="9"/>
      <c r="D61" s="9"/>
      <c r="E61" s="8" t="s">
        <v>1876</v>
      </c>
      <c r="F61" s="8"/>
      <c r="G61" s="8"/>
    </row>
    <row r="62" spans="1:7" s="4" customFormat="1" ht="15" customHeight="1">
      <c r="A62" s="7" t="s">
        <v>2</v>
      </c>
      <c r="B62" s="7" t="s">
        <v>1</v>
      </c>
      <c r="C62" s="6"/>
      <c r="D62" s="6"/>
      <c r="E62" s="5" t="s">
        <v>0</v>
      </c>
      <c r="F62" s="5"/>
      <c r="G62" s="5"/>
    </row>
    <row r="63" spans="1:7" ht="13.5" customHeight="1">
      <c r="B63" s="3"/>
    </row>
    <row r="64" spans="1:7" ht="19.5" customHeight="1"/>
    <row r="65" spans="1:1" ht="14.25" customHeight="1"/>
    <row r="66" spans="1:1" ht="14.25" customHeight="1"/>
    <row r="68" spans="1:1">
      <c r="A68" s="2"/>
    </row>
  </sheetData>
  <mergeCells count="7">
    <mergeCell ref="E61:G61"/>
    <mergeCell ref="E62:G62"/>
    <mergeCell ref="A4:G4"/>
    <mergeCell ref="A5:G5"/>
    <mergeCell ref="A8:A11"/>
    <mergeCell ref="D8:F8"/>
    <mergeCell ref="F9:F11"/>
  </mergeCells>
  <printOptions horizontalCentered="1"/>
  <pageMargins left="0.59" right="0.11" top="0.25" bottom="0.25" header="0.5" footer="0.25"/>
  <pageSetup paperSize="5" orientation="portrait"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showGridLines="0" topLeftCell="A64" zoomScaleNormal="100" workbookViewId="0">
      <selection activeCell="E76" sqref="E76:G76"/>
    </sheetView>
  </sheetViews>
  <sheetFormatPr defaultColWidth="12.5703125" defaultRowHeight="12.75"/>
  <cols>
    <col min="1" max="1" width="39.28515625" style="1" customWidth="1"/>
    <col min="2" max="2" width="10" style="1" customWidth="1"/>
    <col min="3" max="3" width="10.5703125" style="1" customWidth="1"/>
    <col min="4" max="4" width="8.85546875" style="1" customWidth="1"/>
    <col min="5" max="5" width="11.140625" style="1" customWidth="1"/>
    <col min="6" max="6" width="9.140625" style="1" customWidth="1"/>
    <col min="7" max="7" width="10" style="1" customWidth="1"/>
    <col min="8" max="16384" width="12.5703125" style="1"/>
  </cols>
  <sheetData>
    <row r="1" spans="1:7" ht="13.5">
      <c r="A1" s="161" t="s">
        <v>146</v>
      </c>
      <c r="C1" s="85"/>
      <c r="D1" s="85"/>
      <c r="E1" s="85"/>
      <c r="F1" s="85"/>
    </row>
    <row r="2" spans="1:7" ht="10.5" customHeight="1">
      <c r="A2" s="160" t="s">
        <v>145</v>
      </c>
      <c r="C2" s="85"/>
      <c r="D2" s="85"/>
      <c r="E2" s="85"/>
      <c r="F2" s="85"/>
    </row>
    <row r="3" spans="1:7">
      <c r="A3" s="8" t="s">
        <v>97</v>
      </c>
      <c r="B3" s="8"/>
      <c r="C3" s="8"/>
      <c r="D3" s="8"/>
      <c r="E3" s="8"/>
      <c r="F3" s="8"/>
      <c r="G3" s="8"/>
    </row>
    <row r="4" spans="1:7" ht="12.75" customHeight="1">
      <c r="A4" s="84" t="s">
        <v>96</v>
      </c>
      <c r="B4" s="84"/>
      <c r="C4" s="84"/>
      <c r="D4" s="84"/>
      <c r="E4" s="84"/>
      <c r="F4" s="84"/>
      <c r="G4" s="84"/>
    </row>
    <row r="5" spans="1:7" ht="12.75" customHeight="1">
      <c r="A5" s="1" t="s">
        <v>144</v>
      </c>
      <c r="C5" s="2"/>
      <c r="G5" s="82"/>
    </row>
    <row r="6" spans="1:7" ht="14.25" customHeight="1">
      <c r="A6" s="81" t="s">
        <v>143</v>
      </c>
      <c r="B6" s="154"/>
      <c r="C6" s="159"/>
      <c r="D6" s="158" t="s">
        <v>93</v>
      </c>
      <c r="E6" s="157"/>
      <c r="F6" s="156"/>
      <c r="G6" s="154"/>
    </row>
    <row r="7" spans="1:7" ht="12.95" customHeight="1">
      <c r="A7" s="72"/>
      <c r="B7" s="73" t="s">
        <v>92</v>
      </c>
      <c r="C7" s="155" t="s">
        <v>91</v>
      </c>
      <c r="D7" s="154" t="s">
        <v>90</v>
      </c>
      <c r="E7" s="154" t="s">
        <v>89</v>
      </c>
      <c r="F7" s="153" t="s">
        <v>88</v>
      </c>
      <c r="G7" s="152" t="s">
        <v>87</v>
      </c>
    </row>
    <row r="8" spans="1:7" ht="12.95" customHeight="1">
      <c r="A8" s="72"/>
      <c r="B8" s="73" t="s">
        <v>86</v>
      </c>
      <c r="C8" s="151">
        <v>2019</v>
      </c>
      <c r="D8" s="73" t="s">
        <v>85</v>
      </c>
      <c r="E8" s="73" t="s">
        <v>85</v>
      </c>
      <c r="F8" s="150"/>
      <c r="G8" s="149">
        <v>2021</v>
      </c>
    </row>
    <row r="9" spans="1:7" ht="12.95" customHeight="1">
      <c r="A9" s="67"/>
      <c r="B9" s="148"/>
      <c r="C9" s="147" t="s">
        <v>84</v>
      </c>
      <c r="D9" s="147" t="s">
        <v>84</v>
      </c>
      <c r="E9" s="147" t="s">
        <v>142</v>
      </c>
      <c r="F9" s="146"/>
      <c r="G9" s="145" t="s">
        <v>83</v>
      </c>
    </row>
    <row r="10" spans="1:7" ht="11.45" customHeight="1">
      <c r="A10" s="62" t="s">
        <v>82</v>
      </c>
      <c r="B10" s="61"/>
      <c r="C10" s="144">
        <v>9349074</v>
      </c>
      <c r="D10" s="144">
        <v>4338184.3199999994</v>
      </c>
      <c r="E10" s="144">
        <v>9898901.6799999997</v>
      </c>
      <c r="F10" s="144">
        <v>14237086</v>
      </c>
      <c r="G10" s="143">
        <v>14640927</v>
      </c>
    </row>
    <row r="11" spans="1:7" ht="11.45" customHeight="1">
      <c r="A11" s="58" t="s">
        <v>81</v>
      </c>
      <c r="B11" s="56"/>
      <c r="C11" s="142"/>
      <c r="D11" s="141"/>
      <c r="E11" s="140"/>
      <c r="F11" s="140"/>
      <c r="G11" s="140"/>
    </row>
    <row r="12" spans="1:7" ht="11.45" customHeight="1">
      <c r="A12" s="42" t="s">
        <v>80</v>
      </c>
      <c r="B12" s="139" t="s">
        <v>79</v>
      </c>
      <c r="C12" s="130">
        <v>5184550.25</v>
      </c>
      <c r="D12" s="130">
        <v>2923809.51</v>
      </c>
      <c r="E12" s="95">
        <v>6074654.4900000002</v>
      </c>
      <c r="F12" s="95">
        <v>8998464</v>
      </c>
      <c r="G12" s="95">
        <v>8987004</v>
      </c>
    </row>
    <row r="13" spans="1:7" ht="11.45" customHeight="1">
      <c r="A13" s="47" t="s">
        <v>78</v>
      </c>
      <c r="B13" s="137"/>
      <c r="C13" s="138"/>
      <c r="D13" s="136"/>
      <c r="E13" s="135"/>
      <c r="F13" s="135"/>
      <c r="G13" s="135"/>
    </row>
    <row r="14" spans="1:7" ht="11.45" customHeight="1">
      <c r="A14" s="42" t="s">
        <v>77</v>
      </c>
      <c r="B14" s="132" t="s">
        <v>76</v>
      </c>
      <c r="C14" s="130">
        <v>530169.89</v>
      </c>
      <c r="D14" s="130">
        <v>272000</v>
      </c>
      <c r="E14" s="95">
        <v>496000</v>
      </c>
      <c r="F14" s="95">
        <v>768000</v>
      </c>
      <c r="G14" s="135">
        <v>768000</v>
      </c>
    </row>
    <row r="15" spans="1:7" ht="11.45" customHeight="1">
      <c r="A15" s="42" t="s">
        <v>141</v>
      </c>
      <c r="B15" s="98" t="s">
        <v>140</v>
      </c>
      <c r="C15" s="130">
        <v>87281.25</v>
      </c>
      <c r="D15" s="130">
        <v>0</v>
      </c>
      <c r="E15" s="95">
        <v>142500</v>
      </c>
      <c r="F15" s="95">
        <v>142500</v>
      </c>
      <c r="G15" s="135">
        <v>142500</v>
      </c>
    </row>
    <row r="16" spans="1:7" ht="11.45" customHeight="1">
      <c r="A16" s="42" t="s">
        <v>139</v>
      </c>
      <c r="B16" s="98" t="s">
        <v>138</v>
      </c>
      <c r="C16" s="130">
        <v>87281.25</v>
      </c>
      <c r="D16" s="130">
        <v>0</v>
      </c>
      <c r="E16" s="95">
        <v>142500</v>
      </c>
      <c r="F16" s="95">
        <v>142500</v>
      </c>
      <c r="G16" s="135">
        <v>142500</v>
      </c>
    </row>
    <row r="17" spans="1:7" ht="11.45" customHeight="1">
      <c r="A17" s="42" t="s">
        <v>75</v>
      </c>
      <c r="B17" s="132" t="s">
        <v>74</v>
      </c>
      <c r="C17" s="130">
        <v>144000</v>
      </c>
      <c r="D17" s="130">
        <v>156000</v>
      </c>
      <c r="E17" s="95">
        <v>36000</v>
      </c>
      <c r="F17" s="95">
        <v>192000</v>
      </c>
      <c r="G17" s="135">
        <v>192000</v>
      </c>
    </row>
    <row r="18" spans="1:7" ht="11.45" customHeight="1">
      <c r="A18" s="42" t="s">
        <v>137</v>
      </c>
      <c r="B18" s="98" t="s">
        <v>136</v>
      </c>
      <c r="C18" s="130">
        <v>86474.41</v>
      </c>
      <c r="D18" s="130">
        <v>10334</v>
      </c>
      <c r="E18" s="95">
        <v>89666</v>
      </c>
      <c r="F18" s="95">
        <v>100000</v>
      </c>
      <c r="G18" s="135">
        <v>100000</v>
      </c>
    </row>
    <row r="19" spans="1:7" ht="11.45" customHeight="1">
      <c r="A19" s="42" t="s">
        <v>73</v>
      </c>
      <c r="B19" s="132" t="s">
        <v>72</v>
      </c>
      <c r="C19" s="130">
        <v>428324</v>
      </c>
      <c r="D19" s="130">
        <v>0</v>
      </c>
      <c r="E19" s="95">
        <v>749872</v>
      </c>
      <c r="F19" s="95">
        <v>749872</v>
      </c>
      <c r="G19" s="129">
        <v>748917</v>
      </c>
    </row>
    <row r="20" spans="1:7" ht="11.45" customHeight="1">
      <c r="A20" s="42" t="s">
        <v>71</v>
      </c>
      <c r="B20" s="132" t="s">
        <v>70</v>
      </c>
      <c r="C20" s="130">
        <v>115841.2</v>
      </c>
      <c r="D20" s="130">
        <v>0</v>
      </c>
      <c r="E20" s="95">
        <v>160000</v>
      </c>
      <c r="F20" s="95">
        <v>160000</v>
      </c>
      <c r="G20" s="129">
        <v>160000</v>
      </c>
    </row>
    <row r="21" spans="1:7" ht="11.45" customHeight="1">
      <c r="A21" s="42" t="s">
        <v>69</v>
      </c>
      <c r="B21" s="132" t="s">
        <v>68</v>
      </c>
      <c r="C21" s="127">
        <v>417623</v>
      </c>
      <c r="D21" s="130">
        <v>479663.5</v>
      </c>
      <c r="E21" s="95">
        <v>270208.5</v>
      </c>
      <c r="F21" s="95">
        <v>749872</v>
      </c>
      <c r="G21" s="129">
        <v>748917</v>
      </c>
    </row>
    <row r="22" spans="1:7" ht="11.45" customHeight="1">
      <c r="A22" s="47" t="s">
        <v>67</v>
      </c>
      <c r="B22" s="137"/>
      <c r="C22" s="134"/>
      <c r="D22" s="136"/>
      <c r="E22" s="135"/>
      <c r="F22" s="135"/>
      <c r="G22" s="129"/>
    </row>
    <row r="23" spans="1:7" ht="11.45" customHeight="1">
      <c r="A23" s="42" t="s">
        <v>66</v>
      </c>
      <c r="B23" s="132" t="s">
        <v>65</v>
      </c>
      <c r="C23" s="134">
        <v>624076.75</v>
      </c>
      <c r="D23" s="130">
        <v>349703.76</v>
      </c>
      <c r="E23" s="95">
        <v>730112.24</v>
      </c>
      <c r="F23" s="95">
        <v>1079816</v>
      </c>
      <c r="G23" s="133">
        <v>1078441</v>
      </c>
    </row>
    <row r="24" spans="1:7" ht="11.45" customHeight="1">
      <c r="A24" s="42" t="s">
        <v>64</v>
      </c>
      <c r="B24" s="132" t="s">
        <v>63</v>
      </c>
      <c r="C24" s="130">
        <v>27700</v>
      </c>
      <c r="D24" s="130">
        <v>15600</v>
      </c>
      <c r="E24" s="95">
        <v>22800</v>
      </c>
      <c r="F24" s="95">
        <v>38400</v>
      </c>
      <c r="G24" s="129">
        <v>38400</v>
      </c>
    </row>
    <row r="25" spans="1:7" ht="11.45" customHeight="1">
      <c r="A25" s="42" t="s">
        <v>62</v>
      </c>
      <c r="B25" s="132" t="s">
        <v>61</v>
      </c>
      <c r="C25" s="130">
        <v>65760</v>
      </c>
      <c r="D25" s="130">
        <v>41473.550000000003</v>
      </c>
      <c r="E25" s="95">
        <v>84158.45</v>
      </c>
      <c r="F25" s="95">
        <v>125632</v>
      </c>
      <c r="G25" s="129">
        <v>152290</v>
      </c>
    </row>
    <row r="26" spans="1:7" ht="11.45" customHeight="1">
      <c r="A26" s="42" t="s">
        <v>60</v>
      </c>
      <c r="B26" s="132" t="s">
        <v>59</v>
      </c>
      <c r="C26" s="130">
        <v>27600</v>
      </c>
      <c r="D26" s="130">
        <v>15600</v>
      </c>
      <c r="E26" s="95">
        <v>22800</v>
      </c>
      <c r="F26" s="95">
        <v>38400</v>
      </c>
      <c r="G26" s="129">
        <v>38400</v>
      </c>
    </row>
    <row r="27" spans="1:7" ht="11.45" customHeight="1">
      <c r="A27" s="47" t="s">
        <v>56</v>
      </c>
      <c r="B27" s="132"/>
      <c r="C27" s="130"/>
      <c r="D27" s="130"/>
      <c r="E27" s="95"/>
      <c r="F27" s="95"/>
      <c r="G27" s="129"/>
    </row>
    <row r="28" spans="1:7" ht="11.45" customHeight="1">
      <c r="A28" s="42" t="s">
        <v>58</v>
      </c>
      <c r="B28" s="98" t="s">
        <v>57</v>
      </c>
      <c r="C28" s="130">
        <v>0</v>
      </c>
      <c r="D28" s="130">
        <v>0</v>
      </c>
      <c r="E28" s="95">
        <v>1000</v>
      </c>
      <c r="F28" s="95">
        <v>1000</v>
      </c>
      <c r="G28" s="131">
        <v>1000</v>
      </c>
    </row>
    <row r="29" spans="1:7" ht="11.45" customHeight="1">
      <c r="A29" s="42" t="s">
        <v>56</v>
      </c>
      <c r="B29" s="98" t="s">
        <v>55</v>
      </c>
      <c r="C29" s="130">
        <v>1392392</v>
      </c>
      <c r="D29" s="130">
        <v>0</v>
      </c>
      <c r="E29" s="95">
        <v>678630</v>
      </c>
      <c r="F29" s="95">
        <v>678630</v>
      </c>
      <c r="G29" s="129">
        <v>1171558</v>
      </c>
    </row>
    <row r="30" spans="1:7" ht="11.45" customHeight="1">
      <c r="A30" s="42" t="s">
        <v>54</v>
      </c>
      <c r="B30" s="128" t="s">
        <v>53</v>
      </c>
      <c r="C30" s="130">
        <v>15000</v>
      </c>
      <c r="D30" s="130">
        <v>5000</v>
      </c>
      <c r="E30" s="95">
        <v>10000</v>
      </c>
      <c r="F30" s="95">
        <v>15000</v>
      </c>
      <c r="G30" s="131">
        <v>10000</v>
      </c>
    </row>
    <row r="31" spans="1:7" ht="11.45" customHeight="1">
      <c r="A31" s="42" t="s">
        <v>52</v>
      </c>
      <c r="B31" s="128" t="s">
        <v>51</v>
      </c>
      <c r="C31" s="130">
        <v>0</v>
      </c>
      <c r="D31" s="130">
        <v>0</v>
      </c>
      <c r="E31" s="95">
        <v>1000</v>
      </c>
      <c r="F31" s="95">
        <v>1000</v>
      </c>
      <c r="G31" s="129">
        <v>1000</v>
      </c>
    </row>
    <row r="32" spans="1:7" ht="11.45" customHeight="1">
      <c r="A32" s="44" t="s">
        <v>50</v>
      </c>
      <c r="B32" s="128" t="s">
        <v>49</v>
      </c>
      <c r="C32" s="130">
        <v>115000</v>
      </c>
      <c r="D32" s="130">
        <v>0</v>
      </c>
      <c r="E32" s="95">
        <v>160000</v>
      </c>
      <c r="F32" s="95">
        <v>160000</v>
      </c>
      <c r="G32" s="129">
        <v>160000</v>
      </c>
    </row>
    <row r="33" spans="1:7" ht="11.45" customHeight="1">
      <c r="A33" s="44" t="s">
        <v>48</v>
      </c>
      <c r="B33" s="128" t="s">
        <v>47</v>
      </c>
      <c r="C33" s="127">
        <v>0</v>
      </c>
      <c r="D33" s="126">
        <v>69000</v>
      </c>
      <c r="E33" s="95">
        <v>27000</v>
      </c>
      <c r="F33" s="126">
        <v>96000</v>
      </c>
      <c r="G33" s="125">
        <v>0</v>
      </c>
    </row>
    <row r="34" spans="1:7" ht="11.45" customHeight="1">
      <c r="A34" s="124" t="s">
        <v>135</v>
      </c>
      <c r="B34" s="123"/>
      <c r="C34" s="122">
        <v>5140723.07</v>
      </c>
      <c r="D34" s="122">
        <v>2679721.23</v>
      </c>
      <c r="E34" s="122">
        <v>3285417.77</v>
      </c>
      <c r="F34" s="122">
        <v>5965139</v>
      </c>
      <c r="G34" s="121">
        <v>5709073</v>
      </c>
    </row>
    <row r="35" spans="1:7" ht="11.45" customHeight="1">
      <c r="A35" s="120" t="s">
        <v>45</v>
      </c>
      <c r="B35" s="113" t="s">
        <v>44</v>
      </c>
      <c r="C35" s="119">
        <v>15644.95</v>
      </c>
      <c r="D35" s="96">
        <v>0</v>
      </c>
      <c r="E35" s="96">
        <v>10000</v>
      </c>
      <c r="F35" s="95">
        <v>10000</v>
      </c>
      <c r="G35" s="118">
        <v>5000</v>
      </c>
    </row>
    <row r="36" spans="1:7" ht="11.45" customHeight="1">
      <c r="A36" s="99" t="s">
        <v>41</v>
      </c>
      <c r="B36" s="113" t="s">
        <v>40</v>
      </c>
      <c r="C36" s="97">
        <v>8000</v>
      </c>
      <c r="D36" s="96">
        <v>0</v>
      </c>
      <c r="E36" s="96">
        <v>10000</v>
      </c>
      <c r="F36" s="95">
        <v>10000</v>
      </c>
      <c r="G36" s="100">
        <v>5000</v>
      </c>
    </row>
    <row r="37" spans="1:7" ht="11.45" customHeight="1">
      <c r="A37" s="99" t="s">
        <v>39</v>
      </c>
      <c r="B37" s="113" t="s">
        <v>35</v>
      </c>
      <c r="C37" s="97">
        <v>36419.949999999997</v>
      </c>
      <c r="D37" s="96">
        <v>47771.4</v>
      </c>
      <c r="E37" s="96">
        <v>22228.6</v>
      </c>
      <c r="F37" s="95">
        <v>70000</v>
      </c>
      <c r="G37" s="100">
        <v>50000</v>
      </c>
    </row>
    <row r="38" spans="1:7" ht="11.45" customHeight="1">
      <c r="A38" s="117" t="s">
        <v>134</v>
      </c>
      <c r="B38" s="111" t="s">
        <v>133</v>
      </c>
      <c r="C38" s="97">
        <v>23644</v>
      </c>
      <c r="D38" s="96">
        <v>19814</v>
      </c>
      <c r="E38" s="96">
        <v>5186</v>
      </c>
      <c r="F38" s="95">
        <v>25000</v>
      </c>
      <c r="G38" s="100">
        <v>25000</v>
      </c>
    </row>
    <row r="39" spans="1:7" ht="11.45" customHeight="1">
      <c r="A39" s="99" t="s">
        <v>132</v>
      </c>
      <c r="B39" s="113" t="s">
        <v>131</v>
      </c>
      <c r="C39" s="97">
        <v>71137</v>
      </c>
      <c r="D39" s="96">
        <v>9100</v>
      </c>
      <c r="E39" s="96">
        <v>90900</v>
      </c>
      <c r="F39" s="95">
        <v>100000</v>
      </c>
      <c r="G39" s="100">
        <v>80000</v>
      </c>
    </row>
    <row r="40" spans="1:7" ht="11.45" customHeight="1">
      <c r="A40" s="99" t="s">
        <v>130</v>
      </c>
      <c r="B40" s="113" t="s">
        <v>33</v>
      </c>
      <c r="C40" s="97">
        <v>120388</v>
      </c>
      <c r="D40" s="96">
        <v>84272</v>
      </c>
      <c r="E40" s="96">
        <v>15728</v>
      </c>
      <c r="F40" s="95">
        <v>100000</v>
      </c>
      <c r="G40" s="100">
        <v>100000</v>
      </c>
    </row>
    <row r="41" spans="1:7" ht="11.45" customHeight="1">
      <c r="A41" s="99" t="s">
        <v>32</v>
      </c>
      <c r="B41" s="101" t="s">
        <v>31</v>
      </c>
      <c r="C41" s="97">
        <v>297930.09999999998</v>
      </c>
      <c r="D41" s="96">
        <v>263055.45</v>
      </c>
      <c r="E41" s="96">
        <v>49169.549999999988</v>
      </c>
      <c r="F41" s="95">
        <v>312225</v>
      </c>
      <c r="G41" s="100">
        <v>300000</v>
      </c>
    </row>
    <row r="42" spans="1:7" ht="11.45" customHeight="1">
      <c r="A42" s="115" t="s">
        <v>28</v>
      </c>
      <c r="B42" s="114" t="s">
        <v>27</v>
      </c>
      <c r="C42" s="97">
        <v>10998.07</v>
      </c>
      <c r="D42" s="96">
        <v>16233.6</v>
      </c>
      <c r="E42" s="96">
        <v>33681.4</v>
      </c>
      <c r="F42" s="95">
        <v>49915</v>
      </c>
      <c r="G42" s="100">
        <v>49915</v>
      </c>
    </row>
    <row r="43" spans="1:7" ht="11.45" customHeight="1">
      <c r="A43" s="115" t="s">
        <v>26</v>
      </c>
      <c r="B43" s="116" t="s">
        <v>25</v>
      </c>
      <c r="C43" s="97">
        <v>4464</v>
      </c>
      <c r="D43" s="96">
        <v>2979</v>
      </c>
      <c r="E43" s="96">
        <v>3021</v>
      </c>
      <c r="F43" s="95">
        <v>6000</v>
      </c>
      <c r="G43" s="100">
        <v>6000</v>
      </c>
    </row>
    <row r="44" spans="1:7" ht="11.45" customHeight="1">
      <c r="A44" s="115" t="s">
        <v>129</v>
      </c>
      <c r="B44" s="114" t="s">
        <v>128</v>
      </c>
      <c r="C44" s="97">
        <v>0</v>
      </c>
      <c r="D44" s="96">
        <v>470</v>
      </c>
      <c r="E44" s="96">
        <v>30</v>
      </c>
      <c r="F44" s="95">
        <v>500</v>
      </c>
      <c r="G44" s="100">
        <v>500</v>
      </c>
    </row>
    <row r="45" spans="1:7" ht="11.45" customHeight="1">
      <c r="A45" s="99" t="s">
        <v>24</v>
      </c>
      <c r="B45" s="113" t="s">
        <v>23</v>
      </c>
      <c r="C45" s="97">
        <v>4389092</v>
      </c>
      <c r="D45" s="96">
        <v>2157647.38</v>
      </c>
      <c r="E45" s="96">
        <v>2767162.62</v>
      </c>
      <c r="F45" s="95">
        <v>4924810</v>
      </c>
      <c r="G45" s="94">
        <v>4890990</v>
      </c>
    </row>
    <row r="46" spans="1:7" ht="11.45" customHeight="1">
      <c r="A46" s="99" t="s">
        <v>121</v>
      </c>
      <c r="B46" s="113"/>
      <c r="C46" s="97"/>
      <c r="D46" s="96"/>
      <c r="E46" s="96"/>
      <c r="F46" s="95"/>
      <c r="G46" s="100"/>
    </row>
    <row r="47" spans="1:7" ht="11.45" customHeight="1">
      <c r="A47" s="99" t="s">
        <v>127</v>
      </c>
      <c r="B47" s="112" t="s">
        <v>126</v>
      </c>
      <c r="C47" s="97">
        <v>3850</v>
      </c>
      <c r="D47" s="96">
        <v>0</v>
      </c>
      <c r="E47" s="96">
        <v>30000</v>
      </c>
      <c r="F47" s="95">
        <v>30000</v>
      </c>
      <c r="G47" s="100">
        <v>10000</v>
      </c>
    </row>
    <row r="48" spans="1:7" ht="11.45" customHeight="1">
      <c r="A48" s="99" t="s">
        <v>121</v>
      </c>
      <c r="B48" s="111"/>
      <c r="C48" s="97"/>
      <c r="D48" s="96"/>
      <c r="E48" s="96"/>
      <c r="F48" s="95"/>
      <c r="G48" s="100"/>
    </row>
    <row r="49" spans="1:7" ht="11.45" customHeight="1">
      <c r="A49" s="99" t="s">
        <v>125</v>
      </c>
      <c r="B49" s="112" t="s">
        <v>124</v>
      </c>
      <c r="C49" s="97">
        <v>100540</v>
      </c>
      <c r="D49" s="96">
        <v>45000</v>
      </c>
      <c r="E49" s="96">
        <v>68089</v>
      </c>
      <c r="F49" s="95">
        <v>113089</v>
      </c>
      <c r="G49" s="100">
        <v>84539</v>
      </c>
    </row>
    <row r="50" spans="1:7" ht="11.45" customHeight="1">
      <c r="A50" s="99" t="s">
        <v>121</v>
      </c>
      <c r="B50" s="112"/>
      <c r="C50" s="97"/>
      <c r="D50" s="96"/>
      <c r="E50" s="96"/>
      <c r="F50" s="95"/>
      <c r="G50" s="100"/>
    </row>
    <row r="51" spans="1:7" ht="11.45" customHeight="1">
      <c r="A51" s="99" t="s">
        <v>123</v>
      </c>
      <c r="B51" s="112" t="s">
        <v>122</v>
      </c>
      <c r="C51" s="97">
        <v>0</v>
      </c>
      <c r="D51" s="96">
        <v>0</v>
      </c>
      <c r="E51" s="96">
        <v>5000</v>
      </c>
      <c r="F51" s="95">
        <v>5000</v>
      </c>
      <c r="G51" s="100">
        <v>5000</v>
      </c>
    </row>
    <row r="52" spans="1:7" ht="11.45" customHeight="1">
      <c r="A52" s="99" t="s">
        <v>121</v>
      </c>
      <c r="B52" s="111"/>
      <c r="C52" s="97"/>
      <c r="D52" s="96"/>
      <c r="E52" s="96"/>
      <c r="F52" s="95"/>
      <c r="G52" s="100"/>
    </row>
    <row r="53" spans="1:7" ht="11.45" customHeight="1">
      <c r="A53" s="99" t="s">
        <v>120</v>
      </c>
      <c r="B53" s="112" t="s">
        <v>119</v>
      </c>
      <c r="C53" s="97">
        <v>0</v>
      </c>
      <c r="D53" s="96">
        <v>0</v>
      </c>
      <c r="E53" s="96">
        <v>5000</v>
      </c>
      <c r="F53" s="95">
        <v>5000</v>
      </c>
      <c r="G53" s="100">
        <v>5000</v>
      </c>
    </row>
    <row r="54" spans="1:7" ht="11.45" customHeight="1">
      <c r="A54" s="99" t="s">
        <v>20</v>
      </c>
      <c r="B54" s="111"/>
      <c r="C54" s="97"/>
      <c r="D54" s="96"/>
      <c r="E54" s="96"/>
      <c r="F54" s="95"/>
      <c r="G54" s="100"/>
    </row>
    <row r="55" spans="1:7" ht="11.45" customHeight="1">
      <c r="A55" s="99" t="s">
        <v>22</v>
      </c>
      <c r="B55" s="111" t="s">
        <v>118</v>
      </c>
      <c r="C55" s="97">
        <v>8900</v>
      </c>
      <c r="D55" s="96">
        <v>10000</v>
      </c>
      <c r="E55" s="96">
        <v>20000</v>
      </c>
      <c r="F55" s="95">
        <v>30000</v>
      </c>
      <c r="G55" s="100">
        <v>18000</v>
      </c>
    </row>
    <row r="56" spans="1:7" ht="11.45" customHeight="1">
      <c r="A56" s="99" t="s">
        <v>20</v>
      </c>
      <c r="B56" s="111"/>
      <c r="C56" s="97"/>
      <c r="D56" s="96"/>
      <c r="E56" s="96"/>
      <c r="F56" s="95"/>
      <c r="G56" s="100"/>
    </row>
    <row r="57" spans="1:7" ht="11.45" customHeight="1">
      <c r="A57" s="99" t="s">
        <v>19</v>
      </c>
      <c r="B57" s="111" t="s">
        <v>18</v>
      </c>
      <c r="C57" s="97">
        <v>0</v>
      </c>
      <c r="D57" s="96">
        <v>8110</v>
      </c>
      <c r="E57" s="96">
        <v>1890</v>
      </c>
      <c r="F57" s="95">
        <v>10000</v>
      </c>
      <c r="G57" s="100">
        <v>10000</v>
      </c>
    </row>
    <row r="58" spans="1:7" ht="11.45" customHeight="1">
      <c r="A58" s="99" t="s">
        <v>20</v>
      </c>
      <c r="B58" s="111"/>
      <c r="C58" s="97"/>
      <c r="D58" s="96"/>
      <c r="E58" s="96"/>
      <c r="F58" s="95"/>
      <c r="G58" s="100"/>
    </row>
    <row r="59" spans="1:7" ht="11.45" customHeight="1">
      <c r="A59" s="99" t="s">
        <v>117</v>
      </c>
      <c r="B59" s="111" t="s">
        <v>116</v>
      </c>
      <c r="C59" s="97">
        <v>0</v>
      </c>
      <c r="D59" s="96">
        <v>0</v>
      </c>
      <c r="E59" s="96">
        <v>50000</v>
      </c>
      <c r="F59" s="95">
        <v>50000</v>
      </c>
      <c r="G59" s="100">
        <v>10000</v>
      </c>
    </row>
    <row r="60" spans="1:7" ht="11.45" customHeight="1">
      <c r="A60" s="99" t="s">
        <v>20</v>
      </c>
      <c r="B60" s="111"/>
      <c r="C60" s="97"/>
      <c r="D60" s="96"/>
      <c r="E60" s="96"/>
      <c r="F60" s="95"/>
      <c r="G60" s="100"/>
    </row>
    <row r="61" spans="1:7" ht="11.45" customHeight="1">
      <c r="A61" s="99" t="s">
        <v>16</v>
      </c>
      <c r="B61" s="111" t="s">
        <v>15</v>
      </c>
      <c r="C61" s="97">
        <v>0</v>
      </c>
      <c r="D61" s="96">
        <v>0</v>
      </c>
      <c r="E61" s="96">
        <v>10000</v>
      </c>
      <c r="F61" s="95">
        <v>10000</v>
      </c>
      <c r="G61" s="100">
        <v>5000</v>
      </c>
    </row>
    <row r="62" spans="1:7" ht="11.45" customHeight="1">
      <c r="A62" s="99" t="s">
        <v>20</v>
      </c>
      <c r="B62" s="111"/>
      <c r="C62" s="97"/>
      <c r="D62" s="96"/>
      <c r="E62" s="96"/>
      <c r="F62" s="95"/>
      <c r="G62" s="100"/>
    </row>
    <row r="63" spans="1:7" ht="11.45" customHeight="1">
      <c r="A63" s="99" t="s">
        <v>115</v>
      </c>
      <c r="B63" s="111" t="s">
        <v>114</v>
      </c>
      <c r="C63" s="97">
        <v>5400</v>
      </c>
      <c r="D63" s="96">
        <v>8480</v>
      </c>
      <c r="E63" s="96">
        <v>21520</v>
      </c>
      <c r="F63" s="95">
        <v>30000</v>
      </c>
      <c r="G63" s="100">
        <v>10000</v>
      </c>
    </row>
    <row r="64" spans="1:7" ht="11.45" customHeight="1">
      <c r="A64" s="110" t="s">
        <v>10</v>
      </c>
      <c r="B64" s="109" t="s">
        <v>9</v>
      </c>
      <c r="C64" s="108">
        <v>44315</v>
      </c>
      <c r="D64" s="107">
        <v>6788.4</v>
      </c>
      <c r="E64" s="106">
        <v>66811.600000000006</v>
      </c>
      <c r="F64" s="105">
        <v>73600</v>
      </c>
      <c r="G64" s="104">
        <v>39129</v>
      </c>
    </row>
    <row r="65" spans="1:7" ht="15" customHeight="1">
      <c r="A65" s="36" t="s">
        <v>113</v>
      </c>
      <c r="B65" s="103"/>
      <c r="C65" s="102">
        <v>501917</v>
      </c>
      <c r="D65" s="102">
        <v>0</v>
      </c>
      <c r="E65" s="102">
        <v>5220000</v>
      </c>
      <c r="F65" s="102">
        <v>5220000</v>
      </c>
      <c r="G65" s="102">
        <v>0</v>
      </c>
    </row>
    <row r="66" spans="1:7" ht="11.25" customHeight="1">
      <c r="A66" s="99" t="s">
        <v>112</v>
      </c>
      <c r="B66" s="101" t="s">
        <v>111</v>
      </c>
      <c r="C66" s="97">
        <v>0</v>
      </c>
      <c r="D66" s="96">
        <v>0</v>
      </c>
      <c r="E66" s="96">
        <v>60000</v>
      </c>
      <c r="F66" s="95">
        <v>60000</v>
      </c>
      <c r="G66" s="100"/>
    </row>
    <row r="67" spans="1:7" ht="11.25" customHeight="1">
      <c r="A67" s="99" t="s">
        <v>110</v>
      </c>
      <c r="B67" s="101" t="s">
        <v>109</v>
      </c>
      <c r="C67" s="97">
        <v>0</v>
      </c>
      <c r="D67" s="96"/>
      <c r="E67" s="96">
        <v>80000</v>
      </c>
      <c r="F67" s="95">
        <v>80000</v>
      </c>
      <c r="G67" s="100"/>
    </row>
    <row r="68" spans="1:7" ht="11.25" customHeight="1">
      <c r="A68" s="99" t="s">
        <v>108</v>
      </c>
      <c r="B68" s="101" t="s">
        <v>107</v>
      </c>
      <c r="C68" s="97">
        <v>402217</v>
      </c>
      <c r="D68" s="96">
        <v>0</v>
      </c>
      <c r="E68" s="96">
        <v>0</v>
      </c>
      <c r="F68" s="95"/>
      <c r="G68" s="100"/>
    </row>
    <row r="69" spans="1:7" ht="11.25" customHeight="1">
      <c r="A69" s="99" t="s">
        <v>106</v>
      </c>
      <c r="B69" s="101" t="s">
        <v>105</v>
      </c>
      <c r="C69" s="97">
        <v>99700</v>
      </c>
      <c r="D69" s="96">
        <v>0</v>
      </c>
      <c r="E69" s="96">
        <v>5080000</v>
      </c>
      <c r="F69" s="95">
        <v>5080000</v>
      </c>
      <c r="G69" s="100"/>
    </row>
    <row r="70" spans="1:7" ht="11.25" customHeight="1">
      <c r="A70" s="99" t="s">
        <v>104</v>
      </c>
      <c r="B70" s="101" t="s">
        <v>103</v>
      </c>
      <c r="C70" s="97"/>
      <c r="D70" s="96">
        <v>0</v>
      </c>
      <c r="E70" s="96">
        <v>0</v>
      </c>
      <c r="F70" s="95"/>
      <c r="G70" s="100"/>
    </row>
    <row r="71" spans="1:7" s="4" customFormat="1" ht="11.25" customHeight="1">
      <c r="A71" s="99" t="s">
        <v>102</v>
      </c>
      <c r="B71" s="98"/>
      <c r="C71" s="97">
        <v>0</v>
      </c>
      <c r="D71" s="96">
        <v>0</v>
      </c>
      <c r="E71" s="96">
        <v>0</v>
      </c>
      <c r="F71" s="95">
        <v>0</v>
      </c>
      <c r="G71" s="94"/>
    </row>
    <row r="72" spans="1:7" s="4" customFormat="1" ht="13.5" customHeight="1" thickBot="1">
      <c r="A72" s="93" t="s">
        <v>8</v>
      </c>
      <c r="B72" s="18"/>
      <c r="C72" s="92">
        <v>14991714.07</v>
      </c>
      <c r="D72" s="92">
        <v>7017905.5499999989</v>
      </c>
      <c r="E72" s="92">
        <v>18404319.449999999</v>
      </c>
      <c r="F72" s="92">
        <v>25422225</v>
      </c>
      <c r="G72" s="91">
        <v>20350000</v>
      </c>
    </row>
    <row r="73" spans="1:7" ht="17.25" customHeight="1" thickTop="1">
      <c r="A73" s="1" t="s">
        <v>7</v>
      </c>
      <c r="B73" s="1" t="s">
        <v>6</v>
      </c>
      <c r="C73" s="11"/>
      <c r="D73" s="11"/>
      <c r="E73" s="11" t="s">
        <v>5</v>
      </c>
      <c r="G73" s="90"/>
    </row>
    <row r="74" spans="1:7" ht="10.5" customHeight="1">
      <c r="C74" s="11"/>
      <c r="D74" s="11"/>
      <c r="E74" s="11"/>
      <c r="F74" s="11"/>
    </row>
    <row r="75" spans="1:7">
      <c r="A75" s="10" t="s">
        <v>1905</v>
      </c>
      <c r="B75" s="89" t="s">
        <v>1906</v>
      </c>
      <c r="C75" s="89"/>
      <c r="D75" s="9"/>
      <c r="E75" s="8" t="s">
        <v>1876</v>
      </c>
      <c r="F75" s="8"/>
      <c r="G75" s="8"/>
    </row>
    <row r="76" spans="1:7">
      <c r="A76" s="7" t="s">
        <v>101</v>
      </c>
      <c r="B76" s="88" t="s">
        <v>100</v>
      </c>
      <c r="C76" s="88"/>
      <c r="D76" s="6"/>
      <c r="E76" s="5" t="s">
        <v>0</v>
      </c>
      <c r="F76" s="5"/>
      <c r="G76" s="5"/>
    </row>
    <row r="77" spans="1:7">
      <c r="B77" s="87"/>
    </row>
    <row r="82" spans="1:1">
      <c r="A82" s="2"/>
    </row>
  </sheetData>
  <mergeCells count="9">
    <mergeCell ref="E75:G75"/>
    <mergeCell ref="E76:G76"/>
    <mergeCell ref="A3:G3"/>
    <mergeCell ref="A4:G4"/>
    <mergeCell ref="A6:A9"/>
    <mergeCell ref="D6:F6"/>
    <mergeCell ref="F7:F9"/>
    <mergeCell ref="B75:C75"/>
    <mergeCell ref="B76:C76"/>
  </mergeCells>
  <printOptions horizontalCentered="1"/>
  <pageMargins left="0.56000000000000005" right="0.13" top="0.25" bottom="0.25" header="0.5" footer="0.25"/>
  <pageSetup paperSize="5" orientation="portrait"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showGridLines="0" topLeftCell="A58" zoomScaleNormal="100" workbookViewId="0">
      <selection activeCell="E78" sqref="E78:G78"/>
    </sheetView>
  </sheetViews>
  <sheetFormatPr defaultColWidth="12.5703125" defaultRowHeight="11.25" customHeight="1"/>
  <cols>
    <col min="1" max="1" width="37.7109375" style="1" customWidth="1"/>
    <col min="2" max="2" width="11.28515625" style="1" customWidth="1"/>
    <col min="3" max="3" width="10" style="1" customWidth="1"/>
    <col min="4" max="4" width="11" style="1" customWidth="1"/>
    <col min="5" max="5" width="10.28515625" style="1" customWidth="1"/>
    <col min="6" max="6" width="10.140625" style="1" customWidth="1"/>
    <col min="7" max="7" width="10.28515625" style="1" customWidth="1"/>
    <col min="8" max="16384" width="12.5703125" style="1"/>
  </cols>
  <sheetData>
    <row r="1" spans="1:7" ht="11.25" customHeight="1">
      <c r="A1" s="203" t="s">
        <v>146</v>
      </c>
      <c r="C1" s="85"/>
      <c r="D1" s="85"/>
      <c r="E1" s="85"/>
      <c r="F1" s="85"/>
    </row>
    <row r="2" spans="1:7" ht="11.25" customHeight="1">
      <c r="A2" s="203" t="s">
        <v>145</v>
      </c>
      <c r="C2" s="85"/>
      <c r="D2" s="85"/>
      <c r="E2" s="85"/>
      <c r="F2" s="85"/>
    </row>
    <row r="3" spans="1:7" ht="11.25" customHeight="1">
      <c r="D3" s="11"/>
      <c r="E3" s="11"/>
      <c r="F3" s="11"/>
      <c r="G3" s="82"/>
    </row>
    <row r="4" spans="1:7" ht="11.25" customHeight="1">
      <c r="A4" s="8" t="s">
        <v>97</v>
      </c>
      <c r="B4" s="8"/>
      <c r="C4" s="8"/>
      <c r="D4" s="8"/>
      <c r="E4" s="8"/>
      <c r="F4" s="8"/>
      <c r="G4" s="8"/>
    </row>
    <row r="5" spans="1:7" ht="11.25" customHeight="1">
      <c r="A5" s="84" t="s">
        <v>178</v>
      </c>
      <c r="B5" s="84"/>
      <c r="C5" s="84"/>
      <c r="D5" s="84"/>
      <c r="E5" s="84"/>
      <c r="F5" s="84"/>
      <c r="G5" s="84"/>
    </row>
    <row r="6" spans="1:7" ht="11.25" customHeight="1">
      <c r="A6" s="83"/>
      <c r="B6" s="83"/>
      <c r="C6" s="83"/>
      <c r="D6" s="83"/>
      <c r="E6" s="83"/>
      <c r="F6" s="83"/>
      <c r="G6" s="83"/>
    </row>
    <row r="7" spans="1:7" ht="11.25" customHeight="1">
      <c r="A7" s="1" t="s">
        <v>177</v>
      </c>
      <c r="C7" s="2"/>
      <c r="G7" s="82"/>
    </row>
    <row r="8" spans="1:7" ht="11.25" customHeight="1">
      <c r="A8" s="81"/>
      <c r="B8" s="75"/>
      <c r="C8" s="80"/>
      <c r="D8" s="79" t="s">
        <v>93</v>
      </c>
      <c r="E8" s="78"/>
      <c r="F8" s="77"/>
      <c r="G8" s="75"/>
    </row>
    <row r="9" spans="1:7" ht="11.25" customHeight="1">
      <c r="A9" s="72"/>
      <c r="B9" s="70" t="s">
        <v>92</v>
      </c>
      <c r="C9" s="76" t="s">
        <v>91</v>
      </c>
      <c r="D9" s="75" t="s">
        <v>90</v>
      </c>
      <c r="E9" s="75" t="s">
        <v>89</v>
      </c>
      <c r="F9" s="74" t="s">
        <v>88</v>
      </c>
      <c r="G9" s="73" t="s">
        <v>87</v>
      </c>
    </row>
    <row r="10" spans="1:7" ht="11.25" customHeight="1">
      <c r="A10" s="72"/>
      <c r="B10" s="70" t="s">
        <v>86</v>
      </c>
      <c r="C10" s="71">
        <v>2019</v>
      </c>
      <c r="D10" s="70" t="s">
        <v>85</v>
      </c>
      <c r="E10" s="70" t="s">
        <v>85</v>
      </c>
      <c r="F10" s="69"/>
      <c r="G10" s="149">
        <v>2021</v>
      </c>
    </row>
    <row r="11" spans="1:7" ht="11.25" customHeight="1">
      <c r="A11" s="67"/>
      <c r="B11" s="66"/>
      <c r="C11" s="65" t="s">
        <v>84</v>
      </c>
      <c r="D11" s="65" t="s">
        <v>84</v>
      </c>
      <c r="E11" s="65" t="s">
        <v>142</v>
      </c>
      <c r="F11" s="64"/>
      <c r="G11" s="145" t="s">
        <v>83</v>
      </c>
    </row>
    <row r="12" spans="1:7" ht="11.25" customHeight="1">
      <c r="A12" s="62" t="s">
        <v>82</v>
      </c>
      <c r="B12" s="61"/>
      <c r="C12" s="187">
        <v>32500223.959999997</v>
      </c>
      <c r="D12" s="187">
        <v>13721638.539999999</v>
      </c>
      <c r="E12" s="187">
        <v>16874708.460000001</v>
      </c>
      <c r="F12" s="187">
        <v>30596347</v>
      </c>
      <c r="G12" s="33">
        <v>32453120</v>
      </c>
    </row>
    <row r="13" spans="1:7" ht="11.25" customHeight="1">
      <c r="A13" s="58" t="s">
        <v>81</v>
      </c>
      <c r="B13" s="141"/>
      <c r="C13" s="57"/>
      <c r="D13" s="56"/>
      <c r="E13" s="55"/>
      <c r="F13" s="55"/>
      <c r="G13" s="55"/>
    </row>
    <row r="14" spans="1:7" ht="11.25" customHeight="1">
      <c r="A14" s="42" t="s">
        <v>80</v>
      </c>
      <c r="B14" s="202" t="s">
        <v>79</v>
      </c>
      <c r="C14" s="191">
        <v>16147227.529999999</v>
      </c>
      <c r="D14" s="191">
        <v>8320186.3399999999</v>
      </c>
      <c r="E14" s="167">
        <v>8684513.6600000001</v>
      </c>
      <c r="F14" s="167">
        <v>17004700</v>
      </c>
      <c r="G14" s="167">
        <v>17524992</v>
      </c>
    </row>
    <row r="15" spans="1:7" ht="11.25" customHeight="1">
      <c r="A15" s="42" t="s">
        <v>176</v>
      </c>
      <c r="B15" s="201" t="s">
        <v>175</v>
      </c>
      <c r="C15" s="190">
        <v>1895049.96</v>
      </c>
      <c r="D15" s="191">
        <v>940000.43</v>
      </c>
      <c r="E15" s="167">
        <v>1040035.57</v>
      </c>
      <c r="F15" s="167">
        <v>1980036</v>
      </c>
      <c r="G15" s="167">
        <v>2259924</v>
      </c>
    </row>
    <row r="16" spans="1:7" ht="11.25" customHeight="1">
      <c r="A16" s="47" t="s">
        <v>78</v>
      </c>
      <c r="B16" s="199"/>
      <c r="C16" s="200"/>
      <c r="D16" s="197"/>
      <c r="E16" s="196"/>
      <c r="F16" s="196"/>
      <c r="G16" s="196"/>
    </row>
    <row r="17" spans="1:7" ht="11.25" customHeight="1">
      <c r="A17" s="42" t="s">
        <v>77</v>
      </c>
      <c r="B17" s="194" t="s">
        <v>76</v>
      </c>
      <c r="C17" s="191">
        <v>759152.67</v>
      </c>
      <c r="D17" s="191">
        <v>409741.94</v>
      </c>
      <c r="E17" s="167">
        <v>402258.06</v>
      </c>
      <c r="F17" s="167">
        <v>812000</v>
      </c>
      <c r="G17" s="196">
        <v>864000</v>
      </c>
    </row>
    <row r="18" spans="1:7" ht="11.25" customHeight="1">
      <c r="A18" s="42" t="s">
        <v>141</v>
      </c>
      <c r="B18" s="193" t="s">
        <v>140</v>
      </c>
      <c r="C18" s="191">
        <v>1110787.5</v>
      </c>
      <c r="D18" s="191">
        <v>521550</v>
      </c>
      <c r="E18" s="167">
        <v>607050</v>
      </c>
      <c r="F18" s="167">
        <v>1128600</v>
      </c>
      <c r="G18" s="196">
        <v>1128600</v>
      </c>
    </row>
    <row r="19" spans="1:7" ht="11.25" customHeight="1">
      <c r="A19" s="42" t="s">
        <v>139</v>
      </c>
      <c r="B19" s="193" t="s">
        <v>138</v>
      </c>
      <c r="C19" s="191">
        <v>1110787.5</v>
      </c>
      <c r="D19" s="191">
        <v>521550</v>
      </c>
      <c r="E19" s="167">
        <v>607050</v>
      </c>
      <c r="F19" s="167">
        <v>1128600</v>
      </c>
      <c r="G19" s="196">
        <v>1128600</v>
      </c>
    </row>
    <row r="20" spans="1:7" ht="11.25" customHeight="1">
      <c r="A20" s="42" t="s">
        <v>75</v>
      </c>
      <c r="B20" s="194" t="s">
        <v>74</v>
      </c>
      <c r="C20" s="191">
        <v>210000</v>
      </c>
      <c r="D20" s="191">
        <v>192000</v>
      </c>
      <c r="E20" s="167">
        <v>12000</v>
      </c>
      <c r="F20" s="167">
        <v>204000</v>
      </c>
      <c r="G20" s="188">
        <v>216000</v>
      </c>
    </row>
    <row r="21" spans="1:7" ht="11.25" customHeight="1">
      <c r="A21" s="42" t="s">
        <v>174</v>
      </c>
      <c r="B21" s="193" t="s">
        <v>136</v>
      </c>
      <c r="C21" s="191">
        <v>41014.949999999997</v>
      </c>
      <c r="D21" s="191">
        <v>0</v>
      </c>
      <c r="E21" s="167">
        <v>50000</v>
      </c>
      <c r="F21" s="167">
        <v>50000</v>
      </c>
      <c r="G21" s="188">
        <v>50000</v>
      </c>
    </row>
    <row r="22" spans="1:7" ht="11.25" customHeight="1">
      <c r="A22" s="42" t="s">
        <v>73</v>
      </c>
      <c r="B22" s="194" t="s">
        <v>72</v>
      </c>
      <c r="C22" s="191">
        <v>1683734.7</v>
      </c>
      <c r="D22" s="191">
        <v>0</v>
      </c>
      <c r="E22" s="167">
        <v>1584005</v>
      </c>
      <c r="F22" s="167">
        <v>1584005</v>
      </c>
      <c r="G22" s="188">
        <v>1648743</v>
      </c>
    </row>
    <row r="23" spans="1:7" ht="11.25" customHeight="1">
      <c r="A23" s="42" t="s">
        <v>71</v>
      </c>
      <c r="B23" s="194" t="s">
        <v>70</v>
      </c>
      <c r="C23" s="191">
        <v>167500</v>
      </c>
      <c r="D23" s="191">
        <v>0</v>
      </c>
      <c r="E23" s="167">
        <v>170000</v>
      </c>
      <c r="F23" s="167">
        <v>170000</v>
      </c>
      <c r="G23" s="188">
        <v>180000</v>
      </c>
    </row>
    <row r="24" spans="1:7" ht="11.25" customHeight="1">
      <c r="A24" s="42" t="s">
        <v>69</v>
      </c>
      <c r="B24" s="194" t="s">
        <v>68</v>
      </c>
      <c r="C24" s="190">
        <v>1507924</v>
      </c>
      <c r="D24" s="191">
        <v>1449363</v>
      </c>
      <c r="E24" s="167">
        <v>134153</v>
      </c>
      <c r="F24" s="167">
        <v>1583516</v>
      </c>
      <c r="G24" s="188">
        <v>1648743</v>
      </c>
    </row>
    <row r="25" spans="1:7" ht="11.25" customHeight="1">
      <c r="A25" s="47" t="s">
        <v>67</v>
      </c>
      <c r="B25" s="199"/>
      <c r="C25" s="198"/>
      <c r="D25" s="197"/>
      <c r="E25" s="196"/>
      <c r="F25" s="196"/>
      <c r="G25" s="188"/>
    </row>
    <row r="26" spans="1:7" ht="11.25" customHeight="1">
      <c r="A26" s="42" t="s">
        <v>66</v>
      </c>
      <c r="B26" s="194" t="s">
        <v>65</v>
      </c>
      <c r="C26" s="191">
        <v>1914035.59</v>
      </c>
      <c r="D26" s="191">
        <v>998217.29</v>
      </c>
      <c r="E26" s="167">
        <v>1279951.71</v>
      </c>
      <c r="F26" s="167">
        <v>2278169</v>
      </c>
      <c r="G26" s="195">
        <v>2374190</v>
      </c>
    </row>
    <row r="27" spans="1:7" ht="11.25" customHeight="1">
      <c r="A27" s="42" t="s">
        <v>64</v>
      </c>
      <c r="B27" s="194" t="s">
        <v>63</v>
      </c>
      <c r="C27" s="191">
        <v>34800</v>
      </c>
      <c r="D27" s="191">
        <v>17600</v>
      </c>
      <c r="E27" s="167">
        <v>23000</v>
      </c>
      <c r="F27" s="167">
        <v>40600</v>
      </c>
      <c r="G27" s="188">
        <v>43200</v>
      </c>
    </row>
    <row r="28" spans="1:7" ht="11.25" customHeight="1">
      <c r="A28" s="42" t="s">
        <v>62</v>
      </c>
      <c r="B28" s="194" t="s">
        <v>61</v>
      </c>
      <c r="C28" s="191">
        <v>136559.20000000001</v>
      </c>
      <c r="D28" s="191">
        <v>99116.85</v>
      </c>
      <c r="E28" s="167">
        <v>106402.15</v>
      </c>
      <c r="F28" s="167">
        <v>205519</v>
      </c>
      <c r="G28" s="188">
        <v>280443</v>
      </c>
    </row>
    <row r="29" spans="1:7" ht="11.25" customHeight="1">
      <c r="A29" s="42" t="s">
        <v>60</v>
      </c>
      <c r="B29" s="194" t="s">
        <v>59</v>
      </c>
      <c r="C29" s="191">
        <v>34800</v>
      </c>
      <c r="D29" s="191">
        <v>17600</v>
      </c>
      <c r="E29" s="167">
        <v>23000</v>
      </c>
      <c r="F29" s="167">
        <v>40600</v>
      </c>
      <c r="G29" s="188">
        <v>43200</v>
      </c>
    </row>
    <row r="30" spans="1:7" ht="11.25" customHeight="1">
      <c r="A30" s="47" t="s">
        <v>56</v>
      </c>
      <c r="B30" s="194"/>
      <c r="C30" s="191"/>
      <c r="D30" s="191"/>
      <c r="E30" s="167"/>
      <c r="F30" s="167"/>
      <c r="G30" s="188"/>
    </row>
    <row r="31" spans="1:7" ht="11.25" customHeight="1">
      <c r="A31" s="42" t="s">
        <v>58</v>
      </c>
      <c r="B31" s="193" t="s">
        <v>57</v>
      </c>
      <c r="C31" s="191">
        <v>2765108.19</v>
      </c>
      <c r="D31" s="191">
        <v>0</v>
      </c>
      <c r="E31" s="167">
        <v>1000</v>
      </c>
      <c r="F31" s="167">
        <v>1000</v>
      </c>
      <c r="G31" s="188">
        <v>1000</v>
      </c>
    </row>
    <row r="32" spans="1:7" ht="11.25" customHeight="1">
      <c r="A32" s="42" t="s">
        <v>56</v>
      </c>
      <c r="B32" s="193" t="s">
        <v>55</v>
      </c>
      <c r="C32" s="191">
        <v>2413858.79</v>
      </c>
      <c r="D32" s="191">
        <v>0</v>
      </c>
      <c r="E32" s="167">
        <v>1607002</v>
      </c>
      <c r="F32" s="167">
        <v>1607002</v>
      </c>
      <c r="G32" s="192">
        <v>2379485</v>
      </c>
    </row>
    <row r="33" spans="1:7" ht="11.25" customHeight="1">
      <c r="A33" s="42" t="s">
        <v>173</v>
      </c>
      <c r="B33" s="41" t="s">
        <v>172</v>
      </c>
      <c r="C33" s="191">
        <v>407883.38</v>
      </c>
      <c r="D33" s="191">
        <v>144712.69</v>
      </c>
      <c r="E33" s="167">
        <v>355287.31</v>
      </c>
      <c r="F33" s="167">
        <v>500000</v>
      </c>
      <c r="G33" s="188">
        <v>500000</v>
      </c>
    </row>
    <row r="34" spans="1:7" ht="11.25" customHeight="1">
      <c r="A34" s="42" t="s">
        <v>54</v>
      </c>
      <c r="B34" s="41" t="s">
        <v>53</v>
      </c>
      <c r="C34" s="191">
        <v>0</v>
      </c>
      <c r="D34" s="191">
        <v>0</v>
      </c>
      <c r="E34" s="167">
        <v>10000</v>
      </c>
      <c r="F34" s="167">
        <v>10000</v>
      </c>
      <c r="G34" s="192">
        <v>1000</v>
      </c>
    </row>
    <row r="35" spans="1:7" ht="11.25" customHeight="1">
      <c r="A35" s="42" t="s">
        <v>52</v>
      </c>
      <c r="B35" s="41" t="s">
        <v>51</v>
      </c>
      <c r="C35" s="191">
        <v>0</v>
      </c>
      <c r="D35" s="191">
        <v>0</v>
      </c>
      <c r="E35" s="167">
        <v>1000</v>
      </c>
      <c r="F35" s="167">
        <v>1000</v>
      </c>
      <c r="G35" s="188">
        <v>1000</v>
      </c>
    </row>
    <row r="36" spans="1:7" ht="11.25" customHeight="1">
      <c r="A36" s="44" t="s">
        <v>50</v>
      </c>
      <c r="B36" s="41" t="s">
        <v>49</v>
      </c>
      <c r="C36" s="191">
        <v>160000</v>
      </c>
      <c r="D36" s="191">
        <v>0</v>
      </c>
      <c r="E36" s="167">
        <v>165000</v>
      </c>
      <c r="F36" s="167">
        <v>165000</v>
      </c>
      <c r="G36" s="188">
        <v>180000</v>
      </c>
    </row>
    <row r="37" spans="1:7" ht="11.25" customHeight="1">
      <c r="A37" s="44" t="s">
        <v>48</v>
      </c>
      <c r="B37" s="41" t="s">
        <v>47</v>
      </c>
      <c r="C37" s="190">
        <v>0</v>
      </c>
      <c r="D37" s="189">
        <v>90000</v>
      </c>
      <c r="E37" s="189">
        <v>12000</v>
      </c>
      <c r="F37" s="176">
        <v>102000</v>
      </c>
      <c r="G37" s="188">
        <v>0</v>
      </c>
    </row>
    <row r="38" spans="1:7" ht="11.25" customHeight="1">
      <c r="A38" s="36" t="s">
        <v>46</v>
      </c>
      <c r="B38" s="35"/>
      <c r="C38" s="34">
        <v>6757318.5500000007</v>
      </c>
      <c r="D38" s="187">
        <v>3023112.77</v>
      </c>
      <c r="E38" s="34">
        <v>5983347.2299999995</v>
      </c>
      <c r="F38" s="34">
        <v>9016460</v>
      </c>
      <c r="G38" s="33">
        <v>8098980</v>
      </c>
    </row>
    <row r="39" spans="1:7" ht="11.25" customHeight="1">
      <c r="A39" s="120" t="s">
        <v>45</v>
      </c>
      <c r="B39" s="113" t="s">
        <v>44</v>
      </c>
      <c r="C39" s="186">
        <v>492373.12</v>
      </c>
      <c r="D39" s="168">
        <v>451708.33</v>
      </c>
      <c r="E39" s="168">
        <v>375291.67</v>
      </c>
      <c r="F39" s="167">
        <v>827000</v>
      </c>
      <c r="G39" s="185">
        <v>400000</v>
      </c>
    </row>
    <row r="40" spans="1:7" ht="11.25" customHeight="1">
      <c r="A40" s="99" t="s">
        <v>41</v>
      </c>
      <c r="B40" s="113" t="s">
        <v>40</v>
      </c>
      <c r="C40" s="169">
        <v>1110975.3700000001</v>
      </c>
      <c r="D40" s="168">
        <v>137000</v>
      </c>
      <c r="E40" s="168">
        <v>663000</v>
      </c>
      <c r="F40" s="167">
        <v>800000</v>
      </c>
      <c r="G40" s="166">
        <v>400000</v>
      </c>
    </row>
    <row r="41" spans="1:7" s="4" customFormat="1" ht="11.25" customHeight="1">
      <c r="A41" s="99" t="s">
        <v>39</v>
      </c>
      <c r="B41" s="113" t="s">
        <v>35</v>
      </c>
      <c r="C41" s="169">
        <v>22552.82</v>
      </c>
      <c r="D41" s="168">
        <v>0</v>
      </c>
      <c r="E41" s="168">
        <v>33000</v>
      </c>
      <c r="F41" s="167">
        <v>33000</v>
      </c>
      <c r="G41" s="166">
        <v>13000</v>
      </c>
    </row>
    <row r="42" spans="1:7" ht="11.25" customHeight="1">
      <c r="A42" s="117" t="s">
        <v>134</v>
      </c>
      <c r="B42" s="113" t="s">
        <v>133</v>
      </c>
      <c r="C42" s="169">
        <v>27305.72</v>
      </c>
      <c r="D42" s="168">
        <v>0</v>
      </c>
      <c r="E42" s="168">
        <v>28000</v>
      </c>
      <c r="F42" s="167">
        <v>28000</v>
      </c>
      <c r="G42" s="166">
        <v>18000</v>
      </c>
    </row>
    <row r="43" spans="1:7" ht="11.25" customHeight="1">
      <c r="A43" s="99" t="s">
        <v>132</v>
      </c>
      <c r="B43" s="113" t="s">
        <v>131</v>
      </c>
      <c r="C43" s="169">
        <v>447386.14</v>
      </c>
      <c r="D43" s="168">
        <v>86849.07</v>
      </c>
      <c r="E43" s="168">
        <v>463150.93</v>
      </c>
      <c r="F43" s="167">
        <v>550000</v>
      </c>
      <c r="G43" s="166">
        <v>350000</v>
      </c>
    </row>
    <row r="44" spans="1:7" ht="11.25" customHeight="1">
      <c r="A44" s="99" t="s">
        <v>130</v>
      </c>
      <c r="B44" s="113" t="s">
        <v>33</v>
      </c>
      <c r="C44" s="169">
        <v>37973.440000000002</v>
      </c>
      <c r="D44" s="168">
        <v>6500</v>
      </c>
      <c r="E44" s="168">
        <v>26500</v>
      </c>
      <c r="F44" s="167">
        <v>33000</v>
      </c>
      <c r="G44" s="166">
        <v>13000</v>
      </c>
    </row>
    <row r="45" spans="1:7" ht="11.25" customHeight="1">
      <c r="A45" s="99" t="s">
        <v>171</v>
      </c>
      <c r="B45" s="113" t="s">
        <v>29</v>
      </c>
      <c r="C45" s="169">
        <v>0</v>
      </c>
      <c r="D45" s="168">
        <v>39429.910000000003</v>
      </c>
      <c r="E45" s="168">
        <v>15570.089999999997</v>
      </c>
      <c r="F45" s="167">
        <v>55000</v>
      </c>
      <c r="G45" s="166">
        <v>5000</v>
      </c>
    </row>
    <row r="46" spans="1:7" ht="11.25" customHeight="1">
      <c r="A46" s="115" t="s">
        <v>28</v>
      </c>
      <c r="B46" s="114" t="s">
        <v>27</v>
      </c>
      <c r="C46" s="169">
        <v>535260.57999999996</v>
      </c>
      <c r="D46" s="168">
        <v>397906.6</v>
      </c>
      <c r="E46" s="168">
        <v>490093.4</v>
      </c>
      <c r="F46" s="167">
        <v>888000</v>
      </c>
      <c r="G46" s="166">
        <v>888000</v>
      </c>
    </row>
    <row r="47" spans="1:7" ht="11.25" customHeight="1">
      <c r="A47" s="115" t="s">
        <v>129</v>
      </c>
      <c r="B47" s="114" t="s">
        <v>128</v>
      </c>
      <c r="C47" s="169">
        <v>305000</v>
      </c>
      <c r="D47" s="168">
        <v>2820</v>
      </c>
      <c r="E47" s="168">
        <v>2820</v>
      </c>
      <c r="F47" s="167">
        <v>5640</v>
      </c>
      <c r="G47" s="166">
        <v>5640</v>
      </c>
    </row>
    <row r="48" spans="1:7" ht="11.25" customHeight="1">
      <c r="A48" s="115" t="s">
        <v>170</v>
      </c>
      <c r="B48" s="114" t="s">
        <v>169</v>
      </c>
      <c r="C48" s="169">
        <v>5170</v>
      </c>
      <c r="D48" s="168">
        <v>157500</v>
      </c>
      <c r="E48" s="168">
        <v>262500</v>
      </c>
      <c r="F48" s="167">
        <v>420000</v>
      </c>
      <c r="G48" s="166">
        <v>840000</v>
      </c>
    </row>
    <row r="49" spans="1:7" ht="11.25" customHeight="1">
      <c r="A49" s="99" t="s">
        <v>24</v>
      </c>
      <c r="B49" s="113" t="s">
        <v>23</v>
      </c>
      <c r="C49" s="169">
        <v>395970.35</v>
      </c>
      <c r="D49" s="168">
        <v>243852.48</v>
      </c>
      <c r="E49" s="168">
        <v>334147.52</v>
      </c>
      <c r="F49" s="167">
        <v>578000</v>
      </c>
      <c r="G49" s="166">
        <v>577800</v>
      </c>
    </row>
    <row r="50" spans="1:7" ht="11.25" customHeight="1">
      <c r="A50" s="99" t="s">
        <v>20</v>
      </c>
      <c r="B50" s="184"/>
      <c r="C50" s="169"/>
      <c r="D50" s="168"/>
      <c r="E50" s="168"/>
      <c r="F50" s="167"/>
      <c r="G50" s="166"/>
    </row>
    <row r="51" spans="1:7" ht="11.25" customHeight="1">
      <c r="A51" s="99" t="s">
        <v>22</v>
      </c>
      <c r="B51" s="113" t="s">
        <v>118</v>
      </c>
      <c r="C51" s="169">
        <v>14750</v>
      </c>
      <c r="D51" s="168">
        <v>0</v>
      </c>
      <c r="E51" s="168">
        <v>20000</v>
      </c>
      <c r="F51" s="167">
        <v>20000</v>
      </c>
      <c r="G51" s="166">
        <v>20000</v>
      </c>
    </row>
    <row r="52" spans="1:7" s="4" customFormat="1" ht="11.25" customHeight="1">
      <c r="A52" s="99" t="s">
        <v>20</v>
      </c>
      <c r="B52" s="113"/>
      <c r="C52" s="169"/>
      <c r="D52" s="168"/>
      <c r="E52" s="168"/>
      <c r="F52" s="167"/>
      <c r="G52" s="166"/>
    </row>
    <row r="53" spans="1:7" s="4" customFormat="1" ht="11.25" customHeight="1">
      <c r="A53" s="99" t="s">
        <v>19</v>
      </c>
      <c r="B53" s="113" t="s">
        <v>18</v>
      </c>
      <c r="C53" s="169">
        <v>28500</v>
      </c>
      <c r="D53" s="168">
        <v>3000</v>
      </c>
      <c r="E53" s="168">
        <v>27000</v>
      </c>
      <c r="F53" s="167">
        <v>30000</v>
      </c>
      <c r="G53" s="166">
        <v>30000</v>
      </c>
    </row>
    <row r="54" spans="1:7" s="4" customFormat="1" ht="11.25" customHeight="1">
      <c r="A54" s="99" t="s">
        <v>17</v>
      </c>
      <c r="B54" s="113"/>
      <c r="C54" s="169"/>
      <c r="D54" s="168"/>
      <c r="E54" s="168"/>
      <c r="F54" s="167"/>
      <c r="G54" s="166"/>
    </row>
    <row r="55" spans="1:7" s="4" customFormat="1" ht="11.25" customHeight="1">
      <c r="A55" s="99" t="s">
        <v>16</v>
      </c>
      <c r="B55" s="113" t="s">
        <v>15</v>
      </c>
      <c r="C55" s="169">
        <v>47138.46</v>
      </c>
      <c r="D55" s="168">
        <v>21070.400000000001</v>
      </c>
      <c r="E55" s="168">
        <v>38709.599999999999</v>
      </c>
      <c r="F55" s="167">
        <v>59780</v>
      </c>
      <c r="G55" s="166">
        <v>30000</v>
      </c>
    </row>
    <row r="56" spans="1:7" s="4" customFormat="1" ht="11.25" customHeight="1">
      <c r="A56" s="99" t="s">
        <v>17</v>
      </c>
      <c r="B56" s="113"/>
      <c r="C56" s="169"/>
      <c r="D56" s="168"/>
      <c r="E56" s="168"/>
      <c r="F56" s="167"/>
      <c r="G56" s="166"/>
    </row>
    <row r="57" spans="1:7" ht="11.25" customHeight="1">
      <c r="A57" s="99" t="s">
        <v>168</v>
      </c>
      <c r="B57" s="111" t="s">
        <v>167</v>
      </c>
      <c r="C57" s="169">
        <v>59438.05</v>
      </c>
      <c r="D57" s="168">
        <v>62763.68</v>
      </c>
      <c r="E57" s="168">
        <v>27236.32</v>
      </c>
      <c r="F57" s="167">
        <v>90000</v>
      </c>
      <c r="G57" s="166">
        <v>60000</v>
      </c>
    </row>
    <row r="58" spans="1:7" ht="11.25" customHeight="1">
      <c r="A58" s="99" t="s">
        <v>17</v>
      </c>
      <c r="B58" s="111"/>
      <c r="C58" s="169"/>
      <c r="D58" s="168"/>
      <c r="E58" s="168"/>
      <c r="F58" s="167"/>
      <c r="G58" s="166"/>
    </row>
    <row r="59" spans="1:7" ht="11.25" customHeight="1">
      <c r="A59" s="99" t="s">
        <v>115</v>
      </c>
      <c r="B59" s="111" t="s">
        <v>166</v>
      </c>
      <c r="C59" s="169">
        <v>181109</v>
      </c>
      <c r="D59" s="168">
        <v>85100</v>
      </c>
      <c r="E59" s="168">
        <v>134900</v>
      </c>
      <c r="F59" s="167">
        <v>220000</v>
      </c>
      <c r="G59" s="166">
        <v>120000</v>
      </c>
    </row>
    <row r="60" spans="1:7" ht="11.25" customHeight="1">
      <c r="A60" s="99" t="s">
        <v>165</v>
      </c>
      <c r="B60" s="113" t="s">
        <v>13</v>
      </c>
      <c r="C60" s="169">
        <v>42896.5</v>
      </c>
      <c r="D60" s="168">
        <v>42896.5</v>
      </c>
      <c r="E60" s="168">
        <v>8103.5</v>
      </c>
      <c r="F60" s="167">
        <v>51000</v>
      </c>
      <c r="G60" s="166">
        <v>8000</v>
      </c>
    </row>
    <row r="61" spans="1:7" ht="11.25" customHeight="1">
      <c r="A61" s="183" t="s">
        <v>164</v>
      </c>
      <c r="B61" s="101" t="s">
        <v>163</v>
      </c>
      <c r="C61" s="169">
        <v>0</v>
      </c>
      <c r="D61" s="168">
        <v>0</v>
      </c>
      <c r="E61" s="168">
        <v>0</v>
      </c>
      <c r="F61" s="167">
        <v>10000</v>
      </c>
      <c r="G61" s="166">
        <v>10000</v>
      </c>
    </row>
    <row r="62" spans="1:7" ht="11.25" customHeight="1">
      <c r="A62" s="182" t="s">
        <v>162</v>
      </c>
      <c r="B62" s="114" t="s">
        <v>161</v>
      </c>
      <c r="C62" s="169">
        <v>217000</v>
      </c>
      <c r="D62" s="168">
        <v>5000</v>
      </c>
      <c r="E62" s="168">
        <v>695000</v>
      </c>
      <c r="F62" s="167">
        <v>700000</v>
      </c>
      <c r="G62" s="166">
        <v>200000</v>
      </c>
    </row>
    <row r="63" spans="1:7" ht="11.25" customHeight="1">
      <c r="A63" s="99" t="s">
        <v>160</v>
      </c>
      <c r="B63" s="113" t="s">
        <v>159</v>
      </c>
      <c r="C63" s="169">
        <v>79450</v>
      </c>
      <c r="D63" s="168">
        <v>59600</v>
      </c>
      <c r="E63" s="168">
        <v>150400</v>
      </c>
      <c r="F63" s="167">
        <v>210000</v>
      </c>
      <c r="G63" s="166">
        <v>60000</v>
      </c>
    </row>
    <row r="64" spans="1:7" ht="11.25" customHeight="1">
      <c r="A64" s="115" t="s">
        <v>158</v>
      </c>
      <c r="B64" s="114" t="s">
        <v>157</v>
      </c>
      <c r="C64" s="169">
        <v>257400</v>
      </c>
      <c r="D64" s="168">
        <v>173000</v>
      </c>
      <c r="E64" s="168">
        <v>177000</v>
      </c>
      <c r="F64" s="167">
        <v>350000</v>
      </c>
      <c r="G64" s="166">
        <v>350000</v>
      </c>
    </row>
    <row r="65" spans="1:7" ht="11.25" customHeight="1">
      <c r="A65" s="99" t="s">
        <v>156</v>
      </c>
      <c r="B65" s="113" t="s">
        <v>155</v>
      </c>
      <c r="C65" s="169">
        <v>350000</v>
      </c>
      <c r="D65" s="168">
        <v>0</v>
      </c>
      <c r="E65" s="168">
        <v>500000</v>
      </c>
      <c r="F65" s="167">
        <v>500000</v>
      </c>
      <c r="G65" s="166">
        <v>500000</v>
      </c>
    </row>
    <row r="66" spans="1:7" ht="11.25" customHeight="1">
      <c r="A66" s="181" t="s">
        <v>10</v>
      </c>
      <c r="B66" s="113" t="s">
        <v>9</v>
      </c>
      <c r="C66" s="169">
        <v>73256</v>
      </c>
      <c r="D66" s="168">
        <v>4300.8</v>
      </c>
      <c r="E66" s="168">
        <v>82239.199999999997</v>
      </c>
      <c r="F66" s="167">
        <v>86540</v>
      </c>
      <c r="G66" s="171">
        <v>467040</v>
      </c>
    </row>
    <row r="67" spans="1:7" ht="11.25" customHeight="1">
      <c r="A67" s="180" t="s">
        <v>154</v>
      </c>
      <c r="B67" s="179" t="s">
        <v>153</v>
      </c>
      <c r="C67" s="178">
        <v>2026413</v>
      </c>
      <c r="D67" s="177">
        <v>1042815</v>
      </c>
      <c r="E67" s="168">
        <v>1428685</v>
      </c>
      <c r="F67" s="176">
        <v>2471500</v>
      </c>
      <c r="G67" s="175">
        <v>2733500</v>
      </c>
    </row>
    <row r="68" spans="1:7" ht="11.25" customHeight="1">
      <c r="A68" s="174" t="s">
        <v>113</v>
      </c>
      <c r="B68" s="173"/>
      <c r="C68" s="172">
        <v>1071910</v>
      </c>
      <c r="D68" s="172">
        <v>0</v>
      </c>
      <c r="E68" s="172">
        <v>6450000</v>
      </c>
      <c r="F68" s="172">
        <v>6600000</v>
      </c>
      <c r="G68" s="172">
        <v>2000000</v>
      </c>
    </row>
    <row r="69" spans="1:7" ht="11.25" customHeight="1">
      <c r="A69" s="115" t="s">
        <v>152</v>
      </c>
      <c r="B69" s="170" t="s">
        <v>151</v>
      </c>
      <c r="C69" s="169"/>
      <c r="D69" s="168"/>
      <c r="E69" s="168"/>
      <c r="F69" s="167">
        <v>150000</v>
      </c>
      <c r="G69" s="171">
        <v>1000000</v>
      </c>
    </row>
    <row r="70" spans="1:7" ht="11.25" customHeight="1">
      <c r="A70" s="115" t="s">
        <v>150</v>
      </c>
      <c r="B70" s="170" t="s">
        <v>111</v>
      </c>
      <c r="C70" s="169">
        <v>131410</v>
      </c>
      <c r="D70" s="168">
        <v>0</v>
      </c>
      <c r="E70" s="168">
        <v>1950000</v>
      </c>
      <c r="F70" s="167">
        <v>1950000</v>
      </c>
      <c r="G70" s="171">
        <v>1000000</v>
      </c>
    </row>
    <row r="71" spans="1:7" ht="11.25" customHeight="1">
      <c r="A71" s="115" t="s">
        <v>149</v>
      </c>
      <c r="B71" s="170" t="s">
        <v>109</v>
      </c>
      <c r="C71" s="169">
        <v>940500</v>
      </c>
      <c r="D71" s="168">
        <v>0</v>
      </c>
      <c r="E71" s="168">
        <v>4500000</v>
      </c>
      <c r="F71" s="167">
        <v>4500000</v>
      </c>
      <c r="G71" s="166">
        <v>0</v>
      </c>
    </row>
    <row r="72" spans="1:7" ht="11.25" customHeight="1" thickBot="1">
      <c r="A72" s="93" t="s">
        <v>8</v>
      </c>
      <c r="B72" s="165"/>
      <c r="C72" s="17">
        <v>40329452.509999998</v>
      </c>
      <c r="D72" s="17">
        <v>16744751.309999999</v>
      </c>
      <c r="E72" s="17">
        <v>29308055.690000001</v>
      </c>
      <c r="F72" s="17">
        <v>46212807</v>
      </c>
      <c r="G72" s="164">
        <v>42552100</v>
      </c>
    </row>
    <row r="73" spans="1:7" ht="11.25" customHeight="1" thickTop="1">
      <c r="A73" s="15"/>
      <c r="B73" s="14"/>
      <c r="C73" s="13"/>
      <c r="D73" s="13"/>
      <c r="E73" s="13"/>
      <c r="F73" s="13"/>
      <c r="G73" s="12"/>
    </row>
    <row r="74" spans="1:7" ht="11.25" customHeight="1">
      <c r="A74" s="1" t="s">
        <v>7</v>
      </c>
      <c r="B74" s="1" t="s">
        <v>6</v>
      </c>
      <c r="C74" s="11"/>
      <c r="D74" s="11"/>
      <c r="E74" s="11" t="s">
        <v>5</v>
      </c>
    </row>
    <row r="75" spans="1:7" ht="11.25" customHeight="1">
      <c r="C75" s="11"/>
      <c r="D75" s="11"/>
      <c r="E75" s="11"/>
      <c r="F75" s="11"/>
    </row>
    <row r="77" spans="1:7" ht="11.25" customHeight="1">
      <c r="A77" s="10" t="s">
        <v>1907</v>
      </c>
      <c r="B77" s="10" t="s">
        <v>1906</v>
      </c>
      <c r="C77" s="9"/>
      <c r="D77" s="9"/>
      <c r="E77" s="8" t="s">
        <v>1876</v>
      </c>
      <c r="F77" s="8"/>
      <c r="G77" s="8"/>
    </row>
    <row r="78" spans="1:7" ht="12" customHeight="1">
      <c r="A78" s="163" t="s">
        <v>148</v>
      </c>
      <c r="B78" s="163" t="s">
        <v>147</v>
      </c>
      <c r="C78" s="6"/>
      <c r="D78" s="6"/>
      <c r="E78" s="162" t="s">
        <v>0</v>
      </c>
      <c r="F78" s="162"/>
      <c r="G78" s="162"/>
    </row>
    <row r="79" spans="1:7" ht="11.25" customHeight="1">
      <c r="B79" s="3"/>
    </row>
    <row r="83" spans="1:1" ht="11.25" customHeight="1">
      <c r="A83" s="2"/>
    </row>
  </sheetData>
  <mergeCells count="7">
    <mergeCell ref="E77:G77"/>
    <mergeCell ref="E78:G78"/>
    <mergeCell ref="A4:G4"/>
    <mergeCell ref="A5:G5"/>
    <mergeCell ref="A8:A11"/>
    <mergeCell ref="D8:F8"/>
    <mergeCell ref="F9:F11"/>
  </mergeCells>
  <printOptions horizontalCentered="1"/>
  <pageMargins left="0.53" right="0.11811023622047245" top="0.23622047244094491" bottom="0.23622047244094491" header="0.51181102362204722" footer="0.23622047244094491"/>
  <pageSetup paperSize="5" orientation="portrait"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GridLines="0" topLeftCell="A49" workbookViewId="0">
      <selection activeCell="E60" sqref="E60:G60"/>
    </sheetView>
  </sheetViews>
  <sheetFormatPr defaultColWidth="12.5703125" defaultRowHeight="12.75"/>
  <cols>
    <col min="1" max="1" width="39.85546875" style="1" customWidth="1"/>
    <col min="2" max="2" width="10" style="1" customWidth="1"/>
    <col min="3" max="3" width="9.5703125" style="1" customWidth="1"/>
    <col min="4" max="4" width="10" style="1" customWidth="1"/>
    <col min="5" max="5" width="10.7109375" style="1" customWidth="1"/>
    <col min="6" max="6" width="9.7109375" style="1" customWidth="1"/>
    <col min="7" max="7" width="10.42578125" style="1" customWidth="1"/>
    <col min="8" max="16384" width="12.5703125" style="1"/>
  </cols>
  <sheetData>
    <row r="1" spans="1:7">
      <c r="A1" s="85" t="s">
        <v>146</v>
      </c>
      <c r="C1" s="85"/>
      <c r="D1" s="85"/>
      <c r="E1" s="85"/>
      <c r="F1" s="85"/>
    </row>
    <row r="2" spans="1:7">
      <c r="A2" s="85" t="s">
        <v>98</v>
      </c>
      <c r="C2" s="85"/>
      <c r="D2" s="85"/>
      <c r="E2" s="85"/>
      <c r="F2" s="85"/>
    </row>
    <row r="3" spans="1:7">
      <c r="D3" s="11"/>
      <c r="E3" s="11"/>
      <c r="F3" s="11"/>
      <c r="G3" s="82"/>
    </row>
    <row r="4" spans="1:7">
      <c r="A4" s="8" t="s">
        <v>97</v>
      </c>
      <c r="B4" s="8"/>
      <c r="C4" s="8"/>
      <c r="D4" s="8"/>
      <c r="E4" s="8"/>
      <c r="F4" s="8"/>
      <c r="G4" s="8"/>
    </row>
    <row r="5" spans="1:7" ht="12.75" customHeight="1">
      <c r="A5" s="84" t="s">
        <v>96</v>
      </c>
      <c r="B5" s="84"/>
      <c r="C5" s="84"/>
      <c r="D5" s="84"/>
      <c r="E5" s="84"/>
      <c r="F5" s="84"/>
      <c r="G5" s="84"/>
    </row>
    <row r="6" spans="1:7" ht="12.75" customHeight="1">
      <c r="A6" s="83"/>
      <c r="B6" s="83"/>
      <c r="C6" s="83"/>
      <c r="D6" s="83"/>
      <c r="E6" s="83"/>
      <c r="F6" s="83"/>
      <c r="G6" s="83"/>
    </row>
    <row r="7" spans="1:7" ht="12.75" customHeight="1"/>
    <row r="8" spans="1:7" ht="12.75" customHeight="1">
      <c r="A8" s="1" t="s">
        <v>182</v>
      </c>
      <c r="C8" s="2"/>
      <c r="G8" s="82"/>
    </row>
    <row r="9" spans="1:7" ht="12.75" customHeight="1">
      <c r="C9" s="2"/>
      <c r="G9" s="82"/>
    </row>
    <row r="10" spans="1:7" ht="14.25" customHeight="1">
      <c r="A10" s="81" t="s">
        <v>94</v>
      </c>
      <c r="B10" s="75"/>
      <c r="C10" s="80"/>
      <c r="D10" s="79" t="s">
        <v>93</v>
      </c>
      <c r="E10" s="78"/>
      <c r="F10" s="77"/>
      <c r="G10" s="75"/>
    </row>
    <row r="11" spans="1:7" ht="14.25" customHeight="1">
      <c r="A11" s="72"/>
      <c r="B11" s="70" t="s">
        <v>92</v>
      </c>
      <c r="C11" s="76" t="s">
        <v>91</v>
      </c>
      <c r="D11" s="75" t="s">
        <v>90</v>
      </c>
      <c r="E11" s="75" t="s">
        <v>89</v>
      </c>
      <c r="F11" s="74" t="s">
        <v>88</v>
      </c>
      <c r="G11" s="73" t="s">
        <v>87</v>
      </c>
    </row>
    <row r="12" spans="1:7" ht="14.25" customHeight="1">
      <c r="A12" s="72"/>
      <c r="B12" s="70" t="s">
        <v>86</v>
      </c>
      <c r="C12" s="71">
        <v>2019</v>
      </c>
      <c r="D12" s="70" t="s">
        <v>85</v>
      </c>
      <c r="E12" s="70" t="s">
        <v>85</v>
      </c>
      <c r="F12" s="69"/>
      <c r="G12" s="68">
        <v>2021</v>
      </c>
    </row>
    <row r="13" spans="1:7" ht="14.25" customHeight="1">
      <c r="A13" s="67"/>
      <c r="B13" s="66"/>
      <c r="C13" s="65" t="s">
        <v>84</v>
      </c>
      <c r="D13" s="65" t="s">
        <v>84</v>
      </c>
      <c r="E13" s="65" t="s">
        <v>84</v>
      </c>
      <c r="F13" s="64"/>
      <c r="G13" s="63" t="s">
        <v>83</v>
      </c>
    </row>
    <row r="14" spans="1:7" ht="15" customHeight="1">
      <c r="A14" s="62" t="s">
        <v>82</v>
      </c>
      <c r="B14" s="61"/>
      <c r="C14" s="60">
        <v>8884688.5800000001</v>
      </c>
      <c r="D14" s="60">
        <v>3166464.91</v>
      </c>
      <c r="E14" s="60">
        <v>7275438.0899999999</v>
      </c>
      <c r="F14" s="60">
        <v>10441903</v>
      </c>
      <c r="G14" s="219">
        <v>11167666</v>
      </c>
    </row>
    <row r="15" spans="1:7" ht="15" customHeight="1">
      <c r="A15" s="58" t="s">
        <v>81</v>
      </c>
      <c r="B15" s="141"/>
      <c r="C15" s="142"/>
      <c r="D15" s="141"/>
      <c r="E15" s="140"/>
      <c r="F15" s="140"/>
      <c r="G15" s="140"/>
    </row>
    <row r="16" spans="1:7" ht="15" customHeight="1">
      <c r="A16" s="42" t="s">
        <v>80</v>
      </c>
      <c r="B16" s="202" t="s">
        <v>79</v>
      </c>
      <c r="C16" s="43">
        <v>5302623.1100000003</v>
      </c>
      <c r="D16" s="43">
        <v>2322023.7000000002</v>
      </c>
      <c r="E16" s="39">
        <v>4253060.3</v>
      </c>
      <c r="F16" s="39">
        <v>6575084</v>
      </c>
      <c r="G16" s="39">
        <v>6794952</v>
      </c>
    </row>
    <row r="17" spans="1:7" ht="15" customHeight="1">
      <c r="A17" s="47" t="s">
        <v>78</v>
      </c>
      <c r="B17" s="199"/>
      <c r="C17" s="53"/>
      <c r="D17" s="50"/>
      <c r="E17" s="49"/>
      <c r="F17" s="49"/>
      <c r="G17" s="49"/>
    </row>
    <row r="18" spans="1:7" ht="15" customHeight="1">
      <c r="A18" s="42" t="s">
        <v>77</v>
      </c>
      <c r="B18" s="46" t="s">
        <v>76</v>
      </c>
      <c r="C18" s="43">
        <v>462838.71</v>
      </c>
      <c r="D18" s="43">
        <v>224000</v>
      </c>
      <c r="E18" s="39">
        <v>396000</v>
      </c>
      <c r="F18" s="39">
        <v>620000</v>
      </c>
      <c r="G18" s="49">
        <v>672000</v>
      </c>
    </row>
    <row r="19" spans="1:7" ht="15" customHeight="1">
      <c r="A19" s="42" t="s">
        <v>141</v>
      </c>
      <c r="B19" s="41" t="s">
        <v>140</v>
      </c>
      <c r="C19" s="43">
        <v>85500</v>
      </c>
      <c r="D19" s="43">
        <v>42750</v>
      </c>
      <c r="E19" s="39">
        <v>42750</v>
      </c>
      <c r="F19" s="39">
        <v>85500</v>
      </c>
      <c r="G19" s="49">
        <v>85500</v>
      </c>
    </row>
    <row r="20" spans="1:7" ht="15" customHeight="1">
      <c r="A20" s="42" t="s">
        <v>139</v>
      </c>
      <c r="B20" s="41" t="s">
        <v>138</v>
      </c>
      <c r="C20" s="43">
        <v>85500</v>
      </c>
      <c r="D20" s="43">
        <v>42750</v>
      </c>
      <c r="E20" s="39">
        <v>42750</v>
      </c>
      <c r="F20" s="39">
        <v>85500</v>
      </c>
      <c r="G20" s="49">
        <v>85500</v>
      </c>
    </row>
    <row r="21" spans="1:7" ht="15" customHeight="1">
      <c r="A21" s="42" t="s">
        <v>75</v>
      </c>
      <c r="B21" s="46" t="s">
        <v>74</v>
      </c>
      <c r="C21" s="43">
        <v>120000</v>
      </c>
      <c r="D21" s="43">
        <v>96000</v>
      </c>
      <c r="E21" s="39">
        <v>60000</v>
      </c>
      <c r="F21" s="39">
        <v>156000</v>
      </c>
      <c r="G21" s="49">
        <v>168000</v>
      </c>
    </row>
    <row r="22" spans="1:7" ht="15" customHeight="1">
      <c r="A22" s="42" t="s">
        <v>174</v>
      </c>
      <c r="B22" s="41" t="s">
        <v>136</v>
      </c>
      <c r="C22" s="43">
        <v>33934.75</v>
      </c>
      <c r="D22" s="43">
        <v>11175.31</v>
      </c>
      <c r="E22" s="39">
        <v>38824.69</v>
      </c>
      <c r="F22" s="39">
        <v>50000</v>
      </c>
      <c r="G22" s="37">
        <v>50000</v>
      </c>
    </row>
    <row r="23" spans="1:7" ht="15" customHeight="1">
      <c r="A23" s="42" t="s">
        <v>73</v>
      </c>
      <c r="B23" s="46" t="s">
        <v>72</v>
      </c>
      <c r="C23" s="43">
        <v>432829</v>
      </c>
      <c r="D23" s="43">
        <v>0</v>
      </c>
      <c r="E23" s="39">
        <v>549985</v>
      </c>
      <c r="F23" s="39">
        <v>549985</v>
      </c>
      <c r="G23" s="37">
        <v>566246</v>
      </c>
    </row>
    <row r="24" spans="1:7" ht="15" customHeight="1">
      <c r="A24" s="42" t="s">
        <v>71</v>
      </c>
      <c r="B24" s="46" t="s">
        <v>70</v>
      </c>
      <c r="C24" s="43">
        <v>95000</v>
      </c>
      <c r="D24" s="43">
        <v>0</v>
      </c>
      <c r="E24" s="39">
        <v>130000</v>
      </c>
      <c r="F24" s="39">
        <v>130000</v>
      </c>
      <c r="G24" s="37">
        <v>140000</v>
      </c>
    </row>
    <row r="25" spans="1:7" ht="15" customHeight="1">
      <c r="A25" s="42" t="s">
        <v>69</v>
      </c>
      <c r="B25" s="46" t="s">
        <v>68</v>
      </c>
      <c r="C25" s="40">
        <v>436509</v>
      </c>
      <c r="D25" s="43">
        <v>193502</v>
      </c>
      <c r="E25" s="39">
        <v>356483</v>
      </c>
      <c r="F25" s="39">
        <v>549985</v>
      </c>
      <c r="G25" s="37">
        <v>566246</v>
      </c>
    </row>
    <row r="26" spans="1:7" ht="15" customHeight="1">
      <c r="A26" s="47" t="s">
        <v>67</v>
      </c>
      <c r="B26" s="52"/>
      <c r="C26" s="51"/>
      <c r="D26" s="50"/>
      <c r="E26" s="49"/>
      <c r="F26" s="49"/>
      <c r="G26" s="37"/>
    </row>
    <row r="27" spans="1:7" ht="15" customHeight="1">
      <c r="A27" s="42" t="s">
        <v>66</v>
      </c>
      <c r="B27" s="46" t="s">
        <v>65</v>
      </c>
      <c r="C27" s="43">
        <v>634521.34</v>
      </c>
      <c r="D27" s="43">
        <v>185761.92000000001</v>
      </c>
      <c r="E27" s="39">
        <v>603249.07999999996</v>
      </c>
      <c r="F27" s="39">
        <v>789011</v>
      </c>
      <c r="G27" s="48">
        <v>815395</v>
      </c>
    </row>
    <row r="28" spans="1:7" ht="15" customHeight="1">
      <c r="A28" s="42" t="s">
        <v>64</v>
      </c>
      <c r="B28" s="46" t="s">
        <v>63</v>
      </c>
      <c r="C28" s="43">
        <v>25261</v>
      </c>
      <c r="D28" s="43">
        <v>6400</v>
      </c>
      <c r="E28" s="39">
        <v>24600</v>
      </c>
      <c r="F28" s="39">
        <v>31000</v>
      </c>
      <c r="G28" s="37">
        <v>33600</v>
      </c>
    </row>
    <row r="29" spans="1:7" ht="15" customHeight="1">
      <c r="A29" s="42" t="s">
        <v>62</v>
      </c>
      <c r="B29" s="46" t="s">
        <v>61</v>
      </c>
      <c r="C29" s="43">
        <v>60786.67</v>
      </c>
      <c r="D29" s="43">
        <v>20701.98</v>
      </c>
      <c r="E29" s="39">
        <v>71054.02</v>
      </c>
      <c r="F29" s="39">
        <v>91756</v>
      </c>
      <c r="G29" s="37">
        <v>113948</v>
      </c>
    </row>
    <row r="30" spans="1:7" ht="15" customHeight="1">
      <c r="A30" s="42" t="s">
        <v>60</v>
      </c>
      <c r="B30" s="46" t="s">
        <v>59</v>
      </c>
      <c r="C30" s="43">
        <v>23300</v>
      </c>
      <c r="D30" s="43">
        <v>6400</v>
      </c>
      <c r="E30" s="39">
        <v>24600</v>
      </c>
      <c r="F30" s="39">
        <v>31000</v>
      </c>
      <c r="G30" s="37">
        <v>33600</v>
      </c>
    </row>
    <row r="31" spans="1:7" ht="15" customHeight="1">
      <c r="A31" s="47" t="s">
        <v>56</v>
      </c>
      <c r="B31" s="46"/>
      <c r="C31" s="43"/>
      <c r="D31" s="43"/>
      <c r="E31" s="39"/>
      <c r="F31" s="39"/>
      <c r="G31" s="37"/>
    </row>
    <row r="32" spans="1:7" ht="15" customHeight="1">
      <c r="A32" s="42" t="s">
        <v>58</v>
      </c>
      <c r="B32" s="41" t="s">
        <v>57</v>
      </c>
      <c r="C32" s="43">
        <v>0</v>
      </c>
      <c r="D32" s="43">
        <v>0</v>
      </c>
      <c r="E32" s="39">
        <v>1000</v>
      </c>
      <c r="F32" s="39">
        <v>1000</v>
      </c>
      <c r="G32" s="37">
        <v>1000</v>
      </c>
    </row>
    <row r="33" spans="1:7" ht="15" customHeight="1">
      <c r="A33" s="42" t="s">
        <v>56</v>
      </c>
      <c r="B33" s="41" t="s">
        <v>55</v>
      </c>
      <c r="C33" s="43">
        <v>986085</v>
      </c>
      <c r="D33" s="43">
        <v>0</v>
      </c>
      <c r="E33" s="39">
        <v>467082</v>
      </c>
      <c r="F33" s="39">
        <v>467082</v>
      </c>
      <c r="G33" s="45">
        <v>885679</v>
      </c>
    </row>
    <row r="34" spans="1:7" ht="15" customHeight="1">
      <c r="A34" s="42" t="s">
        <v>54</v>
      </c>
      <c r="B34" s="218" t="s">
        <v>53</v>
      </c>
      <c r="C34" s="43">
        <v>5000</v>
      </c>
      <c r="D34" s="43">
        <v>15000</v>
      </c>
      <c r="E34" s="39">
        <v>10000</v>
      </c>
      <c r="F34" s="39">
        <v>25000</v>
      </c>
      <c r="G34" s="45">
        <v>15000</v>
      </c>
    </row>
    <row r="35" spans="1:7" ht="15" customHeight="1">
      <c r="A35" s="42" t="s">
        <v>52</v>
      </c>
      <c r="B35" s="218" t="s">
        <v>51</v>
      </c>
      <c r="C35" s="43">
        <v>0</v>
      </c>
      <c r="D35" s="43">
        <v>0</v>
      </c>
      <c r="E35" s="39">
        <v>1000</v>
      </c>
      <c r="F35" s="39">
        <v>1000</v>
      </c>
      <c r="G35" s="37">
        <v>1000</v>
      </c>
    </row>
    <row r="36" spans="1:7" ht="15" customHeight="1">
      <c r="A36" s="44" t="s">
        <v>50</v>
      </c>
      <c r="B36" s="218" t="s">
        <v>49</v>
      </c>
      <c r="C36" s="43">
        <v>95000</v>
      </c>
      <c r="D36" s="43">
        <v>0</v>
      </c>
      <c r="E36" s="39">
        <v>125000</v>
      </c>
      <c r="F36" s="39">
        <v>125000</v>
      </c>
      <c r="G36" s="37">
        <v>140000</v>
      </c>
    </row>
    <row r="37" spans="1:7" ht="15" customHeight="1">
      <c r="A37" s="44" t="s">
        <v>48</v>
      </c>
      <c r="B37" s="218" t="s">
        <v>47</v>
      </c>
      <c r="C37" s="217">
        <v>0</v>
      </c>
      <c r="D37" s="216">
        <v>0</v>
      </c>
      <c r="E37" s="216">
        <v>78000</v>
      </c>
      <c r="F37" s="216">
        <v>78000</v>
      </c>
      <c r="G37" s="215">
        <v>0</v>
      </c>
    </row>
    <row r="38" spans="1:7" ht="15" customHeight="1">
      <c r="A38" s="36" t="s">
        <v>46</v>
      </c>
      <c r="B38" s="35"/>
      <c r="C38" s="34">
        <v>119201.98999999999</v>
      </c>
      <c r="D38" s="34">
        <v>30359.4</v>
      </c>
      <c r="E38" s="34">
        <v>494600.6</v>
      </c>
      <c r="F38" s="34">
        <v>524960</v>
      </c>
      <c r="G38" s="33">
        <v>194960</v>
      </c>
    </row>
    <row r="39" spans="1:7" ht="15" customHeight="1">
      <c r="A39" s="32" t="s">
        <v>45</v>
      </c>
      <c r="B39" s="23" t="s">
        <v>44</v>
      </c>
      <c r="C39" s="31">
        <v>16087</v>
      </c>
      <c r="D39" s="21">
        <v>9468</v>
      </c>
      <c r="E39" s="21">
        <v>197532</v>
      </c>
      <c r="F39" s="39">
        <v>207000</v>
      </c>
      <c r="G39" s="30">
        <v>27000</v>
      </c>
    </row>
    <row r="40" spans="1:7" ht="15" customHeight="1">
      <c r="A40" s="27" t="s">
        <v>41</v>
      </c>
      <c r="B40" s="23" t="s">
        <v>40</v>
      </c>
      <c r="C40" s="22">
        <v>2000</v>
      </c>
      <c r="D40" s="21">
        <v>4000</v>
      </c>
      <c r="E40" s="21">
        <v>152000</v>
      </c>
      <c r="F40" s="39">
        <v>156000</v>
      </c>
      <c r="G40" s="25">
        <v>6000</v>
      </c>
    </row>
    <row r="41" spans="1:7" s="4" customFormat="1" ht="15" customHeight="1">
      <c r="A41" s="27" t="s">
        <v>39</v>
      </c>
      <c r="B41" s="23" t="s">
        <v>35</v>
      </c>
      <c r="C41" s="22">
        <v>10000</v>
      </c>
      <c r="D41" s="21">
        <v>0</v>
      </c>
      <c r="E41" s="21">
        <v>18000</v>
      </c>
      <c r="F41" s="39">
        <v>18000</v>
      </c>
      <c r="G41" s="25">
        <v>18000</v>
      </c>
    </row>
    <row r="42" spans="1:7" s="4" customFormat="1" ht="15" customHeight="1">
      <c r="A42" s="28" t="s">
        <v>134</v>
      </c>
      <c r="B42" s="213" t="s">
        <v>133</v>
      </c>
      <c r="C42" s="22">
        <v>0</v>
      </c>
      <c r="D42" s="21">
        <v>0</v>
      </c>
      <c r="E42" s="21">
        <v>18000</v>
      </c>
      <c r="F42" s="39">
        <v>18000</v>
      </c>
      <c r="G42" s="25">
        <v>18000</v>
      </c>
    </row>
    <row r="43" spans="1:7" s="4" customFormat="1" ht="15" customHeight="1">
      <c r="A43" s="27" t="s">
        <v>130</v>
      </c>
      <c r="B43" s="23" t="s">
        <v>33</v>
      </c>
      <c r="C43" s="22">
        <v>8364.24</v>
      </c>
      <c r="D43" s="21">
        <v>10500</v>
      </c>
      <c r="E43" s="21">
        <v>29500</v>
      </c>
      <c r="F43" s="39">
        <v>40000</v>
      </c>
      <c r="G43" s="25">
        <v>40000</v>
      </c>
    </row>
    <row r="44" spans="1:7" s="4" customFormat="1" ht="15" customHeight="1">
      <c r="A44" s="27" t="s">
        <v>20</v>
      </c>
      <c r="B44" s="214"/>
      <c r="C44" s="22"/>
      <c r="D44" s="21"/>
      <c r="E44" s="21"/>
      <c r="F44" s="39"/>
      <c r="G44" s="25"/>
    </row>
    <row r="45" spans="1:7" s="4" customFormat="1" ht="15" customHeight="1">
      <c r="A45" s="27" t="s">
        <v>19</v>
      </c>
      <c r="B45" s="213" t="s">
        <v>18</v>
      </c>
      <c r="C45" s="22">
        <v>0</v>
      </c>
      <c r="D45" s="21">
        <v>0</v>
      </c>
      <c r="E45" s="21">
        <v>10000</v>
      </c>
      <c r="F45" s="39">
        <v>10000</v>
      </c>
      <c r="G45" s="25">
        <v>10000</v>
      </c>
    </row>
    <row r="46" spans="1:7" ht="15" customHeight="1">
      <c r="A46" s="27" t="s">
        <v>20</v>
      </c>
      <c r="B46" s="213"/>
      <c r="C46" s="22"/>
      <c r="D46" s="21"/>
      <c r="E46" s="21"/>
      <c r="F46" s="39"/>
      <c r="G46" s="25"/>
    </row>
    <row r="47" spans="1:7" ht="15" customHeight="1">
      <c r="A47" s="27" t="s">
        <v>181</v>
      </c>
      <c r="B47" s="213" t="s">
        <v>180</v>
      </c>
      <c r="C47" s="22">
        <v>0</v>
      </c>
      <c r="D47" s="21">
        <v>0</v>
      </c>
      <c r="E47" s="21">
        <v>10000</v>
      </c>
      <c r="F47" s="39">
        <v>10000</v>
      </c>
      <c r="G47" s="25">
        <v>10000</v>
      </c>
    </row>
    <row r="48" spans="1:7" ht="15" customHeight="1">
      <c r="A48" s="27" t="s">
        <v>17</v>
      </c>
      <c r="B48" s="213"/>
      <c r="C48" s="22"/>
      <c r="D48" s="21"/>
      <c r="E48" s="21"/>
      <c r="F48" s="39"/>
      <c r="G48" s="25"/>
    </row>
    <row r="49" spans="1:7" ht="15" customHeight="1">
      <c r="A49" s="27" t="s">
        <v>16</v>
      </c>
      <c r="B49" s="213" t="s">
        <v>15</v>
      </c>
      <c r="C49" s="22">
        <v>9719.7999999999993</v>
      </c>
      <c r="D49" s="21">
        <v>3701</v>
      </c>
      <c r="E49" s="21">
        <v>1299</v>
      </c>
      <c r="F49" s="39">
        <v>5000</v>
      </c>
      <c r="G49" s="25">
        <v>5000</v>
      </c>
    </row>
    <row r="50" spans="1:7" ht="15" customHeight="1">
      <c r="A50" s="24" t="s">
        <v>10</v>
      </c>
      <c r="B50" s="23" t="s">
        <v>9</v>
      </c>
      <c r="C50" s="22">
        <v>73030.95</v>
      </c>
      <c r="D50" s="21">
        <v>2690.4</v>
      </c>
      <c r="E50" s="21">
        <v>58269.599999999999</v>
      </c>
      <c r="F50" s="39">
        <v>60960</v>
      </c>
      <c r="G50" s="20">
        <v>60960</v>
      </c>
    </row>
    <row r="51" spans="1:7" ht="15" customHeight="1">
      <c r="A51" s="212"/>
      <c r="B51" s="211"/>
      <c r="C51" s="22"/>
      <c r="D51" s="21"/>
      <c r="E51" s="210"/>
      <c r="F51" s="209"/>
      <c r="G51" s="208"/>
    </row>
    <row r="52" spans="1:7" ht="15" customHeight="1" thickBot="1">
      <c r="A52" s="207" t="s">
        <v>8</v>
      </c>
      <c r="B52" s="206"/>
      <c r="C52" s="17">
        <v>9003890.5700000003</v>
      </c>
      <c r="D52" s="17">
        <v>3196824.31</v>
      </c>
      <c r="E52" s="205">
        <v>7770038.6899999995</v>
      </c>
      <c r="F52" s="17">
        <v>10966863</v>
      </c>
      <c r="G52" s="16">
        <v>11362626</v>
      </c>
    </row>
    <row r="53" spans="1:7" ht="13.5" customHeight="1" thickTop="1">
      <c r="A53" s="15"/>
      <c r="B53" s="14"/>
      <c r="C53" s="13"/>
      <c r="D53" s="13"/>
      <c r="E53" s="13"/>
      <c r="F53" s="13"/>
      <c r="G53" s="13"/>
    </row>
    <row r="54" spans="1:7" ht="13.5" customHeight="1">
      <c r="A54" s="15"/>
      <c r="B54" s="14"/>
      <c r="C54" s="13"/>
      <c r="D54" s="13"/>
      <c r="E54" s="13"/>
      <c r="F54" s="13"/>
      <c r="G54" s="12"/>
    </row>
    <row r="55" spans="1:7" ht="13.5" customHeight="1">
      <c r="A55" s="15"/>
      <c r="B55" s="14"/>
      <c r="C55" s="13"/>
      <c r="D55" s="13"/>
      <c r="E55" s="13"/>
      <c r="F55" s="13"/>
      <c r="G55" s="13"/>
    </row>
    <row r="56" spans="1:7" s="4" customFormat="1" ht="13.5" customHeight="1">
      <c r="A56" s="1" t="s">
        <v>7</v>
      </c>
      <c r="B56" s="1" t="s">
        <v>6</v>
      </c>
      <c r="C56" s="11"/>
      <c r="D56" s="11"/>
      <c r="E56" s="11" t="s">
        <v>5</v>
      </c>
      <c r="F56" s="1"/>
      <c r="G56" s="1"/>
    </row>
    <row r="57" spans="1:7" s="4" customFormat="1" ht="13.5" customHeight="1">
      <c r="A57" s="1"/>
      <c r="B57" s="1"/>
      <c r="C57" s="11"/>
      <c r="D57" s="11"/>
      <c r="E57" s="11"/>
      <c r="F57" s="11"/>
      <c r="G57" s="1"/>
    </row>
    <row r="58" spans="1:7" s="4" customFormat="1" ht="13.5" customHeight="1">
      <c r="A58" s="1"/>
      <c r="B58" s="1"/>
      <c r="C58" s="1"/>
      <c r="D58" s="1"/>
      <c r="E58" s="1"/>
      <c r="F58" s="1"/>
      <c r="G58" s="1"/>
    </row>
    <row r="59" spans="1:7" s="4" customFormat="1" ht="13.5" customHeight="1">
      <c r="A59" s="10" t="s">
        <v>1907</v>
      </c>
      <c r="B59" s="10" t="s">
        <v>1908</v>
      </c>
      <c r="C59" s="9"/>
      <c r="D59" s="9"/>
      <c r="E59" s="8" t="s">
        <v>1876</v>
      </c>
      <c r="F59" s="8"/>
      <c r="G59" s="8"/>
    </row>
    <row r="60" spans="1:7" s="4" customFormat="1" ht="13.5" customHeight="1">
      <c r="A60" s="7" t="s">
        <v>2</v>
      </c>
      <c r="B60" s="7" t="s">
        <v>179</v>
      </c>
      <c r="C60" s="6"/>
      <c r="D60" s="6"/>
      <c r="E60" s="5" t="s">
        <v>0</v>
      </c>
      <c r="F60" s="5"/>
      <c r="G60" s="5"/>
    </row>
    <row r="61" spans="1:7" ht="13.5" customHeight="1">
      <c r="B61" s="204"/>
    </row>
    <row r="62" spans="1:7" ht="19.5" customHeight="1"/>
    <row r="63" spans="1:7" ht="14.25" customHeight="1"/>
    <row r="64" spans="1:7" ht="14.25" customHeight="1"/>
    <row r="66" spans="1:1">
      <c r="A66" s="2"/>
    </row>
  </sheetData>
  <mergeCells count="7">
    <mergeCell ref="E59:G59"/>
    <mergeCell ref="E60:G60"/>
    <mergeCell ref="A4:G4"/>
    <mergeCell ref="A5:G5"/>
    <mergeCell ref="A10:A13"/>
    <mergeCell ref="D10:F10"/>
    <mergeCell ref="F11:F13"/>
  </mergeCells>
  <printOptions horizontalCentered="1"/>
  <pageMargins left="0.51" right="0.13" top="0.25" bottom="0.25" header="0.5" footer="0.25"/>
  <pageSetup paperSize="5" orientation="portrait"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
  <sheetViews>
    <sheetView showGridLines="0" topLeftCell="A49" zoomScaleNormal="100" workbookViewId="0">
      <selection activeCell="E73" sqref="E73:G73"/>
    </sheetView>
  </sheetViews>
  <sheetFormatPr defaultColWidth="12.5703125" defaultRowHeight="12.75"/>
  <cols>
    <col min="1" max="1" width="39.85546875" style="1" customWidth="1"/>
    <col min="2" max="2" width="11.28515625" style="1" customWidth="1"/>
    <col min="3" max="3" width="9.5703125" style="1" customWidth="1"/>
    <col min="4" max="4" width="10" style="1" customWidth="1"/>
    <col min="5" max="5" width="10.7109375" style="1" customWidth="1"/>
    <col min="6" max="6" width="9.42578125" style="1" customWidth="1"/>
    <col min="7" max="7" width="10.42578125" style="1" customWidth="1"/>
    <col min="8" max="16384" width="12.5703125" style="1"/>
  </cols>
  <sheetData>
    <row r="1" spans="1:7">
      <c r="A1" s="85" t="s">
        <v>146</v>
      </c>
      <c r="C1" s="85"/>
      <c r="D1" s="85"/>
      <c r="E1" s="85"/>
      <c r="F1" s="85"/>
    </row>
    <row r="2" spans="1:7">
      <c r="A2" s="85" t="s">
        <v>145</v>
      </c>
      <c r="C2" s="85"/>
      <c r="D2" s="85"/>
      <c r="E2" s="85"/>
      <c r="F2" s="85"/>
    </row>
    <row r="3" spans="1:7">
      <c r="D3" s="11"/>
      <c r="E3" s="11"/>
      <c r="F3" s="11"/>
      <c r="G3" s="82"/>
    </row>
    <row r="4" spans="1:7">
      <c r="A4" s="8" t="s">
        <v>97</v>
      </c>
      <c r="B4" s="8"/>
      <c r="C4" s="8"/>
      <c r="D4" s="8"/>
      <c r="E4" s="8"/>
      <c r="F4" s="8"/>
      <c r="G4" s="8"/>
    </row>
    <row r="5" spans="1:7" ht="12.75" customHeight="1">
      <c r="A5" s="84" t="s">
        <v>96</v>
      </c>
      <c r="B5" s="84"/>
      <c r="C5" s="84"/>
      <c r="D5" s="84"/>
      <c r="E5" s="84"/>
      <c r="F5" s="84"/>
      <c r="G5" s="84"/>
    </row>
    <row r="6" spans="1:7" ht="12.75" customHeight="1"/>
    <row r="7" spans="1:7" ht="12.75" customHeight="1">
      <c r="A7" s="1" t="s">
        <v>198</v>
      </c>
      <c r="C7" s="2"/>
      <c r="G7" s="82"/>
    </row>
    <row r="8" spans="1:7" ht="9.75" customHeight="1">
      <c r="C8" s="2"/>
      <c r="G8" s="82"/>
    </row>
    <row r="9" spans="1:7" ht="14.25" customHeight="1">
      <c r="A9" s="81" t="s">
        <v>94</v>
      </c>
      <c r="B9" s="75"/>
      <c r="C9" s="80"/>
      <c r="D9" s="79" t="s">
        <v>93</v>
      </c>
      <c r="E9" s="78"/>
      <c r="F9" s="77"/>
      <c r="G9" s="75"/>
    </row>
    <row r="10" spans="1:7" ht="14.25" customHeight="1">
      <c r="A10" s="72"/>
      <c r="B10" s="70" t="s">
        <v>92</v>
      </c>
      <c r="C10" s="76" t="s">
        <v>91</v>
      </c>
      <c r="D10" s="75" t="s">
        <v>90</v>
      </c>
      <c r="E10" s="75" t="s">
        <v>89</v>
      </c>
      <c r="F10" s="74" t="s">
        <v>88</v>
      </c>
      <c r="G10" s="152" t="s">
        <v>87</v>
      </c>
    </row>
    <row r="11" spans="1:7" ht="14.25" customHeight="1">
      <c r="A11" s="72"/>
      <c r="B11" s="70" t="s">
        <v>86</v>
      </c>
      <c r="C11" s="71">
        <v>2019</v>
      </c>
      <c r="D11" s="70" t="s">
        <v>85</v>
      </c>
      <c r="E11" s="70" t="s">
        <v>85</v>
      </c>
      <c r="F11" s="69"/>
      <c r="G11" s="235">
        <v>2021</v>
      </c>
    </row>
    <row r="12" spans="1:7" ht="14.25" customHeight="1">
      <c r="A12" s="67"/>
      <c r="B12" s="66"/>
      <c r="C12" s="65" t="s">
        <v>84</v>
      </c>
      <c r="D12" s="65" t="s">
        <v>84</v>
      </c>
      <c r="E12" s="65" t="s">
        <v>84</v>
      </c>
      <c r="F12" s="64"/>
      <c r="G12" s="234" t="s">
        <v>83</v>
      </c>
    </row>
    <row r="13" spans="1:7" ht="15" customHeight="1">
      <c r="A13" s="62" t="s">
        <v>82</v>
      </c>
      <c r="B13" s="61"/>
      <c r="C13" s="60">
        <v>1929010.1800000002</v>
      </c>
      <c r="D13" s="60">
        <v>1015988.96</v>
      </c>
      <c r="E13" s="60">
        <v>1488273.04</v>
      </c>
      <c r="F13" s="60">
        <v>2504262</v>
      </c>
      <c r="G13" s="59">
        <v>2564416</v>
      </c>
    </row>
    <row r="14" spans="1:7" ht="15" customHeight="1">
      <c r="A14" s="58" t="s">
        <v>81</v>
      </c>
      <c r="B14" s="141"/>
      <c r="C14" s="142"/>
      <c r="D14" s="141"/>
      <c r="E14" s="140"/>
      <c r="F14" s="140"/>
      <c r="G14" s="140"/>
    </row>
    <row r="15" spans="1:7" ht="12" customHeight="1">
      <c r="A15" s="42" t="s">
        <v>80</v>
      </c>
      <c r="B15" s="202" t="s">
        <v>79</v>
      </c>
      <c r="C15" s="43">
        <v>1174040.3400000001</v>
      </c>
      <c r="D15" s="43">
        <v>685562</v>
      </c>
      <c r="E15" s="39">
        <v>923266</v>
      </c>
      <c r="F15" s="39">
        <v>1608828</v>
      </c>
      <c r="G15" s="39">
        <v>1608840</v>
      </c>
    </row>
    <row r="16" spans="1:7" ht="12" customHeight="1">
      <c r="A16" s="47" t="s">
        <v>78</v>
      </c>
      <c r="B16" s="199"/>
      <c r="C16" s="53"/>
      <c r="D16" s="50"/>
      <c r="E16" s="49"/>
      <c r="F16" s="49"/>
      <c r="G16" s="49"/>
    </row>
    <row r="17" spans="1:7" ht="12" customHeight="1">
      <c r="A17" s="42" t="s">
        <v>77</v>
      </c>
      <c r="B17" s="194" t="s">
        <v>76</v>
      </c>
      <c r="C17" s="43">
        <v>111363.45</v>
      </c>
      <c r="D17" s="43">
        <v>70000</v>
      </c>
      <c r="E17" s="39">
        <v>74000</v>
      </c>
      <c r="F17" s="39">
        <v>144000</v>
      </c>
      <c r="G17" s="49">
        <v>144000</v>
      </c>
    </row>
    <row r="18" spans="1:7" ht="12" customHeight="1">
      <c r="A18" s="42" t="s">
        <v>75</v>
      </c>
      <c r="B18" s="194" t="s">
        <v>74</v>
      </c>
      <c r="C18" s="43">
        <v>24000</v>
      </c>
      <c r="D18" s="43">
        <v>30000</v>
      </c>
      <c r="E18" s="39">
        <v>6000</v>
      </c>
      <c r="F18" s="39">
        <v>36000</v>
      </c>
      <c r="G18" s="49">
        <v>36000</v>
      </c>
    </row>
    <row r="19" spans="1:7" ht="12" customHeight="1">
      <c r="A19" s="42" t="s">
        <v>73</v>
      </c>
      <c r="B19" s="194" t="s">
        <v>72</v>
      </c>
      <c r="C19" s="43">
        <v>99409</v>
      </c>
      <c r="D19" s="43">
        <v>0</v>
      </c>
      <c r="E19" s="39">
        <v>134069</v>
      </c>
      <c r="F19" s="39">
        <v>134069</v>
      </c>
      <c r="G19" s="37">
        <v>134070</v>
      </c>
    </row>
    <row r="20" spans="1:7" ht="12" customHeight="1">
      <c r="A20" s="42" t="s">
        <v>71</v>
      </c>
      <c r="B20" s="194" t="s">
        <v>70</v>
      </c>
      <c r="C20" s="43">
        <v>20000</v>
      </c>
      <c r="D20" s="43">
        <v>0</v>
      </c>
      <c r="E20" s="39">
        <v>30000</v>
      </c>
      <c r="F20" s="39">
        <v>30000</v>
      </c>
      <c r="G20" s="37">
        <v>30000</v>
      </c>
    </row>
    <row r="21" spans="1:7" ht="12" customHeight="1">
      <c r="A21" s="42" t="s">
        <v>69</v>
      </c>
      <c r="B21" s="194" t="s">
        <v>68</v>
      </c>
      <c r="C21" s="40">
        <v>77610</v>
      </c>
      <c r="D21" s="43">
        <v>114862</v>
      </c>
      <c r="E21" s="39">
        <v>19207</v>
      </c>
      <c r="F21" s="39">
        <v>134069</v>
      </c>
      <c r="G21" s="37">
        <v>134070</v>
      </c>
    </row>
    <row r="22" spans="1:7" ht="12" customHeight="1">
      <c r="A22" s="47" t="s">
        <v>67</v>
      </c>
      <c r="B22" s="199"/>
      <c r="C22" s="51"/>
      <c r="D22" s="50"/>
      <c r="E22" s="49"/>
      <c r="F22" s="39"/>
      <c r="G22" s="37"/>
    </row>
    <row r="23" spans="1:7" ht="12" customHeight="1">
      <c r="A23" s="42" t="s">
        <v>66</v>
      </c>
      <c r="B23" s="194" t="s">
        <v>65</v>
      </c>
      <c r="C23" s="43">
        <v>140325.39000000001</v>
      </c>
      <c r="D23" s="43">
        <v>82700.639999999999</v>
      </c>
      <c r="E23" s="39">
        <v>110360.36</v>
      </c>
      <c r="F23" s="39">
        <v>193061</v>
      </c>
      <c r="G23" s="48">
        <v>193061</v>
      </c>
    </row>
    <row r="24" spans="1:7" ht="12" customHeight="1">
      <c r="A24" s="42" t="s">
        <v>64</v>
      </c>
      <c r="B24" s="194" t="s">
        <v>63</v>
      </c>
      <c r="C24" s="43">
        <v>4800</v>
      </c>
      <c r="D24" s="43">
        <v>3000</v>
      </c>
      <c r="E24" s="39">
        <v>4200</v>
      </c>
      <c r="F24" s="39">
        <v>7200</v>
      </c>
      <c r="G24" s="37">
        <v>7200</v>
      </c>
    </row>
    <row r="25" spans="1:7" ht="12" customHeight="1">
      <c r="A25" s="42" t="s">
        <v>62</v>
      </c>
      <c r="B25" s="194" t="s">
        <v>61</v>
      </c>
      <c r="C25" s="43">
        <v>12732</v>
      </c>
      <c r="D25" s="43">
        <v>9864.32</v>
      </c>
      <c r="E25" s="39">
        <v>14257.68</v>
      </c>
      <c r="F25" s="39">
        <v>24122</v>
      </c>
      <c r="G25" s="37">
        <v>28155</v>
      </c>
    </row>
    <row r="26" spans="1:7" ht="12" customHeight="1">
      <c r="A26" s="42" t="s">
        <v>60</v>
      </c>
      <c r="B26" s="194" t="s">
        <v>59</v>
      </c>
      <c r="C26" s="43">
        <v>4800</v>
      </c>
      <c r="D26" s="43">
        <v>3000</v>
      </c>
      <c r="E26" s="39">
        <v>4200</v>
      </c>
      <c r="F26" s="39">
        <v>7200</v>
      </c>
      <c r="G26" s="37">
        <v>7200</v>
      </c>
    </row>
    <row r="27" spans="1:7" ht="12" customHeight="1">
      <c r="A27" s="47" t="s">
        <v>56</v>
      </c>
      <c r="B27" s="194"/>
      <c r="C27" s="43"/>
      <c r="D27" s="43"/>
      <c r="E27" s="39"/>
      <c r="F27" s="39"/>
      <c r="G27" s="37"/>
    </row>
    <row r="28" spans="1:7" ht="12" customHeight="1">
      <c r="A28" s="42" t="s">
        <v>58</v>
      </c>
      <c r="B28" s="193" t="s">
        <v>57</v>
      </c>
      <c r="C28" s="43">
        <v>0</v>
      </c>
      <c r="D28" s="43">
        <v>0</v>
      </c>
      <c r="E28" s="39">
        <v>1000</v>
      </c>
      <c r="F28" s="39">
        <v>1000</v>
      </c>
      <c r="G28" s="37">
        <v>1000</v>
      </c>
    </row>
    <row r="29" spans="1:7" ht="12" customHeight="1">
      <c r="A29" s="42" t="s">
        <v>56</v>
      </c>
      <c r="B29" s="193" t="s">
        <v>55</v>
      </c>
      <c r="C29" s="43">
        <v>239930</v>
      </c>
      <c r="D29" s="43">
        <v>0</v>
      </c>
      <c r="E29" s="39">
        <v>130713</v>
      </c>
      <c r="F29" s="39">
        <v>130713</v>
      </c>
      <c r="G29" s="45">
        <v>209820</v>
      </c>
    </row>
    <row r="30" spans="1:7" ht="12" customHeight="1">
      <c r="A30" s="42" t="s">
        <v>54</v>
      </c>
      <c r="B30" s="41" t="s">
        <v>53</v>
      </c>
      <c r="C30" s="43">
        <v>0</v>
      </c>
      <c r="D30" s="43">
        <v>5000</v>
      </c>
      <c r="E30" s="39">
        <v>0</v>
      </c>
      <c r="F30" s="39">
        <v>5000</v>
      </c>
      <c r="G30" s="45">
        <v>0</v>
      </c>
    </row>
    <row r="31" spans="1:7" ht="12" customHeight="1">
      <c r="A31" s="42" t="s">
        <v>52</v>
      </c>
      <c r="B31" s="41" t="s">
        <v>51</v>
      </c>
      <c r="C31" s="43">
        <v>0</v>
      </c>
      <c r="D31" s="43">
        <v>0</v>
      </c>
      <c r="E31" s="39">
        <v>1000</v>
      </c>
      <c r="F31" s="39">
        <v>1000</v>
      </c>
      <c r="G31" s="37">
        <v>1000</v>
      </c>
    </row>
    <row r="32" spans="1:7" ht="12" customHeight="1">
      <c r="A32" s="44" t="s">
        <v>50</v>
      </c>
      <c r="B32" s="41" t="s">
        <v>49</v>
      </c>
      <c r="C32" s="43">
        <v>20000</v>
      </c>
      <c r="D32" s="43">
        <v>0</v>
      </c>
      <c r="E32" s="39">
        <v>30000</v>
      </c>
      <c r="F32" s="39">
        <v>30000</v>
      </c>
      <c r="G32" s="37">
        <v>30000</v>
      </c>
    </row>
    <row r="33" spans="1:7" ht="12" customHeight="1">
      <c r="A33" s="44" t="s">
        <v>48</v>
      </c>
      <c r="B33" s="41" t="s">
        <v>47</v>
      </c>
      <c r="C33" s="40">
        <v>0</v>
      </c>
      <c r="D33" s="43">
        <v>12000</v>
      </c>
      <c r="E33" s="39">
        <v>6000</v>
      </c>
      <c r="F33" s="38">
        <v>18000</v>
      </c>
      <c r="G33" s="37">
        <v>0</v>
      </c>
    </row>
    <row r="34" spans="1:7" ht="12" customHeight="1">
      <c r="A34" s="36" t="s">
        <v>46</v>
      </c>
      <c r="B34" s="35"/>
      <c r="C34" s="34">
        <v>4250986.5599999996</v>
      </c>
      <c r="D34" s="34">
        <v>1683595.75</v>
      </c>
      <c r="E34" s="34">
        <v>3552142.25</v>
      </c>
      <c r="F34" s="34">
        <v>5235738</v>
      </c>
      <c r="G34" s="33">
        <v>475584</v>
      </c>
    </row>
    <row r="35" spans="1:7" ht="12" customHeight="1">
      <c r="A35" s="120" t="s">
        <v>45</v>
      </c>
      <c r="B35" s="184" t="s">
        <v>44</v>
      </c>
      <c r="C35" s="31">
        <v>240</v>
      </c>
      <c r="D35" s="21">
        <v>0</v>
      </c>
      <c r="E35" s="21">
        <v>15000</v>
      </c>
      <c r="F35" s="39">
        <v>15000</v>
      </c>
      <c r="G35" s="30">
        <v>5000</v>
      </c>
    </row>
    <row r="36" spans="1:7" ht="12" customHeight="1">
      <c r="A36" s="99" t="s">
        <v>41</v>
      </c>
      <c r="B36" s="184" t="s">
        <v>40</v>
      </c>
      <c r="C36" s="22">
        <v>1000</v>
      </c>
      <c r="D36" s="21">
        <v>0</v>
      </c>
      <c r="E36" s="21">
        <v>20000</v>
      </c>
      <c r="F36" s="39">
        <v>20000</v>
      </c>
      <c r="G36" s="25">
        <v>5000</v>
      </c>
    </row>
    <row r="37" spans="1:7" s="4" customFormat="1" ht="12" customHeight="1">
      <c r="A37" s="99" t="s">
        <v>39</v>
      </c>
      <c r="B37" s="184" t="s">
        <v>35</v>
      </c>
      <c r="C37" s="22">
        <v>11634.64</v>
      </c>
      <c r="D37" s="21">
        <v>2970.6</v>
      </c>
      <c r="E37" s="21">
        <v>47029.4</v>
      </c>
      <c r="F37" s="39">
        <v>50000</v>
      </c>
      <c r="G37" s="25">
        <v>30000</v>
      </c>
    </row>
    <row r="38" spans="1:7" ht="12" customHeight="1">
      <c r="A38" s="117" t="s">
        <v>134</v>
      </c>
      <c r="B38" s="113" t="s">
        <v>133</v>
      </c>
      <c r="C38" s="22">
        <v>8471</v>
      </c>
      <c r="D38" s="21">
        <v>0</v>
      </c>
      <c r="E38" s="21">
        <v>20000</v>
      </c>
      <c r="F38" s="39">
        <v>20000</v>
      </c>
      <c r="G38" s="25">
        <v>15000</v>
      </c>
    </row>
    <row r="39" spans="1:7" ht="12" customHeight="1">
      <c r="A39" s="115" t="s">
        <v>197</v>
      </c>
      <c r="B39" s="113" t="s">
        <v>196</v>
      </c>
      <c r="C39" s="22">
        <v>0</v>
      </c>
      <c r="D39" s="21">
        <v>36000</v>
      </c>
      <c r="E39" s="21">
        <v>4000</v>
      </c>
      <c r="F39" s="39">
        <v>40000</v>
      </c>
      <c r="G39" s="25">
        <v>0</v>
      </c>
    </row>
    <row r="40" spans="1:7" ht="12" customHeight="1">
      <c r="A40" s="99" t="s">
        <v>132</v>
      </c>
      <c r="B40" s="184" t="s">
        <v>131</v>
      </c>
      <c r="C40" s="22">
        <v>24416</v>
      </c>
      <c r="D40" s="21">
        <v>0</v>
      </c>
      <c r="E40" s="21">
        <v>125000</v>
      </c>
      <c r="F40" s="39">
        <v>125000</v>
      </c>
      <c r="G40" s="25">
        <v>80000</v>
      </c>
    </row>
    <row r="41" spans="1:7" ht="12" customHeight="1">
      <c r="A41" s="99" t="s">
        <v>130</v>
      </c>
      <c r="B41" s="184" t="s">
        <v>33</v>
      </c>
      <c r="C41" s="22">
        <v>53979.8</v>
      </c>
      <c r="D41" s="21">
        <v>6192</v>
      </c>
      <c r="E41" s="21">
        <v>43808</v>
      </c>
      <c r="F41" s="39">
        <v>50000</v>
      </c>
      <c r="G41" s="25">
        <v>70000</v>
      </c>
    </row>
    <row r="42" spans="1:7" ht="12" customHeight="1">
      <c r="A42" s="99" t="s">
        <v>32</v>
      </c>
      <c r="B42" s="224" t="s">
        <v>31</v>
      </c>
      <c r="C42" s="22">
        <v>13779.6</v>
      </c>
      <c r="D42" s="21">
        <v>5538.7</v>
      </c>
      <c r="E42" s="21">
        <v>34461.300000000003</v>
      </c>
      <c r="F42" s="39">
        <v>40000</v>
      </c>
      <c r="G42" s="25">
        <v>20000</v>
      </c>
    </row>
    <row r="43" spans="1:7" ht="12" customHeight="1">
      <c r="A43" s="99" t="s">
        <v>195</v>
      </c>
      <c r="B43" s="224" t="s">
        <v>194</v>
      </c>
      <c r="C43" s="22">
        <v>1436478.38</v>
      </c>
      <c r="D43" s="21">
        <v>375352.85</v>
      </c>
      <c r="E43" s="21">
        <v>1224647.1499999999</v>
      </c>
      <c r="F43" s="39">
        <v>1600000</v>
      </c>
      <c r="G43" s="25">
        <v>0</v>
      </c>
    </row>
    <row r="44" spans="1:7" ht="12" customHeight="1">
      <c r="A44" s="99" t="s">
        <v>193</v>
      </c>
      <c r="B44" s="224" t="s">
        <v>29</v>
      </c>
      <c r="C44" s="22">
        <v>0</v>
      </c>
      <c r="D44" s="21">
        <v>0</v>
      </c>
      <c r="E44" s="21">
        <v>500</v>
      </c>
      <c r="F44" s="39">
        <v>500</v>
      </c>
      <c r="G44" s="25">
        <v>0</v>
      </c>
    </row>
    <row r="45" spans="1:7" ht="12" customHeight="1">
      <c r="A45" s="115" t="s">
        <v>28</v>
      </c>
      <c r="B45" s="233" t="s">
        <v>27</v>
      </c>
      <c r="C45" s="22">
        <v>6527.09</v>
      </c>
      <c r="D45" s="21">
        <v>1492.5</v>
      </c>
      <c r="E45" s="21">
        <v>6507.5</v>
      </c>
      <c r="F45" s="39">
        <v>8000</v>
      </c>
      <c r="G45" s="25">
        <v>7000</v>
      </c>
    </row>
    <row r="46" spans="1:7" ht="12" customHeight="1">
      <c r="A46" s="115" t="s">
        <v>26</v>
      </c>
      <c r="B46" s="225" t="s">
        <v>25</v>
      </c>
      <c r="C46" s="22">
        <v>5472.5</v>
      </c>
      <c r="D46" s="21">
        <v>1492.5</v>
      </c>
      <c r="E46" s="21">
        <v>6507.5</v>
      </c>
      <c r="F46" s="39">
        <v>8000</v>
      </c>
      <c r="G46" s="25">
        <v>7000</v>
      </c>
    </row>
    <row r="47" spans="1:7" ht="12" customHeight="1">
      <c r="A47" s="115" t="s">
        <v>129</v>
      </c>
      <c r="B47" s="233" t="s">
        <v>128</v>
      </c>
      <c r="C47" s="22">
        <v>6110</v>
      </c>
      <c r="D47" s="21">
        <v>940</v>
      </c>
      <c r="E47" s="21">
        <v>15060</v>
      </c>
      <c r="F47" s="39">
        <v>16000</v>
      </c>
      <c r="G47" s="25">
        <v>6500</v>
      </c>
    </row>
    <row r="48" spans="1:7" ht="12" customHeight="1">
      <c r="A48" s="99" t="s">
        <v>24</v>
      </c>
      <c r="B48" s="184" t="s">
        <v>23</v>
      </c>
      <c r="C48" s="22">
        <v>2580021.0499999998</v>
      </c>
      <c r="D48" s="21">
        <v>1248444.6000000001</v>
      </c>
      <c r="E48" s="21">
        <v>1721555.4</v>
      </c>
      <c r="F48" s="39">
        <v>2970000</v>
      </c>
      <c r="G48" s="20">
        <v>0</v>
      </c>
    </row>
    <row r="49" spans="1:7" ht="12" customHeight="1">
      <c r="A49" s="99" t="s">
        <v>121</v>
      </c>
      <c r="B49" s="184"/>
      <c r="C49" s="22"/>
      <c r="D49" s="21"/>
      <c r="E49" s="21"/>
      <c r="F49" s="39"/>
      <c r="G49" s="25"/>
    </row>
    <row r="50" spans="1:7" ht="12" customHeight="1">
      <c r="A50" s="99" t="s">
        <v>192</v>
      </c>
      <c r="B50" s="112" t="s">
        <v>191</v>
      </c>
      <c r="C50" s="22">
        <v>21465</v>
      </c>
      <c r="D50" s="21">
        <v>0</v>
      </c>
      <c r="E50" s="21">
        <v>90000</v>
      </c>
      <c r="F50" s="39">
        <v>90000</v>
      </c>
      <c r="G50" s="25">
        <v>75000</v>
      </c>
    </row>
    <row r="51" spans="1:7" ht="12" customHeight="1">
      <c r="A51" s="99" t="s">
        <v>121</v>
      </c>
      <c r="B51" s="111"/>
      <c r="C51" s="22"/>
      <c r="D51" s="21"/>
      <c r="E51" s="21"/>
      <c r="F51" s="39"/>
      <c r="G51" s="25"/>
    </row>
    <row r="52" spans="1:7" ht="12" customHeight="1">
      <c r="A52" s="99" t="s">
        <v>190</v>
      </c>
      <c r="B52" s="112" t="s">
        <v>189</v>
      </c>
      <c r="C52" s="22">
        <v>32254</v>
      </c>
      <c r="D52" s="21">
        <v>4500</v>
      </c>
      <c r="E52" s="21">
        <v>85500</v>
      </c>
      <c r="F52" s="39">
        <v>90000</v>
      </c>
      <c r="G52" s="25">
        <v>70000</v>
      </c>
    </row>
    <row r="53" spans="1:7" ht="12" customHeight="1">
      <c r="A53" s="99" t="s">
        <v>20</v>
      </c>
      <c r="B53" s="111"/>
      <c r="C53" s="22"/>
      <c r="D53" s="21"/>
      <c r="E53" s="21"/>
      <c r="F53" s="39"/>
      <c r="G53" s="25"/>
    </row>
    <row r="54" spans="1:7" ht="12" customHeight="1">
      <c r="A54" s="99" t="s">
        <v>22</v>
      </c>
      <c r="B54" s="113" t="s">
        <v>118</v>
      </c>
      <c r="C54" s="22">
        <v>3300</v>
      </c>
      <c r="D54" s="21">
        <v>0</v>
      </c>
      <c r="E54" s="21">
        <v>5000</v>
      </c>
      <c r="F54" s="39">
        <v>5000</v>
      </c>
      <c r="G54" s="25">
        <v>5000</v>
      </c>
    </row>
    <row r="55" spans="1:7" ht="12" customHeight="1">
      <c r="A55" s="99" t="s">
        <v>20</v>
      </c>
      <c r="B55" s="111"/>
      <c r="C55" s="22"/>
      <c r="D55" s="21"/>
      <c r="E55" s="21"/>
      <c r="F55" s="39"/>
      <c r="G55" s="25"/>
    </row>
    <row r="56" spans="1:7" ht="12" customHeight="1">
      <c r="A56" s="99" t="s">
        <v>19</v>
      </c>
      <c r="B56" s="113" t="s">
        <v>18</v>
      </c>
      <c r="C56" s="22">
        <v>0</v>
      </c>
      <c r="D56" s="21">
        <v>0</v>
      </c>
      <c r="E56" s="21">
        <v>20000</v>
      </c>
      <c r="F56" s="39">
        <v>20000</v>
      </c>
      <c r="G56" s="25">
        <v>15000</v>
      </c>
    </row>
    <row r="57" spans="1:7" ht="12" customHeight="1">
      <c r="A57" s="99" t="s">
        <v>20</v>
      </c>
      <c r="B57" s="113"/>
      <c r="C57" s="22"/>
      <c r="D57" s="21"/>
      <c r="E57" s="21"/>
      <c r="F57" s="39"/>
      <c r="G57" s="25"/>
    </row>
    <row r="58" spans="1:7" ht="12" customHeight="1">
      <c r="A58" s="99" t="s">
        <v>188</v>
      </c>
      <c r="B58" s="101" t="s">
        <v>187</v>
      </c>
      <c r="C58" s="22">
        <v>34859</v>
      </c>
      <c r="D58" s="21">
        <v>0</v>
      </c>
      <c r="E58" s="21">
        <v>40000</v>
      </c>
      <c r="F58" s="39">
        <v>40000</v>
      </c>
      <c r="G58" s="25">
        <v>40000</v>
      </c>
    </row>
    <row r="59" spans="1:7" ht="12" customHeight="1">
      <c r="A59" s="99" t="s">
        <v>20</v>
      </c>
      <c r="B59" s="113"/>
      <c r="C59" s="22"/>
      <c r="D59" s="21"/>
      <c r="E59" s="21"/>
      <c r="F59" s="39"/>
      <c r="G59" s="25"/>
    </row>
    <row r="60" spans="1:7" ht="12" customHeight="1">
      <c r="A60" s="99" t="s">
        <v>16</v>
      </c>
      <c r="B60" s="113" t="s">
        <v>15</v>
      </c>
      <c r="C60" s="22">
        <v>0</v>
      </c>
      <c r="D60" s="21">
        <v>0</v>
      </c>
      <c r="E60" s="21">
        <v>10000</v>
      </c>
      <c r="F60" s="39">
        <v>10000</v>
      </c>
      <c r="G60" s="25">
        <v>5000</v>
      </c>
    </row>
    <row r="61" spans="1:7" ht="12" customHeight="1">
      <c r="A61" s="110" t="s">
        <v>10</v>
      </c>
      <c r="B61" s="232" t="s">
        <v>9</v>
      </c>
      <c r="C61" s="231">
        <v>10978.5</v>
      </c>
      <c r="D61" s="230">
        <v>672</v>
      </c>
      <c r="E61" s="230">
        <v>17566</v>
      </c>
      <c r="F61" s="229">
        <v>18238</v>
      </c>
      <c r="G61" s="228">
        <v>20084</v>
      </c>
    </row>
    <row r="62" spans="1:7" ht="12" customHeight="1">
      <c r="A62" s="36" t="s">
        <v>113</v>
      </c>
      <c r="B62" s="173"/>
      <c r="C62" s="227">
        <v>216488</v>
      </c>
      <c r="D62" s="227">
        <v>0</v>
      </c>
      <c r="E62" s="227">
        <v>1160000</v>
      </c>
      <c r="F62" s="227">
        <v>1160000</v>
      </c>
      <c r="G62" s="227">
        <v>110000</v>
      </c>
    </row>
    <row r="63" spans="1:7" ht="12" customHeight="1">
      <c r="A63" s="226" t="s">
        <v>186</v>
      </c>
      <c r="B63" s="225" t="s">
        <v>151</v>
      </c>
      <c r="C63" s="22">
        <v>0</v>
      </c>
      <c r="D63" s="21"/>
      <c r="E63" s="21">
        <v>50000</v>
      </c>
      <c r="F63" s="39">
        <v>50000</v>
      </c>
      <c r="G63" s="25"/>
    </row>
    <row r="64" spans="1:7" ht="12" customHeight="1">
      <c r="A64" s="99" t="s">
        <v>112</v>
      </c>
      <c r="B64" s="224" t="s">
        <v>111</v>
      </c>
      <c r="C64" s="22">
        <v>10500</v>
      </c>
      <c r="D64" s="21"/>
      <c r="E64" s="21">
        <v>95000</v>
      </c>
      <c r="F64" s="39">
        <v>95000</v>
      </c>
      <c r="G64" s="25"/>
    </row>
    <row r="65" spans="1:7" ht="12" customHeight="1">
      <c r="A65" s="99" t="s">
        <v>106</v>
      </c>
      <c r="B65" s="224" t="s">
        <v>105</v>
      </c>
      <c r="C65" s="22">
        <v>205988</v>
      </c>
      <c r="D65" s="21"/>
      <c r="E65" s="21">
        <v>835000</v>
      </c>
      <c r="F65" s="39">
        <v>835000</v>
      </c>
      <c r="G65" s="25"/>
    </row>
    <row r="66" spans="1:7" ht="12" customHeight="1">
      <c r="A66" s="99" t="s">
        <v>185</v>
      </c>
      <c r="B66" s="223" t="s">
        <v>109</v>
      </c>
      <c r="C66" s="22">
        <v>0</v>
      </c>
      <c r="D66" s="21"/>
      <c r="E66" s="21">
        <v>80000</v>
      </c>
      <c r="F66" s="39">
        <v>80000</v>
      </c>
      <c r="G66" s="25"/>
    </row>
    <row r="67" spans="1:7" ht="12" customHeight="1">
      <c r="A67" s="99" t="s">
        <v>102</v>
      </c>
      <c r="B67" s="184"/>
      <c r="C67" s="22">
        <v>0</v>
      </c>
      <c r="D67" s="21"/>
      <c r="E67" s="21">
        <v>100000</v>
      </c>
      <c r="F67" s="39">
        <v>100000</v>
      </c>
      <c r="G67" s="222">
        <v>110000</v>
      </c>
    </row>
    <row r="68" spans="1:7" ht="12" customHeight="1" thickBot="1">
      <c r="A68" s="93" t="s">
        <v>8</v>
      </c>
      <c r="B68" s="165"/>
      <c r="C68" s="17">
        <v>6396484.7400000002</v>
      </c>
      <c r="D68" s="17">
        <v>2699584.71</v>
      </c>
      <c r="E68" s="17">
        <v>6200415.29</v>
      </c>
      <c r="F68" s="17">
        <v>8900000</v>
      </c>
      <c r="G68" s="164">
        <v>3150000</v>
      </c>
    </row>
    <row r="69" spans="1:7" ht="12" customHeight="1" thickTop="1">
      <c r="A69" s="15"/>
      <c r="B69" s="14"/>
      <c r="C69" s="221"/>
      <c r="D69" s="221"/>
      <c r="E69" s="221"/>
      <c r="F69" s="221"/>
      <c r="G69" s="220"/>
    </row>
    <row r="70" spans="1:7" s="4" customFormat="1" ht="13.5" customHeight="1">
      <c r="A70" s="1" t="s">
        <v>7</v>
      </c>
      <c r="B70" s="1" t="s">
        <v>6</v>
      </c>
      <c r="C70" s="11"/>
      <c r="D70" s="11"/>
      <c r="E70" s="11" t="s">
        <v>5</v>
      </c>
      <c r="F70" s="1"/>
      <c r="G70" s="220"/>
    </row>
    <row r="71" spans="1:7" s="4" customFormat="1" ht="13.5" customHeight="1">
      <c r="A71" s="1"/>
      <c r="B71" s="1"/>
      <c r="C71" s="1"/>
      <c r="D71" s="1"/>
      <c r="E71" s="1"/>
      <c r="F71" s="1"/>
      <c r="G71" s="1"/>
    </row>
    <row r="72" spans="1:7" s="4" customFormat="1" ht="13.5" customHeight="1">
      <c r="A72" s="10" t="s">
        <v>1909</v>
      </c>
      <c r="B72" s="10" t="s">
        <v>1906</v>
      </c>
      <c r="C72" s="9"/>
      <c r="D72" s="9"/>
      <c r="E72" s="8" t="s">
        <v>1876</v>
      </c>
      <c r="F72" s="8"/>
      <c r="G72" s="8"/>
    </row>
    <row r="73" spans="1:7" s="4" customFormat="1" ht="13.5" customHeight="1">
      <c r="A73" s="7" t="s">
        <v>184</v>
      </c>
      <c r="B73" s="7" t="s">
        <v>183</v>
      </c>
      <c r="C73" s="6"/>
      <c r="D73" s="6"/>
      <c r="E73" s="5" t="s">
        <v>0</v>
      </c>
      <c r="F73" s="5"/>
      <c r="G73" s="5"/>
    </row>
    <row r="74" spans="1:7" ht="13.5" customHeight="1">
      <c r="B74" s="3"/>
    </row>
    <row r="75" spans="1:7" ht="19.5" customHeight="1"/>
    <row r="76" spans="1:7" ht="14.25" customHeight="1"/>
    <row r="77" spans="1:7" ht="14.25" customHeight="1"/>
    <row r="79" spans="1:7">
      <c r="A79" s="2"/>
    </row>
  </sheetData>
  <mergeCells count="7">
    <mergeCell ref="E72:G72"/>
    <mergeCell ref="E73:G73"/>
    <mergeCell ref="A4:G4"/>
    <mergeCell ref="A5:G5"/>
    <mergeCell ref="A9:A12"/>
    <mergeCell ref="D9:F9"/>
    <mergeCell ref="F10:F12"/>
  </mergeCells>
  <printOptions horizontalCentered="1"/>
  <pageMargins left="0.47" right="0.13" top="0.25" bottom="0.25" header="0.5" footer="0.25"/>
  <pageSetup paperSize="5" orientation="portrait"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tabColor rgb="FFFFFF00"/>
    <outlinePr summaryBelow="0"/>
  </sheetPr>
  <dimension ref="A1:EJ43"/>
  <sheetViews>
    <sheetView showGridLines="0" showOutlineSymbols="0" topLeftCell="A16" workbookViewId="0">
      <selection activeCell="G32" sqref="G32"/>
    </sheetView>
  </sheetViews>
  <sheetFormatPr defaultColWidth="12.5703125" defaultRowHeight="12.75" outlineLevelRow="2" outlineLevelCol="2"/>
  <cols>
    <col min="1" max="1" width="1.85546875" style="555" customWidth="1"/>
    <col min="2" max="2" width="27.7109375" style="555" customWidth="1"/>
    <col min="3" max="3" width="13.42578125" style="555" customWidth="1"/>
    <col min="4" max="4" width="10.42578125" style="555" customWidth="1"/>
    <col min="5" max="8" width="11.140625" style="555" customWidth="1"/>
    <col min="9" max="39" width="12.5703125" style="554"/>
    <col min="40" max="44" width="12.5703125" style="554" outlineLevel="1"/>
    <col min="45" max="50" width="12.5703125" style="554" outlineLevel="2"/>
    <col min="51" max="53" width="12.5703125" style="554" outlineLevel="1"/>
    <col min="54" max="73" width="12.5703125" style="554"/>
    <col min="74" max="77" width="12.5703125" style="554" outlineLevel="1"/>
    <col min="78" max="125" width="12.5703125" style="554"/>
    <col min="126" max="131" width="12.5703125" style="554" outlineLevel="1"/>
    <col min="132" max="137" width="12.5703125" style="554" outlineLevel="2"/>
    <col min="138" max="140" width="12.5703125" style="554" outlineLevel="1"/>
    <col min="141"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E4" s="595"/>
      <c r="G4" s="595"/>
      <c r="H4" s="595"/>
    </row>
    <row r="5" spans="1:8" ht="14.25" customHeight="1">
      <c r="A5" s="594" t="s">
        <v>220</v>
      </c>
      <c r="B5" s="594"/>
      <c r="C5" s="594"/>
      <c r="D5" s="594"/>
      <c r="E5" s="594"/>
      <c r="F5" s="594"/>
      <c r="G5" s="594"/>
      <c r="H5" s="594"/>
    </row>
    <row r="6" spans="1:8" ht="14.25" customHeight="1">
      <c r="A6" s="593" t="s">
        <v>365</v>
      </c>
      <c r="B6" s="593"/>
      <c r="C6" s="593"/>
      <c r="D6" s="593"/>
      <c r="E6" s="593"/>
      <c r="F6" s="593"/>
      <c r="G6" s="593"/>
      <c r="H6" s="593"/>
    </row>
    <row r="7" spans="1:8" ht="14.25" customHeight="1">
      <c r="A7" s="591"/>
      <c r="B7" s="591"/>
      <c r="C7" s="591"/>
      <c r="D7" s="591"/>
      <c r="E7" s="592"/>
      <c r="F7" s="591"/>
      <c r="G7" s="591"/>
      <c r="H7" s="591"/>
    </row>
    <row r="8" spans="1:8" ht="14.25" customHeight="1">
      <c r="A8" s="591"/>
      <c r="B8" s="591"/>
      <c r="C8" s="591"/>
      <c r="D8" s="591"/>
      <c r="E8" s="592"/>
      <c r="F8" s="591"/>
      <c r="G8" s="591"/>
      <c r="H8" s="591"/>
    </row>
    <row r="9" spans="1:8" ht="14.25" customHeight="1">
      <c r="A9" s="590" t="s">
        <v>364</v>
      </c>
      <c r="B9" s="590"/>
    </row>
    <row r="10" spans="1:8" ht="14.25" customHeight="1">
      <c r="A10" s="589" t="s">
        <v>390</v>
      </c>
      <c r="B10" s="589"/>
    </row>
    <row r="11" spans="1:8" ht="14.25" customHeight="1">
      <c r="A11" s="589"/>
      <c r="B11" s="589"/>
    </row>
    <row r="12" spans="1:8" ht="14.25" customHeight="1">
      <c r="A12" s="432" t="s">
        <v>143</v>
      </c>
      <c r="B12" s="431"/>
      <c r="C12" s="427" t="s">
        <v>92</v>
      </c>
      <c r="D12" s="427" t="s">
        <v>229</v>
      </c>
      <c r="E12" s="430" t="s">
        <v>93</v>
      </c>
      <c r="F12" s="429"/>
      <c r="G12" s="428"/>
      <c r="H12" s="427" t="s">
        <v>216</v>
      </c>
    </row>
    <row r="13" spans="1:8" ht="14.25" customHeight="1">
      <c r="A13" s="426"/>
      <c r="B13" s="425"/>
      <c r="C13" s="424" t="s">
        <v>86</v>
      </c>
      <c r="D13" s="422" t="s">
        <v>214</v>
      </c>
      <c r="E13" s="422" t="s">
        <v>215</v>
      </c>
      <c r="F13" s="422" t="s">
        <v>89</v>
      </c>
      <c r="G13" s="422" t="s">
        <v>88</v>
      </c>
      <c r="H13" s="422" t="s">
        <v>214</v>
      </c>
    </row>
    <row r="14" spans="1:8" ht="14.25" customHeight="1">
      <c r="A14" s="426"/>
      <c r="B14" s="425"/>
      <c r="C14" s="424"/>
      <c r="D14" s="422">
        <v>2019</v>
      </c>
      <c r="E14" s="422" t="s">
        <v>85</v>
      </c>
      <c r="F14" s="422" t="s">
        <v>85</v>
      </c>
      <c r="G14" s="423"/>
      <c r="H14" s="422">
        <v>2021</v>
      </c>
    </row>
    <row r="15" spans="1:8" ht="14.25" customHeight="1">
      <c r="A15" s="421"/>
      <c r="B15" s="420"/>
      <c r="C15" s="419"/>
      <c r="D15" s="417" t="s">
        <v>84</v>
      </c>
      <c r="E15" s="417" t="s">
        <v>84</v>
      </c>
      <c r="F15" s="417" t="s">
        <v>142</v>
      </c>
      <c r="G15" s="418"/>
      <c r="H15" s="417" t="s">
        <v>83</v>
      </c>
    </row>
    <row r="16" spans="1:8" ht="20.100000000000001" customHeight="1">
      <c r="A16" s="660" t="s">
        <v>213</v>
      </c>
      <c r="B16" s="586"/>
      <c r="C16" s="585"/>
      <c r="D16" s="585"/>
      <c r="E16" s="585"/>
      <c r="F16" s="586"/>
      <c r="G16" s="586"/>
      <c r="H16" s="585"/>
    </row>
    <row r="17" spans="1:8" ht="20.100000000000001" customHeight="1">
      <c r="A17" s="660" t="s">
        <v>389</v>
      </c>
      <c r="B17" s="615"/>
      <c r="C17" s="614"/>
      <c r="D17" s="614">
        <f>D18</f>
        <v>537515</v>
      </c>
      <c r="E17" s="614">
        <f>E18</f>
        <v>301044</v>
      </c>
      <c r="F17" s="614">
        <f>F18</f>
        <v>380596</v>
      </c>
      <c r="G17" s="614">
        <f>G18</f>
        <v>681640</v>
      </c>
      <c r="H17" s="614">
        <f>H18</f>
        <v>681640</v>
      </c>
    </row>
    <row r="18" spans="1:8" s="658" customFormat="1" ht="16.7" customHeight="1" outlineLevel="1">
      <c r="A18" s="659" t="s">
        <v>388</v>
      </c>
      <c r="B18" s="612"/>
      <c r="C18" s="611" t="s">
        <v>387</v>
      </c>
      <c r="D18" s="610">
        <f>'[8]NUTRITION COUNCIL'!$F$12</f>
        <v>537515</v>
      </c>
      <c r="E18" s="609">
        <f>'[7]NUTRITION COUNCIL'!$F$12</f>
        <v>301044</v>
      </c>
      <c r="F18" s="600">
        <f>G18-E18</f>
        <v>380596</v>
      </c>
      <c r="G18" s="608">
        <f>'[7]NUTRITION COUNCIL'!$D$12</f>
        <v>681640</v>
      </c>
      <c r="H18" s="607">
        <v>681640</v>
      </c>
    </row>
    <row r="19" spans="1:8" s="579" customFormat="1" ht="20.100000000000001" customHeight="1" outlineLevel="1">
      <c r="A19" s="657" t="s">
        <v>386</v>
      </c>
      <c r="B19" s="583"/>
      <c r="C19" s="582"/>
      <c r="D19" s="580">
        <f>SUM(D20:D25)</f>
        <v>61358.82</v>
      </c>
      <c r="E19" s="580">
        <f>SUM(E20:E25)</f>
        <v>12076</v>
      </c>
      <c r="F19" s="580">
        <f>SUM(F20:F25)</f>
        <v>117924</v>
      </c>
      <c r="G19" s="580">
        <f>SUM(G20:G25)</f>
        <v>130000</v>
      </c>
      <c r="H19" s="580">
        <f>SUM(H20:H25)</f>
        <v>128360</v>
      </c>
    </row>
    <row r="20" spans="1:8" s="571" customFormat="1" ht="16.7" customHeight="1" outlineLevel="1">
      <c r="A20" s="410" t="s">
        <v>212</v>
      </c>
      <c r="B20" s="387"/>
      <c r="C20" s="578" t="s">
        <v>44</v>
      </c>
      <c r="D20" s="574">
        <f>'[8]NUTRITION COUNCIL'!$F$14</f>
        <v>7756</v>
      </c>
      <c r="E20" s="577">
        <f>'[7]NUTRITION COUNCIL'!$F$14</f>
        <v>6517.5</v>
      </c>
      <c r="F20" s="563">
        <f>G20-E20</f>
        <v>5482.5</v>
      </c>
      <c r="G20" s="577">
        <f>'[7]NUTRITION COUNCIL'!$D$14</f>
        <v>12000</v>
      </c>
      <c r="H20" s="576">
        <v>12000</v>
      </c>
    </row>
    <row r="21" spans="1:8" s="571" customFormat="1" ht="16.7" customHeight="1" outlineLevel="1">
      <c r="A21" s="602" t="s">
        <v>211</v>
      </c>
      <c r="B21" s="569"/>
      <c r="C21" s="568" t="s">
        <v>40</v>
      </c>
      <c r="D21" s="565">
        <f>'[8]NUTRITION COUNCIL'!$F$15</f>
        <v>17370</v>
      </c>
      <c r="E21" s="572">
        <f>'[7]NUTRITION COUNCIL'!$F$15</f>
        <v>0</v>
      </c>
      <c r="F21" s="563">
        <f>G21-E21</f>
        <v>35000</v>
      </c>
      <c r="G21" s="572">
        <f>'[7]NUTRITION COUNCIL'!$D$15</f>
        <v>35000</v>
      </c>
      <c r="H21" s="563">
        <v>35000</v>
      </c>
    </row>
    <row r="22" spans="1:8" s="562" customFormat="1" ht="16.7" customHeight="1" outlineLevel="1">
      <c r="A22" s="570" t="s">
        <v>238</v>
      </c>
      <c r="B22" s="569"/>
      <c r="C22" s="568" t="s">
        <v>131</v>
      </c>
      <c r="D22" s="565">
        <f>'[8]NUTRITION COUNCIL'!$F$18</f>
        <v>6341.0700000000015</v>
      </c>
      <c r="E22" s="564">
        <f>'[7]NUTRITION COUNCIL'!$F$16</f>
        <v>0</v>
      </c>
      <c r="F22" s="563">
        <f>G22-E22</f>
        <v>8000</v>
      </c>
      <c r="G22" s="564">
        <f>'[7]NUTRITION COUNCIL'!$D$16</f>
        <v>8000</v>
      </c>
      <c r="H22" s="563">
        <v>8000</v>
      </c>
    </row>
    <row r="23" spans="1:8" s="562" customFormat="1" ht="16.7" customHeight="1" outlineLevel="1">
      <c r="A23" s="570" t="s">
        <v>130</v>
      </c>
      <c r="B23" s="569"/>
      <c r="C23" s="568" t="s">
        <v>33</v>
      </c>
      <c r="D23" s="565">
        <f>'[8]NUTRITION COUNCIL'!$F$16</f>
        <v>6406.75</v>
      </c>
      <c r="E23" s="564">
        <f>'[7]NUTRITION COUNCIL'!$F$17</f>
        <v>5558.5</v>
      </c>
      <c r="F23" s="563">
        <f>G23-E23</f>
        <v>7441.5</v>
      </c>
      <c r="G23" s="564">
        <f>'[7]NUTRITION COUNCIL'!$D$17</f>
        <v>13000</v>
      </c>
      <c r="H23" s="563">
        <v>13000</v>
      </c>
    </row>
    <row r="24" spans="1:8" s="562" customFormat="1" ht="16.7" customHeight="1" outlineLevel="1">
      <c r="A24" s="410" t="s">
        <v>260</v>
      </c>
      <c r="B24" s="387"/>
      <c r="C24" s="568" t="s">
        <v>259</v>
      </c>
      <c r="D24" s="565">
        <f>'[8]NUTRITION COUNCIL'!$F$17</f>
        <v>20485</v>
      </c>
      <c r="E24" s="564">
        <f>'[7]NUTRITION COUNCIL'!$F$18</f>
        <v>0</v>
      </c>
      <c r="F24" s="563">
        <f>G24-E24</f>
        <v>30000</v>
      </c>
      <c r="G24" s="564">
        <f>'[7]NUTRITION COUNCIL'!$D$18</f>
        <v>30000</v>
      </c>
      <c r="H24" s="563">
        <v>30000</v>
      </c>
    </row>
    <row r="25" spans="1:8" s="562" customFormat="1" ht="16.7" customHeight="1" outlineLevel="1">
      <c r="A25" s="575" t="s">
        <v>205</v>
      </c>
      <c r="B25" s="387"/>
      <c r="C25" s="566" t="s">
        <v>9</v>
      </c>
      <c r="D25" s="565">
        <f>'[8]NUTRITION COUNCIL'!$F$19</f>
        <v>3000</v>
      </c>
      <c r="E25" s="564">
        <f>'[7]NUTRITION COUNCIL'!$F$19</f>
        <v>0</v>
      </c>
      <c r="F25" s="563">
        <f>G25-E25</f>
        <v>32000</v>
      </c>
      <c r="G25" s="564">
        <f>'[7]NUTRITION COUNCIL'!$D$19</f>
        <v>32000</v>
      </c>
      <c r="H25" s="563">
        <v>30360</v>
      </c>
    </row>
    <row r="26" spans="1:8" ht="20.100000000000001" customHeight="1" outlineLevel="2" thickBot="1">
      <c r="A26" s="599" t="s">
        <v>8</v>
      </c>
      <c r="B26" s="559"/>
      <c r="C26" s="560"/>
      <c r="D26" s="559">
        <f>D17+D19</f>
        <v>598873.81999999995</v>
      </c>
      <c r="E26" s="559">
        <f>E17+E19</f>
        <v>313120</v>
      </c>
      <c r="F26" s="559">
        <f>F17+F19</f>
        <v>498520</v>
      </c>
      <c r="G26" s="559">
        <f>G17+G19</f>
        <v>811640</v>
      </c>
      <c r="H26" s="559">
        <f>H17+H19</f>
        <v>810000</v>
      </c>
    </row>
    <row r="27" spans="1:8" ht="20.100000000000001" customHeight="1" outlineLevel="2" thickTop="1">
      <c r="A27" s="557"/>
      <c r="B27" s="557"/>
      <c r="C27" s="558"/>
      <c r="D27" s="557"/>
      <c r="E27" s="557"/>
      <c r="F27" s="557"/>
      <c r="G27" s="557"/>
      <c r="H27" s="557"/>
    </row>
    <row r="28" spans="1:8" s="367" customFormat="1" ht="14.25" customHeight="1">
      <c r="A28" s="370" t="s">
        <v>203</v>
      </c>
      <c r="B28" s="370"/>
      <c r="C28" s="369" t="s">
        <v>6</v>
      </c>
      <c r="D28" s="369"/>
      <c r="E28" s="369"/>
      <c r="F28" s="370"/>
      <c r="G28" s="370" t="s">
        <v>5</v>
      </c>
      <c r="H28" s="370"/>
    </row>
    <row r="29" spans="1:8" s="367" customFormat="1" ht="14.25" customHeight="1">
      <c r="A29" s="370"/>
      <c r="B29" s="370"/>
      <c r="C29" s="369"/>
      <c r="D29" s="369"/>
      <c r="E29" s="369"/>
      <c r="F29" s="370"/>
      <c r="G29" s="370"/>
      <c r="H29" s="370"/>
    </row>
    <row r="30" spans="1:8" s="367" customFormat="1" ht="14.25" customHeight="1">
      <c r="A30" s="370"/>
      <c r="B30" s="370"/>
      <c r="C30" s="369"/>
      <c r="D30" s="369"/>
      <c r="E30" s="369"/>
      <c r="F30" s="370"/>
      <c r="G30" s="370"/>
      <c r="H30" s="370"/>
    </row>
    <row r="31" spans="1:8" s="367" customFormat="1" ht="14.25" customHeight="1">
      <c r="A31" s="3695" t="s">
        <v>1894</v>
      </c>
      <c r="B31" s="373"/>
      <c r="C31" s="3696" t="s">
        <v>1898</v>
      </c>
      <c r="D31" s="556"/>
      <c r="E31" s="369"/>
      <c r="F31" s="373"/>
      <c r="G31" s="3697" t="s">
        <v>1876</v>
      </c>
      <c r="H31" s="373"/>
    </row>
    <row r="32" spans="1:8" s="367" customFormat="1" ht="14.25" customHeight="1">
      <c r="A32" s="369" t="s">
        <v>361</v>
      </c>
      <c r="B32" s="370"/>
      <c r="C32" s="370" t="s">
        <v>241</v>
      </c>
      <c r="D32" s="370"/>
      <c r="E32" s="369"/>
      <c r="F32" s="368"/>
      <c r="G32" s="368" t="s">
        <v>240</v>
      </c>
      <c r="H32" s="368"/>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row r="40" spans="1:8" s="363" customFormat="1">
      <c r="A40" s="365"/>
      <c r="B40" s="366"/>
      <c r="C40" s="365"/>
      <c r="D40" s="364"/>
      <c r="E40" s="364"/>
      <c r="F40" s="364"/>
      <c r="G40" s="364"/>
      <c r="H40" s="364"/>
    </row>
    <row r="41" spans="1:8" s="363" customFormat="1">
      <c r="A41" s="365"/>
      <c r="B41" s="366"/>
      <c r="C41" s="365"/>
      <c r="D41" s="364"/>
      <c r="E41" s="364"/>
      <c r="F41" s="364"/>
      <c r="G41" s="364"/>
      <c r="H41" s="364"/>
    </row>
    <row r="42" spans="1:8" s="363" customFormat="1">
      <c r="A42" s="365"/>
      <c r="B42" s="366"/>
      <c r="C42" s="365"/>
      <c r="D42" s="364"/>
      <c r="E42" s="364"/>
      <c r="F42" s="364"/>
      <c r="G42" s="364"/>
      <c r="H42" s="364"/>
    </row>
    <row r="43" spans="1:8" s="363" customFormat="1">
      <c r="A43" s="365"/>
      <c r="B43" s="366"/>
      <c r="C43" s="365"/>
      <c r="D43" s="364"/>
      <c r="E43" s="364"/>
      <c r="F43" s="364"/>
      <c r="G43" s="364"/>
      <c r="H43" s="364"/>
    </row>
  </sheetData>
  <mergeCells count="4">
    <mergeCell ref="A12:B15"/>
    <mergeCell ref="E12:G12"/>
    <mergeCell ref="A5:H5"/>
    <mergeCell ref="A6:H6"/>
  </mergeCells>
  <pageMargins left="0.5" right="0" top="0" bottom="0" header="0.25" footer="0"/>
  <pageSetup paperSize="5" orientation="portrait"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3" transitionEvaluation="1" transitionEntry="1">
    <tabColor rgb="FFFFFF00"/>
    <outlinePr summaryBelow="0"/>
  </sheetPr>
  <dimension ref="A1:EB39"/>
  <sheetViews>
    <sheetView showGridLines="0" showOutlineSymbols="0" topLeftCell="A13" workbookViewId="0">
      <selection activeCell="G28" sqref="G28"/>
    </sheetView>
  </sheetViews>
  <sheetFormatPr defaultColWidth="12.5703125" defaultRowHeight="12.75" outlineLevelRow="2" outlineLevelCol="2"/>
  <cols>
    <col min="1" max="1" width="1.85546875" style="555" customWidth="1"/>
    <col min="2" max="2" width="27.42578125" style="555" customWidth="1"/>
    <col min="3" max="3" width="10.140625" style="555" customWidth="1"/>
    <col min="4" max="4" width="9.42578125" style="555" customWidth="1"/>
    <col min="5" max="8" width="12.28515625" style="555" customWidth="1"/>
    <col min="9" max="31" width="12.5703125" style="554"/>
    <col min="32" max="36" width="12.5703125" style="554" outlineLevel="1"/>
    <col min="37" max="42" width="12.5703125" style="554" outlineLevel="2"/>
    <col min="43" max="45" width="12.5703125" style="554" outlineLevel="1"/>
    <col min="46" max="65" width="12.5703125" style="554"/>
    <col min="66" max="69" width="12.5703125" style="554" outlineLevel="1"/>
    <col min="70" max="117" width="12.5703125" style="554"/>
    <col min="118" max="123" width="12.5703125" style="554" outlineLevel="1"/>
    <col min="124" max="129" width="12.5703125" style="554" outlineLevel="2"/>
    <col min="130" max="132" width="12.5703125" style="554" outlineLevel="1"/>
    <col min="133" max="16384" width="12.5703125" style="554"/>
  </cols>
  <sheetData>
    <row r="1" spans="1:8" ht="13.5">
      <c r="A1" s="598" t="s">
        <v>99</v>
      </c>
      <c r="E1" s="597"/>
      <c r="F1" s="597"/>
      <c r="G1" s="597"/>
      <c r="H1" s="597"/>
    </row>
    <row r="2" spans="1:8" ht="14.25" customHeight="1">
      <c r="A2" s="596" t="s">
        <v>221</v>
      </c>
      <c r="E2" s="595"/>
      <c r="F2" s="595"/>
      <c r="G2" s="595"/>
      <c r="H2" s="595"/>
    </row>
    <row r="3" spans="1:8" ht="14.25" customHeight="1">
      <c r="E3" s="595"/>
      <c r="G3" s="595"/>
      <c r="H3" s="595"/>
    </row>
    <row r="4" spans="1:8" ht="14.25" customHeight="1">
      <c r="E4" s="595"/>
      <c r="G4" s="595"/>
      <c r="H4" s="595"/>
    </row>
    <row r="5" spans="1:8" ht="14.25" customHeight="1">
      <c r="A5" s="594" t="s">
        <v>220</v>
      </c>
      <c r="B5" s="594"/>
      <c r="C5" s="594"/>
      <c r="D5" s="594"/>
      <c r="E5" s="594"/>
      <c r="F5" s="594"/>
      <c r="G5" s="594"/>
      <c r="H5" s="594"/>
    </row>
    <row r="6" spans="1:8" ht="14.25" customHeight="1">
      <c r="A6" s="593" t="s">
        <v>365</v>
      </c>
      <c r="B6" s="593"/>
      <c r="C6" s="593"/>
      <c r="D6" s="593"/>
      <c r="E6" s="593"/>
      <c r="F6" s="593"/>
      <c r="G6" s="593"/>
      <c r="H6" s="593"/>
    </row>
    <row r="7" spans="1:8" ht="14.25" customHeight="1">
      <c r="A7" s="636"/>
      <c r="B7" s="636"/>
      <c r="C7" s="636"/>
      <c r="D7" s="636"/>
      <c r="E7" s="637"/>
      <c r="F7" s="636"/>
      <c r="G7" s="636"/>
      <c r="H7" s="636"/>
    </row>
    <row r="8" spans="1:8" ht="14.25" customHeight="1">
      <c r="A8" s="636"/>
      <c r="B8" s="636"/>
      <c r="C8" s="636"/>
      <c r="D8" s="636"/>
      <c r="E8" s="637"/>
      <c r="F8" s="636"/>
      <c r="G8" s="636"/>
      <c r="H8" s="636"/>
    </row>
    <row r="9" spans="1:8" ht="14.25" customHeight="1">
      <c r="A9" s="590" t="s">
        <v>364</v>
      </c>
      <c r="B9" s="590"/>
    </row>
    <row r="10" spans="1:8" ht="14.25" customHeight="1">
      <c r="A10" s="589" t="s">
        <v>391</v>
      </c>
      <c r="B10" s="589"/>
    </row>
    <row r="11" spans="1:8" ht="14.25" customHeight="1">
      <c r="A11" s="589"/>
      <c r="B11" s="589"/>
    </row>
    <row r="12" spans="1:8" ht="14.25" customHeight="1">
      <c r="A12" s="432" t="s">
        <v>143</v>
      </c>
      <c r="B12" s="431"/>
      <c r="C12" s="427" t="s">
        <v>92</v>
      </c>
      <c r="D12" s="427" t="s">
        <v>229</v>
      </c>
      <c r="E12" s="430" t="s">
        <v>93</v>
      </c>
      <c r="F12" s="429"/>
      <c r="G12" s="428"/>
      <c r="H12" s="427" t="s">
        <v>216</v>
      </c>
    </row>
    <row r="13" spans="1:8" ht="14.25" customHeight="1">
      <c r="A13" s="426"/>
      <c r="B13" s="425"/>
      <c r="C13" s="424" t="s">
        <v>86</v>
      </c>
      <c r="D13" s="422" t="s">
        <v>214</v>
      </c>
      <c r="E13" s="422" t="s">
        <v>215</v>
      </c>
      <c r="F13" s="422" t="s">
        <v>89</v>
      </c>
      <c r="G13" s="422" t="s">
        <v>88</v>
      </c>
      <c r="H13" s="422" t="s">
        <v>214</v>
      </c>
    </row>
    <row r="14" spans="1:8" ht="14.25" customHeight="1">
      <c r="A14" s="426"/>
      <c r="B14" s="425"/>
      <c r="C14" s="424"/>
      <c r="D14" s="422">
        <v>2019</v>
      </c>
      <c r="E14" s="422" t="s">
        <v>85</v>
      </c>
      <c r="F14" s="422" t="s">
        <v>85</v>
      </c>
      <c r="G14" s="423"/>
      <c r="H14" s="422">
        <v>2021</v>
      </c>
    </row>
    <row r="15" spans="1:8" ht="14.25" customHeight="1">
      <c r="A15" s="421"/>
      <c r="B15" s="420"/>
      <c r="C15" s="419"/>
      <c r="D15" s="417" t="s">
        <v>84</v>
      </c>
      <c r="E15" s="417" t="s">
        <v>84</v>
      </c>
      <c r="F15" s="417" t="s">
        <v>142</v>
      </c>
      <c r="G15" s="418"/>
      <c r="H15" s="417" t="s">
        <v>83</v>
      </c>
    </row>
    <row r="16" spans="1:8" ht="20.100000000000001" customHeight="1">
      <c r="A16" s="587" t="s">
        <v>213</v>
      </c>
      <c r="B16" s="586"/>
      <c r="C16" s="585"/>
      <c r="D16" s="585"/>
      <c r="E16" s="585"/>
      <c r="F16" s="586"/>
      <c r="G16" s="586"/>
      <c r="H16" s="585"/>
    </row>
    <row r="17" spans="1:8" s="579" customFormat="1" ht="20.100000000000001" customHeight="1" outlineLevel="1">
      <c r="A17" s="584" t="s">
        <v>46</v>
      </c>
      <c r="B17" s="583"/>
      <c r="C17" s="582"/>
      <c r="D17" s="580">
        <f>SUM(D18:D21)</f>
        <v>69928.5</v>
      </c>
      <c r="E17" s="580">
        <f>SUM(E18:E21)</f>
        <v>18015</v>
      </c>
      <c r="F17" s="580">
        <f>SUM(F18:F21)</f>
        <v>111985</v>
      </c>
      <c r="G17" s="580">
        <f>SUM(G18:G21)</f>
        <v>130000</v>
      </c>
      <c r="H17" s="580">
        <f>SUM(H18:H21)</f>
        <v>130000</v>
      </c>
    </row>
    <row r="18" spans="1:8" s="571" customFormat="1" ht="16.7" customHeight="1" outlineLevel="1">
      <c r="A18" s="602" t="s">
        <v>211</v>
      </c>
      <c r="B18" s="569"/>
      <c r="C18" s="568" t="s">
        <v>40</v>
      </c>
      <c r="D18" s="565">
        <f>'[8]LCPC - SSS'!$F$13</f>
        <v>43500</v>
      </c>
      <c r="E18" s="572">
        <f>'[7]LCPC - SSS'!$F$13</f>
        <v>0</v>
      </c>
      <c r="F18" s="563">
        <f>G18-E18</f>
        <v>94000</v>
      </c>
      <c r="G18" s="572">
        <f>'[7]LCPC - SSS'!$D$13</f>
        <v>94000</v>
      </c>
      <c r="H18" s="645">
        <v>94000</v>
      </c>
    </row>
    <row r="19" spans="1:8" s="562" customFormat="1" ht="16.7" customHeight="1" outlineLevel="1">
      <c r="A19" s="570" t="s">
        <v>238</v>
      </c>
      <c r="B19" s="569"/>
      <c r="C19" s="568" t="s">
        <v>131</v>
      </c>
      <c r="D19" s="565">
        <f>'[8]LCPC - SSS'!$F$14</f>
        <v>703.5</v>
      </c>
      <c r="E19" s="564">
        <f>'[7]LCPC - SSS'!$F$14</f>
        <v>0</v>
      </c>
      <c r="F19" s="563">
        <f>G19-E19</f>
        <v>1000</v>
      </c>
      <c r="G19" s="572">
        <f>'[7]LCPC - SSS'!$D$14</f>
        <v>1000</v>
      </c>
      <c r="H19" s="573">
        <v>1000</v>
      </c>
    </row>
    <row r="20" spans="1:8" s="562" customFormat="1" ht="16.7" customHeight="1" outlineLevel="1">
      <c r="A20" s="570" t="s">
        <v>130</v>
      </c>
      <c r="B20" s="569"/>
      <c r="C20" s="568" t="s">
        <v>33</v>
      </c>
      <c r="D20" s="565">
        <f>'[8]LCPC - SSS'!$F$15</f>
        <v>0</v>
      </c>
      <c r="E20" s="564">
        <f>'[7]LCPC - SSS'!$F$15</f>
        <v>5315</v>
      </c>
      <c r="F20" s="563">
        <f>G20-E20</f>
        <v>1685</v>
      </c>
      <c r="G20" s="564">
        <f>'[7]LCPC - SSS'!$D$15</f>
        <v>7000</v>
      </c>
      <c r="H20" s="564">
        <v>7000</v>
      </c>
    </row>
    <row r="21" spans="1:8" s="562" customFormat="1" ht="16.7" customHeight="1" outlineLevel="1">
      <c r="A21" s="575" t="s">
        <v>205</v>
      </c>
      <c r="B21" s="387"/>
      <c r="C21" s="566" t="s">
        <v>9</v>
      </c>
      <c r="D21" s="565">
        <f>'[8]LCPC - SSS'!$F$16</f>
        <v>25725</v>
      </c>
      <c r="E21" s="564">
        <f>'[7]LCPC - SSS'!$F$16</f>
        <v>12700</v>
      </c>
      <c r="F21" s="563">
        <f>G21-E21</f>
        <v>15300</v>
      </c>
      <c r="G21" s="564">
        <f>'[7]LCPC - SSS'!$D$16</f>
        <v>28000</v>
      </c>
      <c r="H21" s="564">
        <v>28000</v>
      </c>
    </row>
    <row r="22" spans="1:8" ht="20.100000000000001" customHeight="1" outlineLevel="2" thickBot="1">
      <c r="A22" s="599" t="s">
        <v>8</v>
      </c>
      <c r="B22" s="559"/>
      <c r="C22" s="560"/>
      <c r="D22" s="559">
        <f>SUM(D18:D21)</f>
        <v>69928.5</v>
      </c>
      <c r="E22" s="559">
        <f>SUM(E18:E21)</f>
        <v>18015</v>
      </c>
      <c r="F22" s="559">
        <f>SUM(F18:F21)</f>
        <v>111985</v>
      </c>
      <c r="G22" s="559">
        <f>SUM(G18:G21)</f>
        <v>130000</v>
      </c>
      <c r="H22" s="559">
        <f>SUM(H18:H21)</f>
        <v>130000</v>
      </c>
    </row>
    <row r="23" spans="1:8" ht="20.100000000000001" customHeight="1" outlineLevel="2" thickTop="1">
      <c r="A23" s="557"/>
      <c r="B23" s="557"/>
      <c r="C23" s="558"/>
      <c r="D23" s="557"/>
      <c r="E23" s="557"/>
      <c r="F23" s="557"/>
      <c r="G23" s="557"/>
      <c r="H23" s="557"/>
    </row>
    <row r="24" spans="1:8" s="367" customFormat="1" ht="14.25" customHeight="1">
      <c r="A24" s="370" t="s">
        <v>203</v>
      </c>
      <c r="B24" s="370"/>
      <c r="C24" s="369"/>
      <c r="D24" s="369" t="s">
        <v>6</v>
      </c>
      <c r="E24" s="369"/>
      <c r="F24" s="370"/>
      <c r="G24" s="370" t="s">
        <v>5</v>
      </c>
      <c r="H24" s="370"/>
    </row>
    <row r="25" spans="1:8" s="367" customFormat="1" ht="14.25" customHeight="1">
      <c r="A25" s="370"/>
      <c r="B25" s="370"/>
      <c r="C25" s="369"/>
      <c r="D25" s="369"/>
      <c r="E25" s="369"/>
      <c r="F25" s="370"/>
      <c r="G25" s="370"/>
      <c r="H25" s="370"/>
    </row>
    <row r="26" spans="1:8" s="367" customFormat="1" ht="14.25" customHeight="1">
      <c r="A26" s="370"/>
      <c r="B26" s="370"/>
      <c r="C26" s="369"/>
      <c r="D26" s="369"/>
      <c r="E26" s="369"/>
      <c r="F26" s="370"/>
      <c r="G26" s="370"/>
      <c r="H26" s="370"/>
    </row>
    <row r="27" spans="1:8" s="367" customFormat="1" ht="14.25" customHeight="1">
      <c r="A27" s="3695" t="s">
        <v>1894</v>
      </c>
      <c r="B27" s="373"/>
      <c r="C27" s="374"/>
      <c r="D27" s="374" t="s">
        <v>1899</v>
      </c>
      <c r="E27" s="369"/>
      <c r="F27" s="373"/>
      <c r="G27" s="3697" t="s">
        <v>1876</v>
      </c>
      <c r="H27" s="373"/>
    </row>
    <row r="28" spans="1:8" s="367" customFormat="1" ht="14.25" customHeight="1">
      <c r="A28" s="369" t="s">
        <v>361</v>
      </c>
      <c r="B28" s="370"/>
      <c r="C28" s="370"/>
      <c r="D28" s="370" t="s">
        <v>241</v>
      </c>
      <c r="E28" s="369"/>
      <c r="F28" s="368"/>
      <c r="G28" s="368" t="s">
        <v>240</v>
      </c>
      <c r="H28" s="368"/>
    </row>
    <row r="29" spans="1:8" s="363" customFormat="1">
      <c r="A29" s="365"/>
      <c r="B29" s="366"/>
      <c r="C29" s="365"/>
      <c r="D29" s="364"/>
      <c r="E29" s="364"/>
      <c r="F29" s="364"/>
      <c r="G29" s="364"/>
      <c r="H29" s="364"/>
    </row>
    <row r="30" spans="1:8" s="363" customFormat="1">
      <c r="A30" s="365"/>
      <c r="B30" s="366"/>
      <c r="C30" s="365"/>
      <c r="D30" s="364"/>
      <c r="E30" s="364"/>
      <c r="F30" s="364"/>
      <c r="G30" s="364"/>
      <c r="H30" s="364"/>
    </row>
    <row r="31" spans="1:8" s="363" customFormat="1">
      <c r="A31" s="365"/>
      <c r="B31" s="366"/>
      <c r="C31" s="365"/>
      <c r="D31" s="364"/>
      <c r="E31" s="364"/>
      <c r="F31" s="364"/>
      <c r="G31" s="364"/>
      <c r="H31" s="364"/>
    </row>
    <row r="32" spans="1:8"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sheetData>
  <mergeCells count="4">
    <mergeCell ref="A12:B15"/>
    <mergeCell ref="E12:G12"/>
    <mergeCell ref="A5:H5"/>
    <mergeCell ref="A6:H6"/>
  </mergeCells>
  <pageMargins left="0.5" right="0" top="0" bottom="0" header="0.25" footer="0"/>
  <pageSetup paperSize="5" orientation="portrait" verticalDpi="300"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38" transitionEvaluation="1" transitionEntry="1">
    <tabColor rgb="FF00B050"/>
    <outlinePr summaryBelow="0"/>
  </sheetPr>
  <dimension ref="A1:EH165"/>
  <sheetViews>
    <sheetView showGridLines="0" showOutlineSymbols="0" topLeftCell="A138" workbookViewId="0">
      <selection activeCell="G158" sqref="G158"/>
    </sheetView>
  </sheetViews>
  <sheetFormatPr defaultColWidth="12.5703125" defaultRowHeight="13.5" outlineLevelRow="2" outlineLevelCol="2"/>
  <cols>
    <col min="1" max="1" width="1.85546875" style="555" customWidth="1"/>
    <col min="2" max="2" width="31.5703125" style="555" customWidth="1"/>
    <col min="3" max="3" width="11.28515625" style="661" customWidth="1"/>
    <col min="4" max="4" width="10.5703125" style="661" customWidth="1"/>
    <col min="5" max="5" width="10.7109375" style="661" customWidth="1"/>
    <col min="6" max="6" width="10.85546875" style="661" customWidth="1"/>
    <col min="7" max="7" width="10.7109375" style="661" customWidth="1"/>
    <col min="8" max="8" width="11" style="661" customWidth="1"/>
    <col min="9" max="9" width="12.85546875" style="555" bestFit="1" customWidth="1"/>
    <col min="10" max="37" width="12.5703125" style="555"/>
    <col min="38" max="42" width="12.5703125" style="555" outlineLevel="1"/>
    <col min="43" max="48" width="12.5703125" style="555" outlineLevel="2"/>
    <col min="49" max="51" width="12.5703125" style="555" outlineLevel="1"/>
    <col min="52" max="71" width="12.5703125" style="555"/>
    <col min="72" max="75" width="12.5703125" style="555" outlineLevel="1"/>
    <col min="76" max="123" width="12.5703125" style="555"/>
    <col min="124" max="129" width="12.5703125" style="555" outlineLevel="1"/>
    <col min="130" max="135" width="12.5703125" style="555" outlineLevel="2"/>
    <col min="136" max="138" width="12.5703125" style="555" outlineLevel="1"/>
    <col min="139" max="16384" width="12.5703125" style="555"/>
  </cols>
  <sheetData>
    <row r="1" spans="1:8">
      <c r="A1" s="598" t="s">
        <v>99</v>
      </c>
      <c r="E1" s="598"/>
      <c r="F1" s="598"/>
      <c r="G1" s="598"/>
      <c r="H1" s="598"/>
    </row>
    <row r="2" spans="1:8" ht="14.25" customHeight="1">
      <c r="A2" s="596" t="s">
        <v>480</v>
      </c>
      <c r="E2" s="596"/>
      <c r="F2" s="596"/>
      <c r="G2" s="596"/>
      <c r="H2" s="596"/>
    </row>
    <row r="3" spans="1:8" ht="3.75" customHeight="1">
      <c r="E3" s="596"/>
      <c r="F3" s="596"/>
      <c r="G3" s="596"/>
      <c r="H3" s="596"/>
    </row>
    <row r="4" spans="1:8" ht="14.25" customHeight="1">
      <c r="A4" s="795" t="s">
        <v>220</v>
      </c>
      <c r="B4" s="795"/>
      <c r="C4" s="795"/>
      <c r="D4" s="795"/>
      <c r="E4" s="795"/>
      <c r="F4" s="795"/>
      <c r="G4" s="795"/>
      <c r="H4" s="795"/>
    </row>
    <row r="5" spans="1:8" ht="14.25" customHeight="1">
      <c r="A5" s="794" t="s">
        <v>219</v>
      </c>
      <c r="B5" s="794"/>
      <c r="C5" s="794"/>
      <c r="D5" s="794"/>
      <c r="E5" s="794"/>
      <c r="F5" s="794"/>
      <c r="G5" s="794"/>
      <c r="H5" s="794"/>
    </row>
    <row r="6" spans="1:8" ht="14.25" customHeight="1">
      <c r="A6" s="629"/>
      <c r="B6" s="590" t="s">
        <v>479</v>
      </c>
    </row>
    <row r="7" spans="1:8" ht="11.25" customHeight="1">
      <c r="A7" s="793" t="s">
        <v>143</v>
      </c>
      <c r="B7" s="792"/>
      <c r="C7" s="729" t="s">
        <v>92</v>
      </c>
      <c r="D7" s="729" t="s">
        <v>91</v>
      </c>
      <c r="E7" s="732" t="s">
        <v>93</v>
      </c>
      <c r="F7" s="731"/>
      <c r="G7" s="730"/>
      <c r="H7" s="729" t="s">
        <v>452</v>
      </c>
    </row>
    <row r="8" spans="1:8" ht="11.25" customHeight="1">
      <c r="A8" s="791"/>
      <c r="B8" s="790"/>
      <c r="C8" s="726" t="s">
        <v>86</v>
      </c>
      <c r="D8" s="725" t="s">
        <v>228</v>
      </c>
      <c r="E8" s="725" t="s">
        <v>215</v>
      </c>
      <c r="F8" s="725" t="s">
        <v>89</v>
      </c>
      <c r="G8" s="725"/>
      <c r="H8" s="725" t="s">
        <v>214</v>
      </c>
    </row>
    <row r="9" spans="1:8" ht="11.25" customHeight="1">
      <c r="A9" s="791"/>
      <c r="B9" s="790"/>
      <c r="C9" s="726"/>
      <c r="D9" s="725"/>
      <c r="E9" s="725" t="s">
        <v>85</v>
      </c>
      <c r="F9" s="725" t="s">
        <v>85</v>
      </c>
      <c r="G9" s="725" t="s">
        <v>88</v>
      </c>
      <c r="H9" s="725" t="s">
        <v>227</v>
      </c>
    </row>
    <row r="10" spans="1:8">
      <c r="A10" s="789"/>
      <c r="B10" s="788"/>
      <c r="C10" s="722"/>
      <c r="D10" s="720" t="s">
        <v>84</v>
      </c>
      <c r="E10" s="720" t="s">
        <v>84</v>
      </c>
      <c r="F10" s="720" t="s">
        <v>142</v>
      </c>
      <c r="G10" s="721"/>
      <c r="H10" s="720" t="s">
        <v>83</v>
      </c>
    </row>
    <row r="11" spans="1:8" ht="11.25" customHeight="1">
      <c r="A11" s="787" t="s">
        <v>213</v>
      </c>
      <c r="B11" s="586"/>
      <c r="C11" s="786"/>
      <c r="D11" s="786"/>
      <c r="E11" s="786"/>
      <c r="F11" s="785"/>
      <c r="G11" s="785"/>
      <c r="H11" s="785"/>
    </row>
    <row r="12" spans="1:8" ht="10.5" customHeight="1">
      <c r="A12" s="784" t="s">
        <v>82</v>
      </c>
      <c r="B12" s="783"/>
      <c r="C12" s="782"/>
      <c r="D12" s="781">
        <f>SUM(D14:D39)</f>
        <v>53938854.720000006</v>
      </c>
      <c r="E12" s="781">
        <f>SUM(E14:E39)</f>
        <v>25035655.93999999</v>
      </c>
      <c r="F12" s="781">
        <f>SUM(F14:F39)</f>
        <v>52446332.060000002</v>
      </c>
      <c r="G12" s="781">
        <f>SUM(G14:G39)</f>
        <v>77481988</v>
      </c>
      <c r="H12" s="781" t="e">
        <f>SUM(H14:H39)</f>
        <v>#REF!</v>
      </c>
    </row>
    <row r="13" spans="1:8" ht="12" customHeight="1" outlineLevel="1">
      <c r="A13" s="780" t="s">
        <v>81</v>
      </c>
      <c r="B13" s="779"/>
      <c r="C13" s="777"/>
      <c r="D13" s="778"/>
      <c r="E13" s="778"/>
      <c r="F13" s="777"/>
      <c r="G13" s="777"/>
      <c r="H13" s="777"/>
    </row>
    <row r="14" spans="1:8" ht="12" customHeight="1" outlineLevel="1">
      <c r="A14" s="698" t="s">
        <v>478</v>
      </c>
      <c r="B14" s="700"/>
      <c r="C14" s="408" t="s">
        <v>79</v>
      </c>
      <c r="D14" s="697">
        <f>[8]CMO!$E$9</f>
        <v>27726255.5</v>
      </c>
      <c r="E14" s="677">
        <f>[7]CMO!$E$9</f>
        <v>15657994.459999993</v>
      </c>
      <c r="F14" s="677">
        <f>G14-E14</f>
        <v>24479329.540000007</v>
      </c>
      <c r="G14" s="675">
        <f>[7]CMO!$C$9</f>
        <v>40137324</v>
      </c>
      <c r="H14" s="675" t="e">
        <f>#REF!</f>
        <v>#REF!</v>
      </c>
    </row>
    <row r="15" spans="1:8" ht="12" customHeight="1" outlineLevel="1">
      <c r="A15" s="772" t="s">
        <v>78</v>
      </c>
      <c r="B15" s="700"/>
      <c r="C15" s="771"/>
      <c r="D15" s="697"/>
      <c r="E15" s="677"/>
      <c r="F15" s="677"/>
      <c r="G15" s="675"/>
      <c r="H15" s="675"/>
    </row>
    <row r="16" spans="1:8" ht="12" customHeight="1" outlineLevel="1">
      <c r="A16" s="698" t="s">
        <v>477</v>
      </c>
      <c r="B16" s="700"/>
      <c r="C16" s="408" t="s">
        <v>76</v>
      </c>
      <c r="D16" s="697">
        <f>[8]CMO!$E$10</f>
        <v>3059848.3899999997</v>
      </c>
      <c r="E16" s="677">
        <f>[7]CMO!$E$10</f>
        <v>1858090.7200000002</v>
      </c>
      <c r="F16" s="677">
        <f>G16-E16</f>
        <v>2557909.2799999998</v>
      </c>
      <c r="G16" s="675">
        <f>[7]CMO!$C$10</f>
        <v>4416000</v>
      </c>
      <c r="H16" s="675" t="e">
        <f>#REF!*2000*12</f>
        <v>#REF!</v>
      </c>
    </row>
    <row r="17" spans="1:10" ht="12" customHeight="1" outlineLevel="1">
      <c r="A17" s="698" t="s">
        <v>141</v>
      </c>
      <c r="B17" s="700"/>
      <c r="C17" s="408" t="s">
        <v>140</v>
      </c>
      <c r="D17" s="697">
        <f>[8]CMO!$E$11</f>
        <v>114000</v>
      </c>
      <c r="E17" s="765">
        <f>[7]CMO!$E$11</f>
        <v>57000</v>
      </c>
      <c r="F17" s="677">
        <f>G17-E17</f>
        <v>85500</v>
      </c>
      <c r="G17" s="770">
        <f>[7]CMO!$C$11</f>
        <v>142500</v>
      </c>
      <c r="H17" s="675">
        <v>114000</v>
      </c>
    </row>
    <row r="18" spans="1:10" ht="12" customHeight="1" outlineLevel="1">
      <c r="A18" s="698" t="s">
        <v>139</v>
      </c>
      <c r="B18" s="700"/>
      <c r="C18" s="408" t="s">
        <v>138</v>
      </c>
      <c r="D18" s="697">
        <f>[8]CMO!$E$12</f>
        <v>57000</v>
      </c>
      <c r="E18" s="765">
        <f>[7]CMO!$E$12</f>
        <v>57000</v>
      </c>
      <c r="F18" s="677">
        <f>G18-E18</f>
        <v>57000</v>
      </c>
      <c r="G18" s="770">
        <f>[7]CMO!$C$12</f>
        <v>114000</v>
      </c>
      <c r="H18" s="770">
        <v>114000</v>
      </c>
    </row>
    <row r="19" spans="1:10" ht="12" customHeight="1" outlineLevel="1">
      <c r="A19" s="698" t="s">
        <v>75</v>
      </c>
      <c r="B19" s="700"/>
      <c r="C19" s="408" t="s">
        <v>476</v>
      </c>
      <c r="D19" s="697">
        <f>[8]CMO!$E$13</f>
        <v>774000</v>
      </c>
      <c r="E19" s="765">
        <f>[7]CMO!$E$13</f>
        <v>786000</v>
      </c>
      <c r="F19" s="677">
        <f>G19-E19</f>
        <v>318000</v>
      </c>
      <c r="G19" s="770">
        <f>[7]CMO!$C$13</f>
        <v>1104000</v>
      </c>
      <c r="H19" s="770" t="e">
        <f>#REF!*6000</f>
        <v>#REF!</v>
      </c>
    </row>
    <row r="20" spans="1:10" ht="12" customHeight="1" outlineLevel="1">
      <c r="A20" s="681" t="s">
        <v>174</v>
      </c>
      <c r="B20" s="700"/>
      <c r="C20" s="408" t="s">
        <v>136</v>
      </c>
      <c r="D20" s="697">
        <f>[8]CMO!$E$14</f>
        <v>44020.42</v>
      </c>
      <c r="E20" s="765">
        <f>[7]CMO!$E$14</f>
        <v>1523.6</v>
      </c>
      <c r="F20" s="677">
        <f>G20-E20</f>
        <v>48476.4</v>
      </c>
      <c r="G20" s="770">
        <f>[7]CMO!$C$14</f>
        <v>50000</v>
      </c>
      <c r="H20" s="770">
        <v>50000</v>
      </c>
    </row>
    <row r="21" spans="1:10" ht="12" customHeight="1" outlineLevel="1">
      <c r="A21" s="698" t="s">
        <v>73</v>
      </c>
      <c r="B21" s="700"/>
      <c r="C21" s="771" t="s">
        <v>72</v>
      </c>
      <c r="D21" s="697">
        <f>[8]CMO!$E$15</f>
        <v>2348206</v>
      </c>
      <c r="E21" s="765">
        <f>[7]CMO!$E$15</f>
        <v>0</v>
      </c>
      <c r="F21" s="677">
        <f>G21-E21</f>
        <v>3344777</v>
      </c>
      <c r="G21" s="770">
        <f>[7]CMO!$C$15</f>
        <v>3344777</v>
      </c>
      <c r="H21" s="675" t="e">
        <f>H14/12</f>
        <v>#REF!</v>
      </c>
    </row>
    <row r="22" spans="1:10" ht="12" customHeight="1" outlineLevel="1">
      <c r="A22" s="698" t="s">
        <v>475</v>
      </c>
      <c r="B22" s="700"/>
      <c r="C22" s="771" t="s">
        <v>70</v>
      </c>
      <c r="D22" s="697">
        <f>[8]CMO!$E$16</f>
        <v>650500</v>
      </c>
      <c r="E22" s="776">
        <f>[7]CMO!$E$16</f>
        <v>0</v>
      </c>
      <c r="F22" s="677">
        <f>G22-E22</f>
        <v>920000</v>
      </c>
      <c r="G22" s="775">
        <f>[7]CMO!$C$16</f>
        <v>920000</v>
      </c>
      <c r="H22" s="775" t="e">
        <f>#REF!*5000</f>
        <v>#REF!</v>
      </c>
    </row>
    <row r="23" spans="1:10" ht="12" customHeight="1" outlineLevel="1">
      <c r="A23" s="698" t="s">
        <v>69</v>
      </c>
      <c r="B23" s="700"/>
      <c r="C23" s="771" t="s">
        <v>68</v>
      </c>
      <c r="D23" s="697">
        <f>[8]CMO!$E$17</f>
        <v>2117760</v>
      </c>
      <c r="E23" s="765">
        <f>[7]CMO!$E$17</f>
        <v>2641110</v>
      </c>
      <c r="F23" s="677">
        <f>G23-E23</f>
        <v>703667</v>
      </c>
      <c r="G23" s="770">
        <f>[7]CMO!$C$17</f>
        <v>3344777</v>
      </c>
      <c r="H23" s="675" t="e">
        <f>H21</f>
        <v>#REF!</v>
      </c>
    </row>
    <row r="24" spans="1:10" ht="12" customHeight="1" outlineLevel="1">
      <c r="A24" s="772" t="s">
        <v>67</v>
      </c>
      <c r="B24" s="700"/>
      <c r="C24" s="771"/>
      <c r="D24" s="697"/>
      <c r="E24" s="765"/>
      <c r="F24" s="677"/>
      <c r="G24" s="770"/>
      <c r="H24" s="675"/>
    </row>
    <row r="25" spans="1:10" ht="12" customHeight="1" outlineLevel="1">
      <c r="A25" s="698" t="s">
        <v>474</v>
      </c>
      <c r="B25" s="700"/>
      <c r="C25" s="771" t="s">
        <v>65</v>
      </c>
      <c r="D25" s="697">
        <f>[8]CMO!$E$18</f>
        <v>3190616.2399999998</v>
      </c>
      <c r="E25" s="765">
        <f>[7]CMO!$E$18</f>
        <v>1783613.2799999991</v>
      </c>
      <c r="F25" s="677">
        <f>G25-E25</f>
        <v>3032866.7200000007</v>
      </c>
      <c r="G25" s="770">
        <f>[7]CMO!$C$18</f>
        <v>4816480</v>
      </c>
      <c r="H25" s="675">
        <v>4534987</v>
      </c>
      <c r="J25" s="774"/>
    </row>
    <row r="26" spans="1:10" ht="12" customHeight="1" outlineLevel="1">
      <c r="A26" s="698" t="s">
        <v>473</v>
      </c>
      <c r="B26" s="700"/>
      <c r="C26" s="771" t="s">
        <v>63</v>
      </c>
      <c r="D26" s="697">
        <f>[8]CMO!$E$19</f>
        <v>149600</v>
      </c>
      <c r="E26" s="765">
        <f>[7]CMO!$E$19</f>
        <v>83200</v>
      </c>
      <c r="F26" s="677">
        <f>G26-E26</f>
        <v>137600</v>
      </c>
      <c r="G26" s="770">
        <f>[7]CMO!$C$19</f>
        <v>220800</v>
      </c>
      <c r="H26" s="675" t="e">
        <f>#REF!*100*12</f>
        <v>#REF!</v>
      </c>
    </row>
    <row r="27" spans="1:10" ht="12" customHeight="1" outlineLevel="1">
      <c r="A27" s="698" t="s">
        <v>62</v>
      </c>
      <c r="B27" s="700"/>
      <c r="C27" s="771" t="s">
        <v>61</v>
      </c>
      <c r="D27" s="697">
        <f>[8]CMO!$E$20</f>
        <v>338430.81000000006</v>
      </c>
      <c r="E27" s="765">
        <f>[7]CMO!$E$20</f>
        <v>225490.94999999992</v>
      </c>
      <c r="F27" s="677">
        <f>G27-E27</f>
        <v>361190.05000000005</v>
      </c>
      <c r="G27" s="770">
        <f>[7]CMO!$C$20</f>
        <v>586681</v>
      </c>
      <c r="H27" s="675">
        <v>640404</v>
      </c>
      <c r="I27" s="773"/>
    </row>
    <row r="28" spans="1:10" ht="12" customHeight="1" outlineLevel="1">
      <c r="A28" s="698" t="s">
        <v>60</v>
      </c>
      <c r="B28" s="700"/>
      <c r="C28" s="771" t="s">
        <v>59</v>
      </c>
      <c r="D28" s="697">
        <f>[8]CMO!$E$21</f>
        <v>148500</v>
      </c>
      <c r="E28" s="765">
        <f>[7]CMO!$E$21</f>
        <v>137617.35</v>
      </c>
      <c r="F28" s="677">
        <f>G28-E28</f>
        <v>83182.649999999994</v>
      </c>
      <c r="G28" s="770">
        <f>[7]CMO!$C$21</f>
        <v>220800</v>
      </c>
      <c r="H28" s="677" t="e">
        <f>H26</f>
        <v>#REF!</v>
      </c>
    </row>
    <row r="29" spans="1:10" ht="12" customHeight="1" outlineLevel="1">
      <c r="A29" s="772" t="s">
        <v>56</v>
      </c>
      <c r="B29" s="700"/>
      <c r="C29" s="771"/>
      <c r="D29" s="697"/>
      <c r="E29" s="765"/>
      <c r="F29" s="677"/>
      <c r="G29" s="770"/>
      <c r="H29" s="677"/>
    </row>
    <row r="30" spans="1:10" ht="12" customHeight="1" outlineLevel="1">
      <c r="A30" s="698" t="s">
        <v>472</v>
      </c>
      <c r="B30" s="700"/>
      <c r="C30" s="771" t="s">
        <v>57</v>
      </c>
      <c r="D30" s="697">
        <f>[8]CMO!$E$22</f>
        <v>173305.73</v>
      </c>
      <c r="E30" s="765">
        <f>[7]CMO!$E$22</f>
        <v>0</v>
      </c>
      <c r="F30" s="677">
        <f>G30-E30</f>
        <v>1000</v>
      </c>
      <c r="G30" s="770">
        <f>[7]CMO!$C$22</f>
        <v>1000</v>
      </c>
      <c r="H30" s="709">
        <v>221406</v>
      </c>
    </row>
    <row r="31" spans="1:10" ht="12" customHeight="1" outlineLevel="1">
      <c r="A31" s="698" t="s">
        <v>464</v>
      </c>
      <c r="B31" s="700"/>
      <c r="C31" s="766" t="s">
        <v>55</v>
      </c>
      <c r="D31" s="697">
        <f>[8]CMO!$E$23</f>
        <v>7558588.8499999996</v>
      </c>
      <c r="E31" s="768">
        <f>[7]CMO!$E$23</f>
        <v>0</v>
      </c>
      <c r="F31" s="677">
        <f>G31-E31</f>
        <v>2872163</v>
      </c>
      <c r="G31" s="770">
        <f>[7]CMO!$C$23</f>
        <v>2872163</v>
      </c>
      <c r="H31" s="677">
        <v>4926554</v>
      </c>
    </row>
    <row r="32" spans="1:10" ht="12" customHeight="1" outlineLevel="1">
      <c r="A32" s="698" t="s">
        <v>173</v>
      </c>
      <c r="B32" s="700"/>
      <c r="C32" s="766" t="s">
        <v>471</v>
      </c>
      <c r="D32" s="697">
        <f>[8]CMO!$E$24</f>
        <v>4810222.7799999993</v>
      </c>
      <c r="E32" s="768">
        <f>[7]CMO!$E$24</f>
        <v>1290015.5799999991</v>
      </c>
      <c r="F32" s="677">
        <f>G32-E32</f>
        <v>4709984.4200000009</v>
      </c>
      <c r="G32" s="770">
        <f>[7]CMO!$C$24</f>
        <v>6000000</v>
      </c>
      <c r="H32" s="677">
        <v>6000000</v>
      </c>
    </row>
    <row r="33" spans="1:9" ht="12" customHeight="1" outlineLevel="1">
      <c r="A33" s="698" t="s">
        <v>470</v>
      </c>
      <c r="B33" s="700"/>
      <c r="C33" s="766" t="s">
        <v>469</v>
      </c>
      <c r="D33" s="769">
        <f>[8]CMO!$E$25</f>
        <v>30000</v>
      </c>
      <c r="E33" s="768">
        <f>[7]CMO!$E$25</f>
        <v>70000</v>
      </c>
      <c r="F33" s="677">
        <f>G33-E33</f>
        <v>40000</v>
      </c>
      <c r="G33" s="768">
        <f>[7]CMO!$C$25</f>
        <v>110000</v>
      </c>
      <c r="H33" s="677">
        <v>90000</v>
      </c>
    </row>
    <row r="34" spans="1:9" ht="12" customHeight="1" outlineLevel="1">
      <c r="A34" s="698" t="s">
        <v>52</v>
      </c>
      <c r="B34" s="700"/>
      <c r="C34" s="766" t="s">
        <v>468</v>
      </c>
      <c r="D34" s="769">
        <f>[8]CMO!$E$26</f>
        <v>0</v>
      </c>
      <c r="E34" s="768">
        <f>[7]CMO!$E$26</f>
        <v>0</v>
      </c>
      <c r="F34" s="677">
        <f>G34-E34</f>
        <v>1000</v>
      </c>
      <c r="G34" s="768">
        <f>[7]CMO!$C$26</f>
        <v>1000</v>
      </c>
      <c r="H34" s="677">
        <v>1000</v>
      </c>
    </row>
    <row r="35" spans="1:9" ht="12" customHeight="1" outlineLevel="1">
      <c r="A35" s="695" t="s">
        <v>467</v>
      </c>
      <c r="B35" s="632"/>
      <c r="C35" s="766"/>
      <c r="D35" s="769"/>
      <c r="E35" s="768"/>
      <c r="F35" s="677"/>
      <c r="G35" s="768"/>
      <c r="H35" s="677"/>
    </row>
    <row r="36" spans="1:9" ht="12" customHeight="1" outlineLevel="1">
      <c r="A36" s="681"/>
      <c r="B36" s="700" t="s">
        <v>466</v>
      </c>
      <c r="C36" s="766" t="s">
        <v>465</v>
      </c>
      <c r="D36" s="769">
        <f>[8]CMO!$E$27</f>
        <v>648000</v>
      </c>
      <c r="E36" s="768">
        <f>[7]CMO!$E$27</f>
        <v>0</v>
      </c>
      <c r="F36" s="677">
        <f>G36-E36</f>
        <v>920000</v>
      </c>
      <c r="G36" s="768">
        <f>[7]CMO!$C$27</f>
        <v>920000</v>
      </c>
      <c r="H36" s="677">
        <v>840000</v>
      </c>
    </row>
    <row r="37" spans="1:9" ht="12" customHeight="1" outlineLevel="1">
      <c r="A37" s="681" t="s">
        <v>464</v>
      </c>
      <c r="B37" s="700"/>
      <c r="C37" s="766"/>
      <c r="D37" s="769"/>
      <c r="E37" s="768"/>
      <c r="F37" s="677"/>
      <c r="G37" s="768"/>
      <c r="H37" s="677"/>
    </row>
    <row r="38" spans="1:9" ht="12" customHeight="1" outlineLevel="1">
      <c r="A38" s="681"/>
      <c r="B38" s="767" t="s">
        <v>463</v>
      </c>
      <c r="C38" s="766" t="s">
        <v>462</v>
      </c>
      <c r="D38" s="697">
        <f>[8]CMO!$E$28</f>
        <v>0</v>
      </c>
      <c r="E38" s="765">
        <f>[7]CMO!$E$28</f>
        <v>0</v>
      </c>
      <c r="F38" s="677">
        <f>G38-E38</f>
        <v>7607686</v>
      </c>
      <c r="G38" s="765">
        <f>[7]CMO!$C$28</f>
        <v>7607686</v>
      </c>
      <c r="H38" s="677">
        <v>8000000</v>
      </c>
      <c r="I38" s="764"/>
    </row>
    <row r="39" spans="1:9" ht="12" customHeight="1" outlineLevel="1">
      <c r="A39" s="681" t="s">
        <v>48</v>
      </c>
      <c r="B39" s="763"/>
      <c r="C39" s="762" t="s">
        <v>461</v>
      </c>
      <c r="D39" s="747">
        <v>0</v>
      </c>
      <c r="E39" s="761">
        <f>[7]CMO!$E$29</f>
        <v>387000</v>
      </c>
      <c r="F39" s="677">
        <f>G39-E39</f>
        <v>165000</v>
      </c>
      <c r="G39" s="761">
        <f>[7]CMO!$C$29</f>
        <v>552000</v>
      </c>
      <c r="H39" s="746">
        <v>0</v>
      </c>
    </row>
    <row r="40" spans="1:9" s="756" customFormat="1" ht="12" customHeight="1" outlineLevel="1">
      <c r="A40" s="760" t="s">
        <v>46</v>
      </c>
      <c r="B40" s="759"/>
      <c r="C40" s="758"/>
      <c r="D40" s="757">
        <f>SUM(D41:D145)</f>
        <v>48084529.409999996</v>
      </c>
      <c r="E40" s="757">
        <f>SUM(E41:E145)</f>
        <v>81055873.340000004</v>
      </c>
      <c r="F40" s="757">
        <f>SUM(F41:F145)</f>
        <v>45050558.019999996</v>
      </c>
      <c r="G40" s="757">
        <f>SUM(G41:G145)</f>
        <v>126106431.36</v>
      </c>
      <c r="H40" s="757">
        <f>SUM(H41:H145)</f>
        <v>36203524</v>
      </c>
    </row>
    <row r="41" spans="1:9" ht="12" customHeight="1" outlineLevel="1">
      <c r="A41" s="681" t="s">
        <v>212</v>
      </c>
      <c r="B41" s="694"/>
      <c r="C41" s="755" t="s">
        <v>44</v>
      </c>
      <c r="D41" s="754">
        <f>[8]CMO!$E$30</f>
        <v>576351.69999999995</v>
      </c>
      <c r="E41" s="753">
        <f>[7]CMO!$E$31</f>
        <v>177709.66000000003</v>
      </c>
      <c r="F41" s="677">
        <f>G41-E41</f>
        <v>522290.33999999997</v>
      </c>
      <c r="G41" s="752">
        <f>[7]CMO!$C$31</f>
        <v>700000</v>
      </c>
      <c r="H41" s="751">
        <v>135000</v>
      </c>
    </row>
    <row r="42" spans="1:9" s="719" customFormat="1" ht="12" customHeight="1" outlineLevel="1">
      <c r="A42" s="681" t="s">
        <v>460</v>
      </c>
      <c r="B42" s="694"/>
      <c r="C42" s="683" t="s">
        <v>42</v>
      </c>
      <c r="D42" s="678">
        <f>[8]CMO!$E$31</f>
        <v>0</v>
      </c>
      <c r="E42" s="708">
        <f>[7]CMO!$E$32</f>
        <v>99818.959999999992</v>
      </c>
      <c r="F42" s="677">
        <f>G42-E42</f>
        <v>1181.0400000000081</v>
      </c>
      <c r="G42" s="707">
        <f>[7]CMO!$C$32</f>
        <v>101000</v>
      </c>
      <c r="H42" s="677">
        <f>[19]CMO!$I$12</f>
        <v>1000</v>
      </c>
    </row>
    <row r="43" spans="1:9" s="719" customFormat="1" ht="12" customHeight="1" outlineLevel="1">
      <c r="A43" s="681" t="s">
        <v>211</v>
      </c>
      <c r="B43" s="694"/>
      <c r="C43" s="683" t="s">
        <v>40</v>
      </c>
      <c r="D43" s="678">
        <f>[8]CMO!$E$32</f>
        <v>21850</v>
      </c>
      <c r="E43" s="708">
        <f>[7]CMO!$E$33</f>
        <v>0</v>
      </c>
      <c r="F43" s="677">
        <f>G43-E43</f>
        <v>30000</v>
      </c>
      <c r="G43" s="707">
        <f>[7]CMO!$C$33</f>
        <v>30000</v>
      </c>
      <c r="H43" s="677">
        <v>30000</v>
      </c>
    </row>
    <row r="44" spans="1:9" s="719" customFormat="1" ht="12" customHeight="1" outlineLevel="1">
      <c r="A44" s="698" t="s">
        <v>39</v>
      </c>
      <c r="B44" s="694"/>
      <c r="C44" s="683" t="s">
        <v>35</v>
      </c>
      <c r="D44" s="678">
        <f>[8]CMO!$E$33</f>
        <v>111041.01000000001</v>
      </c>
      <c r="E44" s="708">
        <f>[7]CMO!$E$34</f>
        <v>36199.899999999994</v>
      </c>
      <c r="F44" s="677">
        <f>G44-E44</f>
        <v>133800.1</v>
      </c>
      <c r="G44" s="676">
        <f>[7]CMO!$C$34</f>
        <v>170000</v>
      </c>
      <c r="H44" s="677">
        <v>170000</v>
      </c>
    </row>
    <row r="45" spans="1:9" s="719" customFormat="1" ht="12" customHeight="1" outlineLevel="1">
      <c r="A45" s="698" t="s">
        <v>334</v>
      </c>
      <c r="B45" s="700"/>
      <c r="C45" s="683"/>
      <c r="D45" s="678"/>
      <c r="E45" s="740"/>
      <c r="F45" s="677"/>
      <c r="G45" s="676"/>
      <c r="H45" s="675"/>
    </row>
    <row r="46" spans="1:9" s="719" customFormat="1" ht="12" customHeight="1" outlineLevel="1">
      <c r="A46" s="681"/>
      <c r="B46" s="718" t="s">
        <v>333</v>
      </c>
      <c r="C46" s="683" t="s">
        <v>37</v>
      </c>
      <c r="D46" s="678">
        <f>[8]CMO!$E$34</f>
        <v>18270</v>
      </c>
      <c r="E46" s="740">
        <f>[7]CMO!$E$35</f>
        <v>9445</v>
      </c>
      <c r="F46" s="677">
        <f>G46-E46</f>
        <v>70555</v>
      </c>
      <c r="G46" s="676">
        <f>[7]CMO!$C$35</f>
        <v>80000</v>
      </c>
      <c r="H46" s="675">
        <v>80000</v>
      </c>
    </row>
    <row r="47" spans="1:9" s="719" customFormat="1" ht="12" customHeight="1" outlineLevel="1">
      <c r="A47" s="750" t="s">
        <v>459</v>
      </c>
      <c r="B47" s="700"/>
      <c r="C47" s="683" t="s">
        <v>458</v>
      </c>
      <c r="D47" s="678">
        <v>0</v>
      </c>
      <c r="E47" s="740">
        <f>[7]CMO!$E$36</f>
        <v>57613953.219999999</v>
      </c>
      <c r="F47" s="677">
        <f>G47-E47</f>
        <v>7386046.7800000012</v>
      </c>
      <c r="G47" s="676">
        <f>[7]CMO!$C$36</f>
        <v>65000000</v>
      </c>
      <c r="H47" s="675">
        <v>0</v>
      </c>
    </row>
    <row r="48" spans="1:9" s="719" customFormat="1" ht="12" customHeight="1" outlineLevel="1">
      <c r="A48" s="698" t="s">
        <v>238</v>
      </c>
      <c r="B48" s="700"/>
      <c r="C48" s="683" t="s">
        <v>131</v>
      </c>
      <c r="D48" s="678">
        <f>[8]CMO!$E$35</f>
        <v>827479.16000000027</v>
      </c>
      <c r="E48" s="740">
        <f>[7]CMO!$E$37</f>
        <v>513669.78</v>
      </c>
      <c r="F48" s="677">
        <f>G48-E48</f>
        <v>486330.22</v>
      </c>
      <c r="G48" s="676">
        <f>[7]CMO!$C$37</f>
        <v>1000000</v>
      </c>
      <c r="H48" s="675">
        <v>1000000</v>
      </c>
    </row>
    <row r="49" spans="1:8" s="719" customFormat="1" ht="12" customHeight="1" outlineLevel="1">
      <c r="A49" s="698" t="s">
        <v>130</v>
      </c>
      <c r="B49" s="700"/>
      <c r="C49" s="683" t="s">
        <v>33</v>
      </c>
      <c r="D49" s="697">
        <f>[8]CMO!$E$36</f>
        <v>11990</v>
      </c>
      <c r="E49" s="675">
        <f>[7]CMO!$E$38</f>
        <v>7703500</v>
      </c>
      <c r="F49" s="677">
        <f>G49-E49</f>
        <v>316500</v>
      </c>
      <c r="G49" s="676">
        <f>[7]CMO!$C$38</f>
        <v>8020000</v>
      </c>
      <c r="H49" s="675">
        <v>500000</v>
      </c>
    </row>
    <row r="50" spans="1:8" s="719" customFormat="1" ht="12" customHeight="1" outlineLevel="1">
      <c r="A50" s="698" t="s">
        <v>171</v>
      </c>
      <c r="B50" s="700"/>
      <c r="C50" s="683" t="s">
        <v>29</v>
      </c>
      <c r="D50" s="697">
        <f>[8]CMO!$E$37</f>
        <v>6103</v>
      </c>
      <c r="E50" s="675">
        <f>[7]CMO!$E$39</f>
        <v>250</v>
      </c>
      <c r="F50" s="677">
        <f>G50-E50</f>
        <v>9750</v>
      </c>
      <c r="G50" s="676">
        <f>[7]CMO!$C$39</f>
        <v>10000</v>
      </c>
      <c r="H50" s="675">
        <f>[19]CMO!$I$19</f>
        <v>10000</v>
      </c>
    </row>
    <row r="51" spans="1:8" s="719" customFormat="1" ht="12" customHeight="1" outlineLevel="1">
      <c r="A51" s="698" t="s">
        <v>28</v>
      </c>
      <c r="B51" s="700"/>
      <c r="C51" s="743" t="s">
        <v>27</v>
      </c>
      <c r="D51" s="697">
        <f>[8]CMO!$E$38</f>
        <v>96513.68</v>
      </c>
      <c r="E51" s="675">
        <f>[7]CMO!$E$40</f>
        <v>56137.820000000022</v>
      </c>
      <c r="F51" s="677">
        <f>G51-E51</f>
        <v>141462.18</v>
      </c>
      <c r="G51" s="676">
        <f>[7]CMO!$C$40</f>
        <v>197600</v>
      </c>
      <c r="H51" s="675">
        <v>190000</v>
      </c>
    </row>
    <row r="52" spans="1:8" s="719" customFormat="1" ht="12" customHeight="1" outlineLevel="1">
      <c r="A52" s="681" t="s">
        <v>457</v>
      </c>
      <c r="B52" s="700"/>
      <c r="C52" s="743" t="s">
        <v>25</v>
      </c>
      <c r="D52" s="697">
        <f>[8]CMO!$E$39</f>
        <v>24885.39</v>
      </c>
      <c r="E52" s="675">
        <f>[7]CMO!$E$41</f>
        <v>7394.9699999999993</v>
      </c>
      <c r="F52" s="677">
        <f>G52-E52</f>
        <v>32605.03</v>
      </c>
      <c r="G52" s="676">
        <f>[7]CMO!$C$41</f>
        <v>40000</v>
      </c>
      <c r="H52" s="675">
        <f>[19]CMO!$I$21</f>
        <v>40000</v>
      </c>
    </row>
    <row r="53" spans="1:8" s="719" customFormat="1" ht="12" customHeight="1" outlineLevel="1">
      <c r="A53" s="698" t="s">
        <v>170</v>
      </c>
      <c r="B53" s="700"/>
      <c r="C53" s="683" t="s">
        <v>169</v>
      </c>
      <c r="D53" s="697">
        <f>[8]CMO!$E$40</f>
        <v>16700</v>
      </c>
      <c r="E53" s="675">
        <f>[7]CMO!$E$42</f>
        <v>0</v>
      </c>
      <c r="F53" s="677">
        <f>G53-E53</f>
        <v>50000</v>
      </c>
      <c r="G53" s="676">
        <f>[7]CMO!$C$42</f>
        <v>50000</v>
      </c>
      <c r="H53" s="675">
        <f>[19]CMO!$I$22</f>
        <v>50000</v>
      </c>
    </row>
    <row r="54" spans="1:8" s="719" customFormat="1" ht="12" customHeight="1" outlineLevel="1">
      <c r="A54" s="698" t="s">
        <v>24</v>
      </c>
      <c r="B54" s="700"/>
      <c r="C54" s="743" t="s">
        <v>23</v>
      </c>
      <c r="D54" s="697">
        <f>[8]CMO!$E$41</f>
        <v>8537571.4800000004</v>
      </c>
      <c r="E54" s="675">
        <f>[7]CMO!$E$43</f>
        <v>5165680.4500000011</v>
      </c>
      <c r="F54" s="677">
        <f>G54-E54</f>
        <v>9178359.5499999989</v>
      </c>
      <c r="G54" s="676">
        <f>[7]CMO!$C$43</f>
        <v>14344040</v>
      </c>
      <c r="H54" s="675">
        <v>15844040</v>
      </c>
    </row>
    <row r="55" spans="1:8" s="719" customFormat="1" ht="12" customHeight="1" outlineLevel="1">
      <c r="A55" s="698" t="s">
        <v>455</v>
      </c>
      <c r="B55" s="700"/>
      <c r="C55" s="683"/>
      <c r="D55" s="697"/>
      <c r="E55" s="675"/>
      <c r="F55" s="677"/>
      <c r="G55" s="676"/>
      <c r="H55" s="675"/>
    </row>
    <row r="56" spans="1:8" s="719" customFormat="1" ht="12" customHeight="1" outlineLevel="1">
      <c r="A56" s="681"/>
      <c r="B56" s="718" t="s">
        <v>456</v>
      </c>
      <c r="C56" s="683" t="s">
        <v>21</v>
      </c>
      <c r="D56" s="697">
        <f>[8]CMO!$E$42</f>
        <v>0</v>
      </c>
      <c r="E56" s="675">
        <f>[7]CMO!$E$44</f>
        <v>0</v>
      </c>
      <c r="F56" s="677">
        <f>G56-E56</f>
        <v>2000</v>
      </c>
      <c r="G56" s="676">
        <f>[7]CMO!$C$44</f>
        <v>2000</v>
      </c>
      <c r="H56" s="675">
        <v>2000</v>
      </c>
    </row>
    <row r="57" spans="1:8" s="623" customFormat="1" ht="12" customHeight="1" outlineLevel="1">
      <c r="A57" s="698" t="s">
        <v>455</v>
      </c>
      <c r="B57" s="700"/>
      <c r="C57" s="683"/>
      <c r="D57" s="697"/>
      <c r="E57" s="675"/>
      <c r="F57" s="677"/>
      <c r="G57" s="676"/>
      <c r="H57" s="675"/>
    </row>
    <row r="58" spans="1:8" s="623" customFormat="1" ht="12" customHeight="1" outlineLevel="1">
      <c r="A58" s="681"/>
      <c r="B58" s="718" t="s">
        <v>253</v>
      </c>
      <c r="C58" s="683" t="s">
        <v>252</v>
      </c>
      <c r="D58" s="697">
        <f>[8]CMO!$E$43</f>
        <v>57600</v>
      </c>
      <c r="E58" s="675">
        <f>[7]CMO!$E$45</f>
        <v>8400</v>
      </c>
      <c r="F58" s="677">
        <f>G58-E58</f>
        <v>76600</v>
      </c>
      <c r="G58" s="676">
        <f>[7]CMO!$C$45</f>
        <v>85000</v>
      </c>
      <c r="H58" s="675">
        <f>[19]CMO!$I$27</f>
        <v>85000</v>
      </c>
    </row>
    <row r="59" spans="1:8" s="623" customFormat="1" ht="12" customHeight="1" outlineLevel="1">
      <c r="A59" s="698" t="s">
        <v>17</v>
      </c>
      <c r="B59" s="700"/>
      <c r="C59" s="683"/>
      <c r="D59" s="697"/>
      <c r="E59" s="675"/>
      <c r="F59" s="677"/>
      <c r="G59" s="676"/>
      <c r="H59" s="675"/>
    </row>
    <row r="60" spans="1:8" s="623" customFormat="1" ht="12" customHeight="1" outlineLevel="1">
      <c r="A60" s="388"/>
      <c r="B60" s="749" t="s">
        <v>275</v>
      </c>
      <c r="C60" s="748" t="s">
        <v>206</v>
      </c>
      <c r="D60" s="747">
        <f>[8]CMO!$E$44</f>
        <v>72413.100000000006</v>
      </c>
      <c r="E60" s="744">
        <f>[7]CMO!$E$46</f>
        <v>102428</v>
      </c>
      <c r="F60" s="746">
        <f>G60-E60</f>
        <v>197572</v>
      </c>
      <c r="G60" s="745">
        <f>[7]CMO!$C$46</f>
        <v>300000</v>
      </c>
      <c r="H60" s="744">
        <v>150000</v>
      </c>
    </row>
    <row r="61" spans="1:8" s="623" customFormat="1" ht="14.25" customHeight="1" outlineLevel="1">
      <c r="A61" s="694"/>
      <c r="B61" s="694"/>
      <c r="C61" s="743"/>
      <c r="D61" s="742"/>
      <c r="E61" s="740"/>
      <c r="F61" s="740"/>
      <c r="G61" s="741"/>
      <c r="H61" s="740"/>
    </row>
    <row r="62" spans="1:8" s="623" customFormat="1" ht="14.25" customHeight="1" outlineLevel="1">
      <c r="A62" s="694"/>
      <c r="B62" s="694"/>
      <c r="C62" s="743"/>
      <c r="D62" s="742"/>
      <c r="E62" s="740"/>
      <c r="F62" s="740"/>
      <c r="G62" s="741"/>
      <c r="H62" s="740"/>
    </row>
    <row r="63" spans="1:8" s="623" customFormat="1" ht="14.25" customHeight="1" outlineLevel="1">
      <c r="A63" s="694"/>
      <c r="B63" s="694"/>
      <c r="C63" s="743"/>
      <c r="D63" s="742"/>
      <c r="E63" s="740"/>
      <c r="F63" s="740"/>
      <c r="G63" s="741"/>
      <c r="H63" s="740"/>
    </row>
    <row r="64" spans="1:8" s="623" customFormat="1" ht="14.25" customHeight="1" outlineLevel="1">
      <c r="A64" s="694"/>
      <c r="B64" s="694"/>
      <c r="C64" s="743"/>
      <c r="D64" s="742"/>
      <c r="E64" s="740"/>
      <c r="F64" s="740"/>
      <c r="G64" s="741"/>
      <c r="H64" s="740"/>
    </row>
    <row r="65" spans="1:8" s="623" customFormat="1" ht="14.25" customHeight="1" outlineLevel="1">
      <c r="A65" s="694"/>
      <c r="B65" s="694"/>
      <c r="C65" s="743"/>
      <c r="D65" s="742"/>
      <c r="E65" s="740"/>
      <c r="F65" s="740"/>
      <c r="G65" s="741"/>
      <c r="H65" s="740"/>
    </row>
    <row r="66" spans="1:8" s="623" customFormat="1" ht="14.25" customHeight="1" outlineLevel="1">
      <c r="A66" s="694"/>
      <c r="B66" s="694"/>
      <c r="C66" s="743"/>
      <c r="D66" s="742"/>
      <c r="E66" s="740"/>
      <c r="F66" s="740"/>
      <c r="G66" s="741"/>
      <c r="H66" s="740"/>
    </row>
    <row r="67" spans="1:8" s="623" customFormat="1" ht="14.25" customHeight="1" outlineLevel="1">
      <c r="A67" s="694"/>
      <c r="B67" s="694"/>
      <c r="C67" s="743"/>
      <c r="D67" s="742"/>
      <c r="E67" s="740"/>
      <c r="F67" s="740"/>
      <c r="G67" s="741"/>
      <c r="H67" s="740"/>
    </row>
    <row r="68" spans="1:8" s="623" customFormat="1" ht="14.25" customHeight="1" outlineLevel="1">
      <c r="A68" s="694"/>
      <c r="B68" s="694"/>
      <c r="C68" s="743"/>
      <c r="D68" s="742"/>
      <c r="E68" s="740"/>
      <c r="F68" s="740"/>
      <c r="G68" s="741"/>
      <c r="H68" s="740"/>
    </row>
    <row r="69" spans="1:8" s="623" customFormat="1" ht="14.25" customHeight="1" outlineLevel="1">
      <c r="A69" s="694"/>
      <c r="B69" s="694"/>
      <c r="C69" s="743"/>
      <c r="D69" s="742"/>
      <c r="E69" s="740"/>
      <c r="F69" s="740"/>
      <c r="G69" s="741"/>
      <c r="H69" s="740"/>
    </row>
    <row r="70" spans="1:8" s="623" customFormat="1" ht="14.25" customHeight="1" outlineLevel="1">
      <c r="A70" s="694"/>
      <c r="B70" s="694"/>
      <c r="C70" s="743"/>
      <c r="D70" s="742"/>
      <c r="E70" s="740"/>
      <c r="F70" s="740"/>
      <c r="G70" s="741"/>
      <c r="H70" s="740"/>
    </row>
    <row r="71" spans="1:8" s="623" customFormat="1" ht="14.25" customHeight="1" outlineLevel="1">
      <c r="A71" s="694"/>
      <c r="B71" s="694"/>
      <c r="C71" s="743"/>
      <c r="D71" s="742"/>
      <c r="E71" s="740"/>
      <c r="F71" s="740"/>
      <c r="G71" s="741"/>
      <c r="H71" s="740"/>
    </row>
    <row r="72" spans="1:8" s="623" customFormat="1" ht="14.25" customHeight="1" outlineLevel="1">
      <c r="A72" s="694"/>
      <c r="B72" s="694"/>
      <c r="C72" s="743"/>
      <c r="D72" s="742"/>
      <c r="E72" s="740"/>
      <c r="F72" s="740"/>
      <c r="G72" s="741"/>
      <c r="H72" s="740"/>
    </row>
    <row r="73" spans="1:8" s="623" customFormat="1" ht="14.25" customHeight="1" outlineLevel="1">
      <c r="A73" s="694"/>
      <c r="B73" s="694"/>
      <c r="C73" s="743"/>
      <c r="D73" s="742"/>
      <c r="E73" s="740"/>
      <c r="F73" s="740"/>
      <c r="G73" s="741"/>
      <c r="H73" s="740"/>
    </row>
    <row r="74" spans="1:8" s="623" customFormat="1" ht="14.25" customHeight="1" outlineLevel="1">
      <c r="A74" s="694"/>
      <c r="B74" s="694"/>
      <c r="C74" s="743"/>
      <c r="D74" s="742"/>
      <c r="E74" s="740"/>
      <c r="F74" s="740"/>
      <c r="G74" s="741"/>
      <c r="H74" s="740"/>
    </row>
    <row r="75" spans="1:8" s="623" customFormat="1" ht="14.25" customHeight="1" outlineLevel="1">
      <c r="A75" s="694"/>
      <c r="B75" s="694"/>
      <c r="C75" s="743"/>
      <c r="D75" s="742"/>
      <c r="E75" s="740"/>
      <c r="F75" s="740"/>
      <c r="G75" s="741"/>
      <c r="H75" s="740"/>
    </row>
    <row r="76" spans="1:8" s="623" customFormat="1" ht="14.25" customHeight="1" outlineLevel="1">
      <c r="A76" s="694"/>
      <c r="B76" s="694"/>
      <c r="C76" s="743"/>
      <c r="D76" s="742"/>
      <c r="E76" s="740"/>
      <c r="F76" s="740"/>
      <c r="G76" s="741"/>
      <c r="H76" s="740"/>
    </row>
    <row r="77" spans="1:8" s="623" customFormat="1" ht="14.25" customHeight="1" outlineLevel="1">
      <c r="A77" s="694"/>
      <c r="B77" s="694"/>
      <c r="C77" s="743"/>
      <c r="D77" s="742"/>
      <c r="E77" s="740"/>
      <c r="F77" s="740"/>
      <c r="G77" s="741"/>
      <c r="H77" s="740"/>
    </row>
    <row r="78" spans="1:8" s="623" customFormat="1" ht="14.25" customHeight="1" outlineLevel="1">
      <c r="A78" s="694"/>
      <c r="B78" s="694"/>
      <c r="C78" s="743"/>
      <c r="D78" s="742"/>
      <c r="E78" s="740"/>
      <c r="F78" s="740"/>
      <c r="G78" s="741"/>
      <c r="H78" s="740"/>
    </row>
    <row r="79" spans="1:8" s="623" customFormat="1" ht="14.25" customHeight="1" outlineLevel="1">
      <c r="A79" s="694"/>
      <c r="B79" s="694"/>
      <c r="C79" s="743"/>
      <c r="D79" s="742"/>
      <c r="E79" s="740"/>
      <c r="F79" s="740"/>
      <c r="G79" s="741"/>
      <c r="H79" s="740"/>
    </row>
    <row r="80" spans="1:8" s="719" customFormat="1" ht="12.75" customHeight="1" outlineLevel="1">
      <c r="A80" s="739" t="s">
        <v>99</v>
      </c>
      <c r="B80" s="694"/>
      <c r="C80" s="737"/>
      <c r="D80" s="736"/>
      <c r="E80" s="735"/>
      <c r="F80" s="598"/>
      <c r="G80" s="598"/>
      <c r="H80" s="598"/>
    </row>
    <row r="81" spans="1:8" s="719" customFormat="1" ht="10.5" customHeight="1" outlineLevel="1">
      <c r="A81" s="738" t="s">
        <v>454</v>
      </c>
      <c r="B81" s="694"/>
      <c r="C81" s="737"/>
      <c r="D81" s="736"/>
      <c r="E81" s="735"/>
      <c r="F81" s="596"/>
      <c r="G81" s="596"/>
      <c r="H81" s="596"/>
    </row>
    <row r="82" spans="1:8" s="719" customFormat="1" ht="9.75" customHeight="1" outlineLevel="1">
      <c r="A82" s="734" t="s">
        <v>143</v>
      </c>
      <c r="B82" s="733"/>
      <c r="C82" s="729" t="s">
        <v>92</v>
      </c>
      <c r="D82" s="729" t="s">
        <v>91</v>
      </c>
      <c r="E82" s="732" t="s">
        <v>453</v>
      </c>
      <c r="F82" s="731"/>
      <c r="G82" s="730"/>
      <c r="H82" s="729" t="s">
        <v>452</v>
      </c>
    </row>
    <row r="83" spans="1:8" s="719" customFormat="1" ht="9.75" customHeight="1" outlineLevel="1">
      <c r="A83" s="728"/>
      <c r="B83" s="727"/>
      <c r="C83" s="726" t="s">
        <v>86</v>
      </c>
      <c r="D83" s="725" t="s">
        <v>451</v>
      </c>
      <c r="E83" s="725" t="s">
        <v>215</v>
      </c>
      <c r="F83" s="725" t="s">
        <v>89</v>
      </c>
      <c r="G83" s="725"/>
      <c r="H83" s="725" t="s">
        <v>214</v>
      </c>
    </row>
    <row r="84" spans="1:8" s="719" customFormat="1" ht="9.75" customHeight="1" outlineLevel="1">
      <c r="A84" s="728"/>
      <c r="B84" s="727"/>
      <c r="C84" s="726"/>
      <c r="D84" s="725"/>
      <c r="E84" s="725" t="s">
        <v>85</v>
      </c>
      <c r="F84" s="725" t="s">
        <v>85</v>
      </c>
      <c r="G84" s="725" t="s">
        <v>88</v>
      </c>
      <c r="H84" s="725" t="s">
        <v>450</v>
      </c>
    </row>
    <row r="85" spans="1:8" s="719" customFormat="1" ht="9.75" customHeight="1" outlineLevel="1">
      <c r="A85" s="724"/>
      <c r="B85" s="723"/>
      <c r="C85" s="722"/>
      <c r="D85" s="720" t="s">
        <v>84</v>
      </c>
      <c r="E85" s="720" t="s">
        <v>84</v>
      </c>
      <c r="F85" s="720" t="s">
        <v>142</v>
      </c>
      <c r="G85" s="721"/>
      <c r="H85" s="720" t="s">
        <v>83</v>
      </c>
    </row>
    <row r="86" spans="1:8" s="623" customFormat="1" ht="11.25" customHeight="1" outlineLevel="1">
      <c r="A86" s="698" t="s">
        <v>17</v>
      </c>
      <c r="B86" s="700"/>
      <c r="C86" s="683"/>
      <c r="D86" s="697"/>
      <c r="E86" s="675"/>
      <c r="F86" s="677"/>
      <c r="G86" s="676"/>
      <c r="H86" s="675"/>
    </row>
    <row r="87" spans="1:8" s="623" customFormat="1" ht="11.25" customHeight="1" outlineLevel="1">
      <c r="A87" s="681"/>
      <c r="B87" s="718" t="s">
        <v>449</v>
      </c>
      <c r="C87" s="683" t="s">
        <v>448</v>
      </c>
      <c r="D87" s="697">
        <f>[8]CMO!$E$45</f>
        <v>494326.61</v>
      </c>
      <c r="E87" s="675">
        <f>[7]CMO!$E$47</f>
        <v>119370</v>
      </c>
      <c r="F87" s="677">
        <f>G87-E87</f>
        <v>280630</v>
      </c>
      <c r="G87" s="676">
        <f>[7]CMO!$C$47</f>
        <v>400000</v>
      </c>
      <c r="H87" s="675">
        <v>300000</v>
      </c>
    </row>
    <row r="88" spans="1:8" s="623" customFormat="1" ht="11.25" customHeight="1" outlineLevel="1">
      <c r="A88" s="698" t="s">
        <v>17</v>
      </c>
      <c r="B88" s="700"/>
      <c r="C88" s="683"/>
      <c r="D88" s="697"/>
      <c r="E88" s="675"/>
      <c r="F88" s="677"/>
      <c r="G88" s="676"/>
      <c r="H88" s="675"/>
    </row>
    <row r="89" spans="1:8" s="623" customFormat="1" ht="11.25" customHeight="1" outlineLevel="1">
      <c r="A89" s="681"/>
      <c r="B89" s="700" t="s">
        <v>447</v>
      </c>
      <c r="C89" s="683" t="s">
        <v>114</v>
      </c>
      <c r="D89" s="697">
        <f>[8]CMO!$E$46</f>
        <v>466264</v>
      </c>
      <c r="E89" s="675">
        <f>[7]CMO!$E$48</f>
        <v>141804</v>
      </c>
      <c r="F89" s="677">
        <f>G89-E89</f>
        <v>558196</v>
      </c>
      <c r="G89" s="676">
        <f>[7]CMO!$C$48</f>
        <v>700000</v>
      </c>
      <c r="H89" s="675">
        <v>500000</v>
      </c>
    </row>
    <row r="90" spans="1:8" s="623" customFormat="1" ht="11.25" customHeight="1" outlineLevel="1">
      <c r="A90" s="633" t="s">
        <v>446</v>
      </c>
      <c r="B90" s="632"/>
      <c r="C90" s="631" t="s">
        <v>13</v>
      </c>
      <c r="D90" s="697">
        <f>[8]CMO!$E$47</f>
        <v>0</v>
      </c>
      <c r="E90" s="675">
        <f>[7]CMO!$E$49</f>
        <v>0</v>
      </c>
      <c r="F90" s="677">
        <f>G90-E90</f>
        <v>5000</v>
      </c>
      <c r="G90" s="676">
        <f>[7]CMO!$C$49</f>
        <v>5000</v>
      </c>
      <c r="H90" s="675">
        <f>[19]CMO!$I$34</f>
        <v>5000</v>
      </c>
    </row>
    <row r="91" spans="1:8" s="623" customFormat="1" ht="11.25" customHeight="1" outlineLevel="1">
      <c r="A91" s="695" t="s">
        <v>249</v>
      </c>
      <c r="B91" s="685"/>
      <c r="C91" s="710" t="s">
        <v>248</v>
      </c>
      <c r="D91" s="697">
        <f>[8]CMO!$E$48</f>
        <v>30487.5</v>
      </c>
      <c r="E91" s="675">
        <f>[7]CMO!$E$50</f>
        <v>3750</v>
      </c>
      <c r="F91" s="677">
        <f>G91-E91</f>
        <v>4250</v>
      </c>
      <c r="G91" s="676">
        <f>[7]CMO!$C$50</f>
        <v>8000</v>
      </c>
      <c r="H91" s="675">
        <f>[19]CMO!$I$35</f>
        <v>8000</v>
      </c>
    </row>
    <row r="92" spans="1:8" s="623" customFormat="1" ht="11.25" customHeight="1" outlineLevel="1">
      <c r="A92" s="698" t="s">
        <v>160</v>
      </c>
      <c r="B92" s="700"/>
      <c r="C92" s="683" t="s">
        <v>159</v>
      </c>
      <c r="D92" s="697">
        <f>[8]CMO!$E$49</f>
        <v>2179463.42</v>
      </c>
      <c r="E92" s="675">
        <f>[7]CMO!$E$51</f>
        <v>316417</v>
      </c>
      <c r="F92" s="677">
        <f>G92-E92</f>
        <v>1266373</v>
      </c>
      <c r="G92" s="676">
        <f>[7]CMO!$C$51</f>
        <v>1582790</v>
      </c>
      <c r="H92" s="675">
        <v>1000000</v>
      </c>
    </row>
    <row r="93" spans="1:8" s="623" customFormat="1" ht="11.25" customHeight="1" outlineLevel="1">
      <c r="A93" s="633" t="s">
        <v>438</v>
      </c>
      <c r="B93" s="632"/>
      <c r="C93" s="683"/>
      <c r="D93" s="697"/>
      <c r="E93" s="675"/>
      <c r="F93" s="677"/>
      <c r="G93" s="676"/>
      <c r="H93" s="675"/>
    </row>
    <row r="94" spans="1:8" s="623" customFormat="1" ht="11.25" customHeight="1" outlineLevel="1">
      <c r="A94" s="695"/>
      <c r="B94" s="705" t="s">
        <v>445</v>
      </c>
      <c r="C94" s="683" t="s">
        <v>444</v>
      </c>
      <c r="D94" s="697">
        <f>[8]CMO!$E$50</f>
        <v>200000</v>
      </c>
      <c r="E94" s="675">
        <f>[7]CMO!$E$52</f>
        <v>200000</v>
      </c>
      <c r="F94" s="677">
        <f>G94-E94</f>
        <v>0</v>
      </c>
      <c r="G94" s="676">
        <f>[7]CMO!$C$52</f>
        <v>200000</v>
      </c>
      <c r="H94" s="675">
        <f>[19]CMO!$I$42</f>
        <v>200000</v>
      </c>
    </row>
    <row r="95" spans="1:8" s="623" customFormat="1" ht="11.25" customHeight="1" outlineLevel="1">
      <c r="A95" s="715" t="s">
        <v>441</v>
      </c>
      <c r="B95" s="702"/>
      <c r="C95" s="716"/>
      <c r="D95" s="697"/>
      <c r="E95" s="675"/>
      <c r="F95" s="677"/>
      <c r="G95" s="676"/>
      <c r="H95" s="675"/>
    </row>
    <row r="96" spans="1:8" s="623" customFormat="1" ht="11.25" customHeight="1" outlineLevel="1">
      <c r="A96" s="714"/>
      <c r="B96" s="717" t="s">
        <v>443</v>
      </c>
      <c r="C96" s="683" t="s">
        <v>442</v>
      </c>
      <c r="D96" s="678">
        <f>[8]CMO!$E$51</f>
        <v>170000</v>
      </c>
      <c r="E96" s="675">
        <f>[7]CMO!$E$53</f>
        <v>170000</v>
      </c>
      <c r="F96" s="677">
        <f>G96-E96</f>
        <v>0</v>
      </c>
      <c r="G96" s="676">
        <f>[7]CMO!$C$53</f>
        <v>170000</v>
      </c>
      <c r="H96" s="675">
        <f>[19]CMO!$I$44</f>
        <v>170000</v>
      </c>
    </row>
    <row r="97" spans="1:8" s="623" customFormat="1" ht="11.25" customHeight="1" outlineLevel="1">
      <c r="A97" s="715" t="s">
        <v>441</v>
      </c>
      <c r="B97" s="702"/>
      <c r="C97" s="716"/>
      <c r="D97" s="697"/>
      <c r="E97" s="675"/>
      <c r="F97" s="677"/>
      <c r="G97" s="676"/>
      <c r="H97" s="675"/>
    </row>
    <row r="98" spans="1:8" s="623" customFormat="1" ht="11.25" customHeight="1" outlineLevel="1">
      <c r="A98" s="714"/>
      <c r="B98" s="702" t="s">
        <v>440</v>
      </c>
      <c r="C98" s="683" t="s">
        <v>439</v>
      </c>
      <c r="D98" s="697">
        <f>[8]CMO!$E$52</f>
        <v>50000</v>
      </c>
      <c r="E98" s="675">
        <f>[7]CMO!$E$54</f>
        <v>0</v>
      </c>
      <c r="F98" s="677">
        <f>G98-E98</f>
        <v>50000</v>
      </c>
      <c r="G98" s="676">
        <f>[7]CMO!$C$54</f>
        <v>50000</v>
      </c>
      <c r="H98" s="675">
        <f>[19]CMO!$I$46</f>
        <v>50000</v>
      </c>
    </row>
    <row r="99" spans="1:8" s="623" customFormat="1" ht="11.25" customHeight="1" outlineLevel="1">
      <c r="A99" s="715" t="s">
        <v>438</v>
      </c>
      <c r="B99" s="702"/>
      <c r="C99" s="683"/>
      <c r="D99" s="697"/>
      <c r="E99" s="675"/>
      <c r="F99" s="677"/>
      <c r="G99" s="676"/>
      <c r="H99" s="675"/>
    </row>
    <row r="100" spans="1:8" s="623" customFormat="1" ht="11.25" customHeight="1" outlineLevel="1">
      <c r="A100" s="714"/>
      <c r="B100" s="713" t="s">
        <v>437</v>
      </c>
      <c r="C100" s="683" t="s">
        <v>436</v>
      </c>
      <c r="D100" s="697">
        <f>[8]CMO!$E$53</f>
        <v>300000</v>
      </c>
      <c r="E100" s="675">
        <f>[7]CMO!$E$55</f>
        <v>0</v>
      </c>
      <c r="F100" s="677">
        <f>G100-E100</f>
        <v>300000</v>
      </c>
      <c r="G100" s="676">
        <f>[7]CMO!$C$55</f>
        <v>300000</v>
      </c>
      <c r="H100" s="675">
        <f>[19]CMO!$I$48</f>
        <v>300000</v>
      </c>
    </row>
    <row r="101" spans="1:8" s="623" customFormat="1" ht="11.25" customHeight="1" outlineLevel="1">
      <c r="A101" s="695" t="s">
        <v>435</v>
      </c>
      <c r="B101" s="685"/>
      <c r="C101" s="712" t="s">
        <v>155</v>
      </c>
      <c r="D101" s="697">
        <f>[8]CMO!$E$54</f>
        <v>1645450</v>
      </c>
      <c r="E101" s="675">
        <f>[7]CMO!$E$56</f>
        <v>100000</v>
      </c>
      <c r="F101" s="677">
        <f>G101-E101</f>
        <v>1700000</v>
      </c>
      <c r="G101" s="676">
        <f>[7]CMO!$C$56</f>
        <v>1800000</v>
      </c>
      <c r="H101" s="675">
        <v>1500000</v>
      </c>
    </row>
    <row r="102" spans="1:8" s="623" customFormat="1" ht="11.25" customHeight="1" outlineLevel="1">
      <c r="A102" s="711" t="s">
        <v>10</v>
      </c>
      <c r="B102" s="685"/>
      <c r="C102" s="710"/>
      <c r="D102" s="697"/>
      <c r="E102" s="675"/>
      <c r="F102" s="677"/>
      <c r="G102" s="676"/>
      <c r="H102" s="675"/>
    </row>
    <row r="103" spans="1:8" s="623" customFormat="1" ht="11.25" customHeight="1" outlineLevel="1">
      <c r="A103" s="698" t="s">
        <v>205</v>
      </c>
      <c r="B103" s="700"/>
      <c r="C103" s="683" t="s">
        <v>9</v>
      </c>
      <c r="D103" s="697">
        <f>[8]CMO!$E$55</f>
        <v>769267.16999999993</v>
      </c>
      <c r="E103" s="675">
        <f>[7]CMO!$E$57</f>
        <v>605696.39999999991</v>
      </c>
      <c r="F103" s="677">
        <f>G103-E103</f>
        <v>694303.60000000009</v>
      </c>
      <c r="G103" s="676">
        <f>[7]CMO!$C$57</f>
        <v>1300000</v>
      </c>
      <c r="H103" s="677">
        <v>1217600.3500000001</v>
      </c>
    </row>
    <row r="104" spans="1:8" s="623" customFormat="1" ht="11.25" customHeight="1" outlineLevel="1">
      <c r="A104" s="633" t="s">
        <v>434</v>
      </c>
      <c r="B104" s="632"/>
      <c r="C104" s="683" t="s">
        <v>433</v>
      </c>
      <c r="D104" s="697">
        <f>[8]CMO!$E$56</f>
        <v>0</v>
      </c>
      <c r="E104" s="675">
        <f>[7]CMO!$E$58</f>
        <v>0</v>
      </c>
      <c r="F104" s="677">
        <f>G104-E104</f>
        <v>180000</v>
      </c>
      <c r="G104" s="676">
        <f>[7]CMO!$C$58</f>
        <v>180000</v>
      </c>
      <c r="H104" s="677">
        <f>[19]CMO!$I$52</f>
        <v>180000</v>
      </c>
    </row>
    <row r="105" spans="1:8" s="623" customFormat="1" ht="11.25" customHeight="1" outlineLevel="1">
      <c r="A105" s="695" t="s">
        <v>432</v>
      </c>
      <c r="B105" s="685"/>
      <c r="C105" s="683" t="s">
        <v>431</v>
      </c>
      <c r="D105" s="697">
        <f>[8]CMO!$E$57</f>
        <v>4978366.1099999994</v>
      </c>
      <c r="E105" s="677">
        <f>[7]CMO!$E$59</f>
        <v>1978457.3099999996</v>
      </c>
      <c r="F105" s="677">
        <f>G105-E105</f>
        <v>4181427.6900000004</v>
      </c>
      <c r="G105" s="709">
        <f>[7]CMO!$C$59</f>
        <v>6159885</v>
      </c>
      <c r="H105" s="677">
        <v>3000000</v>
      </c>
    </row>
    <row r="106" spans="1:8" s="623" customFormat="1" ht="11.25" customHeight="1" outlineLevel="1">
      <c r="A106" s="695" t="s">
        <v>430</v>
      </c>
      <c r="B106" s="685"/>
      <c r="C106" s="693" t="s">
        <v>429</v>
      </c>
      <c r="D106" s="697">
        <f>[8]CMO!$E$58</f>
        <v>150000</v>
      </c>
      <c r="E106" s="677">
        <f>[7]CMO!$E$60</f>
        <v>0</v>
      </c>
      <c r="F106" s="677">
        <f>G106-E106</f>
        <v>300000</v>
      </c>
      <c r="G106" s="709">
        <f>[7]CMO!$C$60</f>
        <v>300000</v>
      </c>
      <c r="H106" s="677">
        <f>[19]CMO!$I$54</f>
        <v>300000</v>
      </c>
    </row>
    <row r="107" spans="1:8" s="624" customFormat="1" ht="11.25" customHeight="1" outlineLevel="1">
      <c r="A107" s="695" t="s">
        <v>428</v>
      </c>
      <c r="B107" s="685"/>
      <c r="C107" s="693"/>
      <c r="D107" s="697"/>
      <c r="E107" s="708"/>
      <c r="F107" s="708"/>
      <c r="G107" s="707"/>
      <c r="H107" s="677"/>
    </row>
    <row r="108" spans="1:8" s="623" customFormat="1" ht="11.25" customHeight="1" outlineLevel="1">
      <c r="A108" s="706"/>
      <c r="B108" s="705" t="s">
        <v>427</v>
      </c>
      <c r="C108" s="693"/>
      <c r="D108" s="697"/>
      <c r="E108" s="675"/>
      <c r="F108" s="677"/>
      <c r="G108" s="676"/>
      <c r="H108" s="675"/>
    </row>
    <row r="109" spans="1:8" s="623" customFormat="1" ht="11.25" customHeight="1" outlineLevel="1">
      <c r="A109" s="706"/>
      <c r="B109" s="705" t="s">
        <v>426</v>
      </c>
      <c r="C109" s="693" t="s">
        <v>425</v>
      </c>
      <c r="D109" s="697">
        <f>[8]CMO!$E$59</f>
        <v>272787.25</v>
      </c>
      <c r="E109" s="675">
        <f>[7]CMO!$E$61</f>
        <v>128055</v>
      </c>
      <c r="F109" s="677">
        <f>G109-E109</f>
        <v>195555.36</v>
      </c>
      <c r="G109" s="676">
        <f>[7]CMO!$C$61</f>
        <v>323610.36</v>
      </c>
      <c r="H109" s="675">
        <v>362783.65</v>
      </c>
    </row>
    <row r="110" spans="1:8" s="623" customFormat="1" ht="11.25" customHeight="1" outlineLevel="1">
      <c r="A110" s="633" t="s">
        <v>424</v>
      </c>
      <c r="B110" s="632"/>
      <c r="C110" s="693"/>
      <c r="D110" s="697"/>
      <c r="E110" s="675"/>
      <c r="F110" s="677"/>
      <c r="G110" s="676"/>
      <c r="H110" s="675"/>
    </row>
    <row r="111" spans="1:8" s="623" customFormat="1" ht="11.25" customHeight="1" outlineLevel="1">
      <c r="A111" s="695"/>
      <c r="B111" s="632" t="s">
        <v>423</v>
      </c>
      <c r="C111" s="693" t="s">
        <v>422</v>
      </c>
      <c r="D111" s="697">
        <f>[8]CMO!$E$60</f>
        <v>6000000</v>
      </c>
      <c r="E111" s="675">
        <f>[7]CMO!$E$62</f>
        <v>0</v>
      </c>
      <c r="F111" s="677">
        <f>G111-E111</f>
        <v>3000000</v>
      </c>
      <c r="G111" s="676">
        <f>[7]CMO!$C$62</f>
        <v>3000000</v>
      </c>
      <c r="H111" s="675">
        <f>[19]CMO!$I$59</f>
        <v>3000000</v>
      </c>
    </row>
    <row r="112" spans="1:8" s="623" customFormat="1" ht="11.25" customHeight="1" outlineLevel="1">
      <c r="A112" s="633" t="s">
        <v>421</v>
      </c>
      <c r="B112" s="685"/>
      <c r="C112" s="693"/>
      <c r="D112" s="678"/>
      <c r="E112" s="675"/>
      <c r="F112" s="677"/>
      <c r="G112" s="676"/>
      <c r="H112" s="675"/>
    </row>
    <row r="113" spans="1:9" s="623" customFormat="1" ht="11.25" customHeight="1" outlineLevel="1">
      <c r="A113" s="695"/>
      <c r="B113" s="685" t="s">
        <v>420</v>
      </c>
      <c r="C113" s="693" t="s">
        <v>419</v>
      </c>
      <c r="D113" s="697">
        <f>[8]CMO!$E$61</f>
        <v>17699500</v>
      </c>
      <c r="E113" s="675">
        <f>[7]CMO!$E$63</f>
        <v>5328406</v>
      </c>
      <c r="F113" s="677">
        <f>G113-E113</f>
        <v>10200000</v>
      </c>
      <c r="G113" s="676">
        <f>[7]CMO!$C$63</f>
        <v>15528406</v>
      </c>
      <c r="H113" s="675">
        <v>4312500</v>
      </c>
      <c r="I113" s="704"/>
    </row>
    <row r="114" spans="1:9" s="623" customFormat="1" ht="11.25" customHeight="1" outlineLevel="1">
      <c r="A114" s="633" t="s">
        <v>418</v>
      </c>
      <c r="B114" s="685"/>
      <c r="C114" s="693" t="s">
        <v>417</v>
      </c>
      <c r="D114" s="678">
        <f>[8]CMO!$E$62</f>
        <v>1795930.8399999999</v>
      </c>
      <c r="E114" s="675">
        <f>[7]CMO!$E$64</f>
        <v>0</v>
      </c>
      <c r="F114" s="677">
        <f>G114-E114</f>
        <v>2500000</v>
      </c>
      <c r="G114" s="676">
        <f>[7]CMO!$C$64</f>
        <v>2500000</v>
      </c>
      <c r="H114" s="676">
        <v>0</v>
      </c>
    </row>
    <row r="115" spans="1:9" s="623" customFormat="1" ht="11.25" customHeight="1" outlineLevel="1">
      <c r="A115" s="633" t="s">
        <v>416</v>
      </c>
      <c r="B115" s="632"/>
      <c r="C115" s="693" t="s">
        <v>415</v>
      </c>
      <c r="D115" s="697">
        <f>[8]CMO!$E$63</f>
        <v>0</v>
      </c>
      <c r="E115" s="675">
        <f>[7]CMO!$E$65</f>
        <v>0</v>
      </c>
      <c r="F115" s="677">
        <f>G115-E115</f>
        <v>200000</v>
      </c>
      <c r="G115" s="676">
        <f>[7]CMO!$C$65</f>
        <v>200000</v>
      </c>
      <c r="H115" s="675">
        <f>[19]CMO!$I$63</f>
        <v>200000</v>
      </c>
    </row>
    <row r="116" spans="1:9" s="623" customFormat="1" ht="11.25" customHeight="1" outlineLevel="1">
      <c r="A116" s="696" t="s">
        <v>414</v>
      </c>
      <c r="B116" s="702"/>
      <c r="C116" s="703" t="s">
        <v>413</v>
      </c>
      <c r="D116" s="678"/>
      <c r="E116" s="675"/>
      <c r="F116" s="675"/>
      <c r="G116" s="676"/>
      <c r="H116" s="675"/>
    </row>
    <row r="117" spans="1:9" s="623" customFormat="1" ht="11.25" customHeight="1" outlineLevel="1">
      <c r="A117" s="696" t="s">
        <v>412</v>
      </c>
      <c r="B117" s="702"/>
      <c r="C117" s="701"/>
      <c r="D117" s="678"/>
      <c r="E117" s="675"/>
      <c r="F117" s="675"/>
      <c r="G117" s="676"/>
      <c r="H117" s="675"/>
    </row>
    <row r="118" spans="1:9" s="623" customFormat="1" ht="11.25" customHeight="1" outlineLevel="1">
      <c r="A118" s="698" t="s">
        <v>404</v>
      </c>
      <c r="B118" s="700"/>
      <c r="C118" s="699"/>
      <c r="D118" s="697">
        <f>[8]CMO!$E$66</f>
        <v>1620</v>
      </c>
      <c r="E118" s="675">
        <f>[7]CMO!$E$68</f>
        <v>0</v>
      </c>
      <c r="F118" s="677">
        <f>G118-E118</f>
        <v>9000</v>
      </c>
      <c r="G118" s="676">
        <f>[7]CMO!$C$68</f>
        <v>9000</v>
      </c>
      <c r="H118" s="676">
        <f>[19]CMO!$I$66</f>
        <v>9000</v>
      </c>
    </row>
    <row r="119" spans="1:9" s="623" customFormat="1" ht="11.25" customHeight="1" outlineLevel="1">
      <c r="A119" s="698" t="s">
        <v>236</v>
      </c>
      <c r="B119" s="700"/>
      <c r="C119" s="693"/>
      <c r="D119" s="697">
        <f>[8]CMO!$E$67</f>
        <v>4990</v>
      </c>
      <c r="E119" s="675">
        <f>[7]CMO!$E$69</f>
        <v>0</v>
      </c>
      <c r="F119" s="677">
        <f>G119-E119</f>
        <v>7200</v>
      </c>
      <c r="G119" s="676">
        <f>[7]CMO!$C$69</f>
        <v>7200</v>
      </c>
      <c r="H119" s="676">
        <f>[19]CMO!$I$67</f>
        <v>7200</v>
      </c>
    </row>
    <row r="120" spans="1:9" s="623" customFormat="1" ht="11.25" customHeight="1" outlineLevel="1">
      <c r="A120" s="698" t="s">
        <v>334</v>
      </c>
      <c r="B120" s="700"/>
      <c r="C120" s="699"/>
      <c r="D120" s="697">
        <f>[8]CMO!$E$68</f>
        <v>4500</v>
      </c>
      <c r="E120" s="675">
        <f>[7]CMO!$E$70</f>
        <v>0</v>
      </c>
      <c r="F120" s="677">
        <f>G120-E120</f>
        <v>4500</v>
      </c>
      <c r="G120" s="676">
        <f>[7]CMO!$C$70</f>
        <v>4500</v>
      </c>
      <c r="H120" s="676">
        <f>[19]CMO!$I$68</f>
        <v>4500</v>
      </c>
    </row>
    <row r="121" spans="1:9" s="623" customFormat="1" ht="11.25" customHeight="1" outlineLevel="1">
      <c r="A121" s="698" t="s">
        <v>408</v>
      </c>
      <c r="B121" s="700"/>
      <c r="C121" s="693"/>
      <c r="D121" s="697"/>
      <c r="E121" s="675"/>
      <c r="F121" s="677"/>
      <c r="G121" s="676"/>
      <c r="H121" s="675"/>
    </row>
    <row r="122" spans="1:9" s="623" customFormat="1" ht="11.25" customHeight="1" outlineLevel="1">
      <c r="A122" s="681"/>
      <c r="B122" s="694" t="s">
        <v>407</v>
      </c>
      <c r="C122" s="693"/>
      <c r="D122" s="697">
        <f>[8]CMO!$E$69</f>
        <v>5328</v>
      </c>
      <c r="E122" s="675">
        <f>[7]CMO!$E$71</f>
        <v>0</v>
      </c>
      <c r="F122" s="677">
        <f>G122-E122</f>
        <v>5400</v>
      </c>
      <c r="G122" s="676">
        <f>[7]CMO!$C$71</f>
        <v>5400</v>
      </c>
      <c r="H122" s="676">
        <f>[19]CMO!$I$70</f>
        <v>5400</v>
      </c>
    </row>
    <row r="123" spans="1:9" s="623" customFormat="1" ht="11.25" customHeight="1" outlineLevel="1">
      <c r="A123" s="681" t="s">
        <v>225</v>
      </c>
      <c r="B123" s="694"/>
      <c r="C123" s="693"/>
      <c r="D123" s="697">
        <f>[8]CMO!$E$70</f>
        <v>70838.710000000006</v>
      </c>
      <c r="E123" s="675">
        <f>[7]CMO!$E$72</f>
        <v>36000</v>
      </c>
      <c r="F123" s="677">
        <f>G123-E123</f>
        <v>36000</v>
      </c>
      <c r="G123" s="676">
        <f>[7]CMO!$C$72</f>
        <v>72000</v>
      </c>
      <c r="H123" s="676">
        <f>[19]CMO!$I$71</f>
        <v>72000</v>
      </c>
    </row>
    <row r="124" spans="1:9" s="623" customFormat="1" ht="11.25" customHeight="1" outlineLevel="1">
      <c r="A124" s="695" t="s">
        <v>10</v>
      </c>
      <c r="B124" s="685"/>
      <c r="C124" s="693"/>
      <c r="D124" s="697">
        <f>[8]CMO!$E$71</f>
        <v>0</v>
      </c>
      <c r="E124" s="675">
        <f>[7]CMO!$E$73</f>
        <v>0</v>
      </c>
      <c r="F124" s="677">
        <f>G124-E124</f>
        <v>9000</v>
      </c>
      <c r="G124" s="676">
        <f>[7]CMO!$C$73</f>
        <v>9000</v>
      </c>
      <c r="H124" s="676">
        <f>[19]CMO!$I$72</f>
        <v>9000</v>
      </c>
    </row>
    <row r="125" spans="1:9" s="623" customFormat="1" ht="11.25" customHeight="1" outlineLevel="1">
      <c r="A125" s="696" t="s">
        <v>411</v>
      </c>
      <c r="B125" s="685"/>
      <c r="C125" s="693"/>
      <c r="D125" s="697"/>
      <c r="E125" s="675"/>
      <c r="F125" s="677"/>
      <c r="G125" s="676"/>
      <c r="H125" s="675"/>
    </row>
    <row r="126" spans="1:9" s="623" customFormat="1" ht="11.25" customHeight="1" outlineLevel="1">
      <c r="A126" s="681" t="s">
        <v>410</v>
      </c>
      <c r="B126" s="694"/>
      <c r="C126" s="693"/>
      <c r="D126" s="697">
        <f>[8]CMO!$E$73</f>
        <v>10521</v>
      </c>
      <c r="E126" s="675">
        <f>[7]CMO!$E$75</f>
        <v>0</v>
      </c>
      <c r="F126" s="677">
        <f>G126-E126</f>
        <v>48500</v>
      </c>
      <c r="G126" s="676">
        <f>[7]CMO!$C$75</f>
        <v>48500</v>
      </c>
      <c r="H126" s="676">
        <v>30000</v>
      </c>
    </row>
    <row r="127" spans="1:9" s="623" customFormat="1" ht="11.25" customHeight="1" outlineLevel="1">
      <c r="A127" s="698" t="s">
        <v>334</v>
      </c>
      <c r="B127" s="694"/>
      <c r="C127" s="693"/>
      <c r="D127" s="697">
        <f>[8]CMO!$E$74</f>
        <v>13500</v>
      </c>
      <c r="E127" s="675">
        <f>[7]CMO!$E$76</f>
        <v>0</v>
      </c>
      <c r="F127" s="677">
        <f>G127-E127</f>
        <v>13500</v>
      </c>
      <c r="G127" s="676">
        <f>[7]CMO!$C$76</f>
        <v>13500</v>
      </c>
      <c r="H127" s="676">
        <f>[19]CMO!$I$75</f>
        <v>13500</v>
      </c>
    </row>
    <row r="128" spans="1:9" s="623" customFormat="1" ht="11.25" customHeight="1" outlineLevel="1">
      <c r="A128" s="681" t="s">
        <v>409</v>
      </c>
      <c r="B128" s="694"/>
      <c r="C128" s="693"/>
      <c r="D128" s="697">
        <f>[8]CMO!$E$75</f>
        <v>7464.7900000000009</v>
      </c>
      <c r="E128" s="675">
        <f>[7]CMO!$E$77</f>
        <v>0</v>
      </c>
      <c r="F128" s="677">
        <f>G128-E128</f>
        <v>10000</v>
      </c>
      <c r="G128" s="676">
        <f>[7]CMO!$C$77</f>
        <v>10000</v>
      </c>
      <c r="H128" s="676">
        <f>[19]CMO!$I$76</f>
        <v>10000</v>
      </c>
    </row>
    <row r="129" spans="1:8" s="623" customFormat="1" ht="11.25" customHeight="1" outlineLevel="1">
      <c r="A129" s="698" t="s">
        <v>408</v>
      </c>
      <c r="B129" s="694"/>
      <c r="C129" s="693"/>
      <c r="D129" s="697"/>
      <c r="E129" s="675"/>
      <c r="F129" s="677"/>
      <c r="G129" s="676"/>
      <c r="H129" s="676"/>
    </row>
    <row r="130" spans="1:8" s="623" customFormat="1" ht="11.25" customHeight="1" outlineLevel="1">
      <c r="A130" s="681"/>
      <c r="B130" s="700" t="s">
        <v>407</v>
      </c>
      <c r="C130" s="699"/>
      <c r="D130" s="697">
        <f>[8]CMO!$E$76</f>
        <v>6921.37</v>
      </c>
      <c r="E130" s="675">
        <f>[7]CMO!$E$78</f>
        <v>0</v>
      </c>
      <c r="F130" s="677">
        <f>G130-E130</f>
        <v>9500</v>
      </c>
      <c r="G130" s="676">
        <f>[7]CMO!$C$78</f>
        <v>9500</v>
      </c>
      <c r="H130" s="676">
        <f>[19]CMO!$I$82</f>
        <v>9500</v>
      </c>
    </row>
    <row r="131" spans="1:8" s="623" customFormat="1" ht="11.25" customHeight="1" outlineLevel="1">
      <c r="A131" s="681" t="s">
        <v>225</v>
      </c>
      <c r="B131" s="694"/>
      <c r="C131" s="693"/>
      <c r="D131" s="697">
        <f>[8]CMO!$E$77</f>
        <v>72000</v>
      </c>
      <c r="E131" s="675">
        <f>[7]CMO!$E$79</f>
        <v>30000</v>
      </c>
      <c r="F131" s="677">
        <f>G131-E131</f>
        <v>42000</v>
      </c>
      <c r="G131" s="676">
        <f>[7]CMO!$C$79</f>
        <v>72000</v>
      </c>
      <c r="H131" s="676">
        <f>[19]CMO!$I$83</f>
        <v>72000</v>
      </c>
    </row>
    <row r="132" spans="1:8" s="623" customFormat="1" ht="14.25" customHeight="1" outlineLevel="1">
      <c r="A132" s="696" t="s">
        <v>406</v>
      </c>
      <c r="B132" s="694"/>
      <c r="C132" s="693"/>
      <c r="D132" s="697"/>
      <c r="E132" s="675"/>
      <c r="F132" s="677"/>
      <c r="G132" s="676"/>
      <c r="H132" s="676"/>
    </row>
    <row r="133" spans="1:8" s="623" customFormat="1" ht="14.25" customHeight="1" outlineLevel="1">
      <c r="A133" s="681" t="s">
        <v>225</v>
      </c>
      <c r="B133" s="694"/>
      <c r="C133" s="693"/>
      <c r="D133" s="697">
        <v>0</v>
      </c>
      <c r="E133" s="675">
        <f>[7]CMO!$E$86</f>
        <v>0</v>
      </c>
      <c r="F133" s="677">
        <f>G133-E133</f>
        <v>0</v>
      </c>
      <c r="G133" s="676">
        <v>0</v>
      </c>
      <c r="H133" s="676">
        <v>60000</v>
      </c>
    </row>
    <row r="134" spans="1:8" s="623" customFormat="1" ht="11.25" customHeight="1" outlineLevel="1">
      <c r="A134" s="696" t="s">
        <v>405</v>
      </c>
      <c r="B134" s="694"/>
      <c r="C134" s="693"/>
      <c r="D134" s="697"/>
      <c r="E134" s="675"/>
      <c r="F134" s="677"/>
      <c r="G134" s="676"/>
      <c r="H134" s="676"/>
    </row>
    <row r="135" spans="1:8" s="623" customFormat="1" ht="11.25" customHeight="1" outlineLevel="1">
      <c r="A135" s="681" t="s">
        <v>404</v>
      </c>
      <c r="B135" s="694"/>
      <c r="C135" s="693"/>
      <c r="D135" s="697">
        <f>[8]CMO!$E$85</f>
        <v>5134</v>
      </c>
      <c r="E135" s="675">
        <f>[7]CMO!$E$86</f>
        <v>0</v>
      </c>
      <c r="F135" s="677">
        <f>G135-E135</f>
        <v>10000</v>
      </c>
      <c r="G135" s="676">
        <f>[7]CMO!$C$86</f>
        <v>10000</v>
      </c>
      <c r="H135" s="676">
        <f>[19]CMO!$I$85</f>
        <v>10000</v>
      </c>
    </row>
    <row r="136" spans="1:8" s="623" customFormat="1" ht="11.25" customHeight="1" outlineLevel="1">
      <c r="A136" s="681" t="s">
        <v>39</v>
      </c>
      <c r="B136" s="694"/>
      <c r="C136" s="693"/>
      <c r="D136" s="697">
        <f>[8]CMO!$E$86</f>
        <v>7005</v>
      </c>
      <c r="E136" s="675">
        <f>[7]CMO!$E$87</f>
        <v>0</v>
      </c>
      <c r="F136" s="677">
        <f>G136-E136</f>
        <v>10000</v>
      </c>
      <c r="G136" s="676">
        <f>[7]CMO!$C$87</f>
        <v>10000</v>
      </c>
      <c r="H136" s="676">
        <f>[19]CMO!$I$86</f>
        <v>10000</v>
      </c>
    </row>
    <row r="137" spans="1:8" s="623" customFormat="1" ht="11.25" customHeight="1" outlineLevel="1">
      <c r="A137" s="681" t="s">
        <v>401</v>
      </c>
      <c r="B137" s="694"/>
      <c r="C137" s="693"/>
      <c r="D137" s="697">
        <f>[8]CMO!$E$87</f>
        <v>0</v>
      </c>
      <c r="E137" s="675">
        <f>[7]CMO!$E$88</f>
        <v>0</v>
      </c>
      <c r="F137" s="677">
        <f>G137-E137</f>
        <v>10000</v>
      </c>
      <c r="G137" s="676">
        <f>[7]CMO!$C$88</f>
        <v>10000</v>
      </c>
      <c r="H137" s="676">
        <f>[19]CMO!$I$87</f>
        <v>10000</v>
      </c>
    </row>
    <row r="138" spans="1:8" ht="11.25" customHeight="1" outlineLevel="1">
      <c r="A138" s="698" t="s">
        <v>236</v>
      </c>
      <c r="B138" s="694"/>
      <c r="C138" s="693"/>
      <c r="D138" s="697">
        <f>[8]CMO!$E$88</f>
        <v>17095.12</v>
      </c>
      <c r="E138" s="675">
        <f>[7]CMO!$E$89</f>
        <v>3057.6</v>
      </c>
      <c r="F138" s="677">
        <f>G138-E138</f>
        <v>10442.4</v>
      </c>
      <c r="G138" s="676">
        <f>[7]CMO!$C$89</f>
        <v>13500</v>
      </c>
      <c r="H138" s="676">
        <f>[19]CMO!$I$88</f>
        <v>13500</v>
      </c>
    </row>
    <row r="139" spans="1:8" ht="11.25" customHeight="1" outlineLevel="1">
      <c r="A139" s="695" t="s">
        <v>10</v>
      </c>
      <c r="B139" s="694"/>
      <c r="C139" s="693"/>
      <c r="D139" s="697">
        <f>[8]CMO!$E$89</f>
        <v>0</v>
      </c>
      <c r="E139" s="675">
        <f>[7]CMO!$E$90</f>
        <v>0</v>
      </c>
      <c r="F139" s="677">
        <f>G139-E139</f>
        <v>3000</v>
      </c>
      <c r="G139" s="676">
        <f>[7]CMO!$C$90</f>
        <v>3000</v>
      </c>
      <c r="H139" s="676">
        <f>[19]CMO!$I$89</f>
        <v>3000</v>
      </c>
    </row>
    <row r="140" spans="1:8" ht="11.25" customHeight="1" outlineLevel="1">
      <c r="A140" s="696" t="s">
        <v>403</v>
      </c>
      <c r="B140" s="671"/>
      <c r="C140" s="679"/>
      <c r="D140" s="678"/>
      <c r="E140" s="675"/>
      <c r="F140" s="677"/>
      <c r="G140" s="676"/>
      <c r="H140" s="676"/>
    </row>
    <row r="141" spans="1:8" ht="11.25" customHeight="1" outlineLevel="2">
      <c r="A141" s="681" t="s">
        <v>225</v>
      </c>
      <c r="B141" s="694"/>
      <c r="C141" s="693"/>
      <c r="D141" s="678">
        <f>[8]CMO!$E$91</f>
        <v>277000</v>
      </c>
      <c r="E141" s="675">
        <f>[7]CMO!$E$92</f>
        <v>126000</v>
      </c>
      <c r="F141" s="677">
        <f>G141-E141</f>
        <v>186000</v>
      </c>
      <c r="G141" s="676">
        <f>[7]CMO!$C$92</f>
        <v>312000</v>
      </c>
      <c r="H141" s="676">
        <v>312000</v>
      </c>
    </row>
    <row r="142" spans="1:8" ht="11.25" customHeight="1" outlineLevel="1">
      <c r="A142" s="696" t="s">
        <v>402</v>
      </c>
      <c r="B142" s="694"/>
      <c r="C142" s="693"/>
      <c r="D142" s="678"/>
      <c r="E142" s="675"/>
      <c r="F142" s="677"/>
      <c r="G142" s="676"/>
      <c r="H142" s="676"/>
    </row>
    <row r="143" spans="1:8" ht="11.25" customHeight="1" outlineLevel="1">
      <c r="A143" s="681" t="s">
        <v>39</v>
      </c>
      <c r="B143" s="694"/>
      <c r="C143" s="693"/>
      <c r="D143" s="678">
        <v>0</v>
      </c>
      <c r="E143" s="675">
        <f>[7]CMO!$E$94</f>
        <v>0</v>
      </c>
      <c r="F143" s="677">
        <f>G143-E143</f>
        <v>8000</v>
      </c>
      <c r="G143" s="676">
        <f>[7]CMO!$C$94</f>
        <v>8000</v>
      </c>
      <c r="H143" s="676">
        <v>8000</v>
      </c>
    </row>
    <row r="144" spans="1:8" ht="12.75" customHeight="1" outlineLevel="1">
      <c r="A144" s="681" t="s">
        <v>401</v>
      </c>
      <c r="B144" s="694"/>
      <c r="C144" s="693"/>
      <c r="D144" s="678">
        <v>0</v>
      </c>
      <c r="E144" s="675">
        <f>[7]CMO!$E$95</f>
        <v>28272.27</v>
      </c>
      <c r="F144" s="677">
        <f>G144-E144</f>
        <v>121727.73</v>
      </c>
      <c r="G144" s="676">
        <f>[7]CMO!$C$95</f>
        <v>150000</v>
      </c>
      <c r="H144" s="676">
        <v>150000</v>
      </c>
    </row>
    <row r="145" spans="1:19" ht="12.75" customHeight="1" outlineLevel="1" thickBot="1">
      <c r="A145" s="695" t="s">
        <v>10</v>
      </c>
      <c r="B145" s="694"/>
      <c r="C145" s="693"/>
      <c r="D145" s="678">
        <v>0</v>
      </c>
      <c r="E145" s="675">
        <f>[7]CMO!$E$96</f>
        <v>246000</v>
      </c>
      <c r="F145" s="677">
        <f>G145-E145</f>
        <v>246000</v>
      </c>
      <c r="G145" s="676">
        <f>[7]CMO!$C$96</f>
        <v>492000</v>
      </c>
      <c r="H145" s="676">
        <v>492000</v>
      </c>
    </row>
    <row r="146" spans="1:19" s="688" customFormat="1" ht="12.75" customHeight="1" outlineLevel="2" thickBot="1">
      <c r="A146" s="692" t="s">
        <v>400</v>
      </c>
      <c r="B146" s="691"/>
      <c r="C146" s="690"/>
      <c r="D146" s="689">
        <f>SUM(D147:D153)</f>
        <v>24771722.359999999</v>
      </c>
      <c r="E146" s="689">
        <f>SUM(E147:E153)</f>
        <v>5060437</v>
      </c>
      <c r="F146" s="689">
        <f>SUM(F147:F153)</f>
        <v>13347109.640000001</v>
      </c>
      <c r="G146" s="689">
        <f>SUM(G147:G153)</f>
        <v>18407546.640000001</v>
      </c>
      <c r="H146" s="689">
        <f>SUM(H147:H153)</f>
        <v>26138983.600000001</v>
      </c>
    </row>
    <row r="147" spans="1:19" ht="11.25" customHeight="1" outlineLevel="2">
      <c r="A147" s="681"/>
      <c r="B147" s="685" t="s">
        <v>399</v>
      </c>
      <c r="C147" s="679"/>
      <c r="D147" s="678">
        <v>0</v>
      </c>
      <c r="E147" s="675">
        <f>[7]CMO!$E$98</f>
        <v>1000000</v>
      </c>
      <c r="F147" s="677">
        <f>G147-E147</f>
        <v>0</v>
      </c>
      <c r="G147" s="676">
        <f>[7]CMO!$C$98</f>
        <v>1000000</v>
      </c>
      <c r="H147" s="675">
        <v>1000000</v>
      </c>
    </row>
    <row r="148" spans="1:19" ht="11.25" customHeight="1" outlineLevel="2">
      <c r="A148" s="681"/>
      <c r="B148" s="685" t="s">
        <v>398</v>
      </c>
      <c r="C148" s="679"/>
      <c r="D148" s="678">
        <v>23771722.359999999</v>
      </c>
      <c r="E148" s="675">
        <v>1452437</v>
      </c>
      <c r="F148" s="677">
        <f>G148-E148</f>
        <v>7353417.6400000006</v>
      </c>
      <c r="G148" s="676">
        <v>8805854.6400000006</v>
      </c>
      <c r="H148" s="675">
        <v>0</v>
      </c>
      <c r="I148" s="686"/>
    </row>
    <row r="149" spans="1:19" ht="11.25" customHeight="1" outlineLevel="2">
      <c r="A149" s="681"/>
      <c r="B149" s="687" t="s">
        <v>397</v>
      </c>
      <c r="C149" s="679"/>
      <c r="D149" s="678">
        <v>0</v>
      </c>
      <c r="E149" s="675">
        <v>0</v>
      </c>
      <c r="F149" s="677">
        <f>G149-E149</f>
        <v>1964810</v>
      </c>
      <c r="G149" s="676">
        <f>[7]CMO!$C$101</f>
        <v>1964810</v>
      </c>
      <c r="H149" s="675">
        <v>5138983.5999999996</v>
      </c>
      <c r="I149" s="686"/>
    </row>
    <row r="150" spans="1:19" ht="11.25" customHeight="1" outlineLevel="2">
      <c r="A150" s="681"/>
      <c r="B150" s="685" t="str">
        <f>'[18]1011'!$B$94</f>
        <v>Const. of Footroad to Magon-on Falls, Barangay Codcod</v>
      </c>
      <c r="C150" s="679"/>
      <c r="D150" s="678">
        <f>[8]CMO!$E$95</f>
        <v>1000000</v>
      </c>
      <c r="E150" s="675">
        <v>0</v>
      </c>
      <c r="F150" s="677">
        <v>0</v>
      </c>
      <c r="G150" s="676">
        <v>0</v>
      </c>
      <c r="H150" s="675">
        <v>0</v>
      </c>
    </row>
    <row r="151" spans="1:19" ht="11.25" customHeight="1" outlineLevel="2">
      <c r="A151" s="681"/>
      <c r="B151" s="684" t="s">
        <v>396</v>
      </c>
      <c r="C151" s="683" t="s">
        <v>111</v>
      </c>
      <c r="D151" s="678">
        <v>0</v>
      </c>
      <c r="E151" s="675">
        <v>0</v>
      </c>
      <c r="F151" s="677">
        <v>0</v>
      </c>
      <c r="G151" s="676">
        <v>0</v>
      </c>
      <c r="H151" s="675">
        <v>1000000</v>
      </c>
    </row>
    <row r="152" spans="1:19" ht="11.25" customHeight="1" outlineLevel="2">
      <c r="A152" s="681"/>
      <c r="B152" s="680" t="s">
        <v>275</v>
      </c>
      <c r="C152" s="682" t="s">
        <v>109</v>
      </c>
      <c r="D152" s="678">
        <v>0</v>
      </c>
      <c r="E152" s="675">
        <v>0</v>
      </c>
      <c r="F152" s="677">
        <f>G152-E152</f>
        <v>2500000</v>
      </c>
      <c r="G152" s="676">
        <f>[7]CMO!$C$99</f>
        <v>2500000</v>
      </c>
      <c r="H152" s="675">
        <v>6000000</v>
      </c>
    </row>
    <row r="153" spans="1:19" ht="11.25" customHeight="1" outlineLevel="2">
      <c r="A153" s="681"/>
      <c r="B153" s="680" t="s">
        <v>395</v>
      </c>
      <c r="C153" s="679"/>
      <c r="D153" s="678">
        <v>0</v>
      </c>
      <c r="E153" s="675">
        <f>[7]CMO!$E$100</f>
        <v>2608000</v>
      </c>
      <c r="F153" s="677">
        <f>G153-E153</f>
        <v>1528882</v>
      </c>
      <c r="G153" s="676">
        <f>[7]CMO!$C$100</f>
        <v>4136882</v>
      </c>
      <c r="H153" s="675">
        <v>13000000</v>
      </c>
    </row>
    <row r="154" spans="1:19" ht="12.75" customHeight="1" outlineLevel="2" thickBot="1">
      <c r="A154" s="673" t="s">
        <v>8</v>
      </c>
      <c r="B154" s="673"/>
      <c r="C154" s="674"/>
      <c r="D154" s="673">
        <f>D146+D40+D12</f>
        <v>126795106.49000001</v>
      </c>
      <c r="E154" s="673">
        <f>E146+E40+E12</f>
        <v>111151966.28</v>
      </c>
      <c r="F154" s="673">
        <f>F146+F40+F12</f>
        <v>110843999.72</v>
      </c>
      <c r="G154" s="673">
        <f>G146+G40+G12</f>
        <v>221995966</v>
      </c>
      <c r="H154" s="673" t="e">
        <f>H146+H40+H12</f>
        <v>#REF!</v>
      </c>
    </row>
    <row r="155" spans="1:19" s="664" customFormat="1" ht="14.25" customHeight="1" thickTop="1">
      <c r="A155" s="672" t="s">
        <v>394</v>
      </c>
      <c r="B155" s="671"/>
      <c r="C155" s="671"/>
      <c r="D155" s="671"/>
      <c r="E155" s="670"/>
      <c r="F155" s="670"/>
      <c r="G155" s="670" t="s">
        <v>5</v>
      </c>
      <c r="H155" s="670"/>
      <c r="I155" s="666"/>
      <c r="J155" s="665"/>
      <c r="K155" s="665"/>
      <c r="L155" s="665"/>
      <c r="M155" s="665"/>
      <c r="N155" s="665"/>
      <c r="O155" s="665"/>
      <c r="P155" s="665"/>
      <c r="Q155" s="665"/>
      <c r="R155" s="665"/>
      <c r="S155" s="665"/>
    </row>
    <row r="156" spans="1:19" s="664" customFormat="1" ht="11.25" customHeight="1">
      <c r="A156" s="670"/>
      <c r="B156" s="671"/>
      <c r="C156" s="671"/>
      <c r="D156" s="671"/>
      <c r="E156" s="670"/>
      <c r="F156" s="670"/>
      <c r="G156" s="670"/>
      <c r="H156" s="670"/>
      <c r="I156" s="666"/>
      <c r="J156" s="665"/>
      <c r="K156" s="665"/>
      <c r="L156" s="665"/>
      <c r="M156" s="665"/>
      <c r="N156" s="665"/>
      <c r="O156" s="665"/>
      <c r="P156" s="665"/>
      <c r="Q156" s="665"/>
      <c r="R156" s="665"/>
      <c r="S156" s="665"/>
    </row>
    <row r="157" spans="1:19" s="664" customFormat="1" ht="14.25" customHeight="1">
      <c r="A157" s="3698" t="s">
        <v>1910</v>
      </c>
      <c r="B157" s="668"/>
      <c r="C157" s="556" t="s">
        <v>1911</v>
      </c>
      <c r="D157" s="369"/>
      <c r="E157" s="669"/>
      <c r="F157" s="669"/>
      <c r="G157" s="3697" t="s">
        <v>1876</v>
      </c>
      <c r="H157" s="669"/>
      <c r="I157" s="666"/>
      <c r="J157" s="665"/>
      <c r="K157" s="665"/>
      <c r="L157" s="665"/>
      <c r="M157" s="665"/>
      <c r="N157" s="665"/>
      <c r="O157" s="665"/>
      <c r="P157" s="665"/>
      <c r="Q157" s="665"/>
      <c r="R157" s="665"/>
      <c r="S157" s="665"/>
    </row>
    <row r="158" spans="1:19" s="664" customFormat="1" ht="14.25" customHeight="1">
      <c r="A158" s="372" t="s">
        <v>393</v>
      </c>
      <c r="B158" s="668"/>
      <c r="C158" s="370" t="s">
        <v>392</v>
      </c>
      <c r="D158" s="369"/>
      <c r="E158" s="667"/>
      <c r="F158" s="667"/>
      <c r="G158" s="368" t="s">
        <v>240</v>
      </c>
      <c r="H158" s="667"/>
      <c r="I158" s="666"/>
      <c r="J158" s="665"/>
      <c r="K158" s="665"/>
      <c r="L158" s="665"/>
      <c r="M158" s="665"/>
      <c r="N158" s="665"/>
      <c r="O158" s="665"/>
      <c r="P158" s="665"/>
      <c r="Q158" s="665"/>
      <c r="R158" s="665"/>
      <c r="S158" s="665"/>
    </row>
    <row r="159" spans="1:19" s="365" customFormat="1">
      <c r="B159" s="366"/>
      <c r="C159" s="663"/>
      <c r="D159" s="662"/>
      <c r="E159" s="662"/>
      <c r="F159" s="662"/>
      <c r="G159" s="662"/>
      <c r="H159" s="662"/>
    </row>
    <row r="160" spans="1:19" s="365" customFormat="1">
      <c r="B160" s="366"/>
      <c r="C160" s="663"/>
      <c r="D160" s="662"/>
      <c r="E160" s="662"/>
      <c r="F160" s="662"/>
      <c r="G160" s="662"/>
      <c r="H160" s="662"/>
    </row>
    <row r="161" spans="2:8" s="365" customFormat="1">
      <c r="B161" s="366"/>
      <c r="C161" s="663"/>
      <c r="D161" s="662"/>
      <c r="E161" s="662"/>
      <c r="F161" s="662"/>
      <c r="G161" s="662"/>
      <c r="H161" s="662"/>
    </row>
    <row r="162" spans="2:8" s="365" customFormat="1">
      <c r="B162" s="366"/>
      <c r="C162" s="663"/>
      <c r="D162" s="662"/>
      <c r="E162" s="662"/>
      <c r="F162" s="662"/>
      <c r="G162" s="662"/>
      <c r="H162" s="662"/>
    </row>
    <row r="163" spans="2:8" s="365" customFormat="1">
      <c r="B163" s="366"/>
      <c r="C163" s="663"/>
      <c r="D163" s="662"/>
      <c r="E163" s="662"/>
      <c r="F163" s="662"/>
      <c r="G163" s="662"/>
      <c r="H163" s="662"/>
    </row>
    <row r="164" spans="2:8" s="365" customFormat="1">
      <c r="B164" s="366"/>
      <c r="C164" s="663"/>
      <c r="D164" s="662"/>
      <c r="E164" s="662"/>
      <c r="F164" s="662"/>
      <c r="G164" s="662"/>
      <c r="H164" s="662"/>
    </row>
    <row r="165" spans="2:8" s="365" customFormat="1">
      <c r="B165" s="366"/>
      <c r="C165" s="663"/>
      <c r="D165" s="662"/>
      <c r="E165" s="662"/>
      <c r="F165" s="662"/>
      <c r="G165" s="662"/>
      <c r="H165" s="662"/>
    </row>
  </sheetData>
  <mergeCells count="6">
    <mergeCell ref="A82:B85"/>
    <mergeCell ref="E82:G82"/>
    <mergeCell ref="A7:B10"/>
    <mergeCell ref="E7:G7"/>
    <mergeCell ref="A4:H4"/>
    <mergeCell ref="A5:H5"/>
  </mergeCells>
  <pageMargins left="0.5" right="0" top="0" bottom="0" header="0.25" footer="0"/>
  <pageSetup paperSize="5" orientation="portrait"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tabColor rgb="FFFFFF00"/>
    <outlinePr summaryBelow="0"/>
  </sheetPr>
  <dimension ref="A1:EM40"/>
  <sheetViews>
    <sheetView showGridLines="0" showOutlineSymbols="0" topLeftCell="A16" workbookViewId="0">
      <selection activeCell="G28" sqref="G28"/>
    </sheetView>
  </sheetViews>
  <sheetFormatPr defaultColWidth="12.5703125" defaultRowHeight="12.75" outlineLevelRow="2" outlineLevelCol="2"/>
  <cols>
    <col min="1" max="1" width="1.85546875" style="362" customWidth="1"/>
    <col min="2" max="2" width="25.28515625" style="362" customWidth="1"/>
    <col min="3" max="3" width="11" style="362" customWidth="1"/>
    <col min="4" max="4" width="10.28515625" style="362" customWidth="1"/>
    <col min="5" max="5" width="10.42578125" style="362" customWidth="1"/>
    <col min="6" max="7" width="11.140625" style="362" customWidth="1"/>
    <col min="8" max="8" width="13.140625" style="362" customWidth="1"/>
    <col min="9" max="42" width="12.5703125" style="361"/>
    <col min="43" max="47" width="12.5703125" style="361" outlineLevel="1"/>
    <col min="48" max="53" width="12.5703125" style="361" outlineLevel="2"/>
    <col min="54" max="56" width="12.5703125" style="361" outlineLevel="1"/>
    <col min="57" max="76" width="12.5703125" style="361"/>
    <col min="77" max="80" width="12.5703125" style="361" outlineLevel="1"/>
    <col min="81" max="128" width="12.5703125" style="361"/>
    <col min="129" max="134" width="12.5703125" style="361" outlineLevel="1"/>
    <col min="135" max="140" width="12.5703125" style="361" outlineLevel="2"/>
    <col min="141" max="143" width="12.5703125" style="361" outlineLevel="1"/>
    <col min="144" max="16384" width="12.5703125" style="361"/>
  </cols>
  <sheetData>
    <row r="1" spans="1:8" ht="13.5">
      <c r="A1" s="441" t="s">
        <v>99</v>
      </c>
      <c r="E1" s="440"/>
      <c r="F1" s="440"/>
      <c r="G1" s="440"/>
      <c r="H1" s="440"/>
    </row>
    <row r="2" spans="1:8" ht="14.25" customHeight="1">
      <c r="A2" s="439" t="s">
        <v>221</v>
      </c>
      <c r="E2" s="438"/>
      <c r="F2" s="438"/>
      <c r="G2" s="438"/>
      <c r="H2" s="438"/>
    </row>
    <row r="3" spans="1:8" ht="14.25" customHeight="1">
      <c r="E3" s="438"/>
      <c r="G3" s="438"/>
      <c r="H3" s="438"/>
    </row>
    <row r="4" spans="1:8" ht="14.25" customHeight="1">
      <c r="E4" s="438"/>
      <c r="G4" s="438"/>
      <c r="H4" s="438"/>
    </row>
    <row r="5" spans="1:8" ht="14.25" customHeight="1">
      <c r="A5" s="437" t="s">
        <v>220</v>
      </c>
      <c r="B5" s="437"/>
      <c r="C5" s="437"/>
      <c r="D5" s="437"/>
      <c r="E5" s="437"/>
      <c r="F5" s="437"/>
      <c r="G5" s="437"/>
      <c r="H5" s="437"/>
    </row>
    <row r="6" spans="1:8" ht="14.25" customHeight="1">
      <c r="A6" s="436" t="s">
        <v>244</v>
      </c>
      <c r="B6" s="436"/>
      <c r="C6" s="436"/>
      <c r="D6" s="436"/>
      <c r="E6" s="436"/>
      <c r="F6" s="436"/>
      <c r="G6" s="436"/>
      <c r="H6" s="436"/>
    </row>
    <row r="7" spans="1:8" ht="14.25" customHeight="1">
      <c r="A7" s="434"/>
      <c r="B7" s="434"/>
      <c r="C7" s="434"/>
      <c r="D7" s="434"/>
      <c r="E7" s="435"/>
      <c r="F7" s="434"/>
      <c r="G7" s="434"/>
      <c r="H7" s="434"/>
    </row>
    <row r="8" spans="1:8" ht="14.25" customHeight="1">
      <c r="A8" s="434"/>
      <c r="B8" s="434"/>
      <c r="C8" s="434"/>
      <c r="D8" s="434"/>
      <c r="E8" s="435"/>
      <c r="F8" s="434"/>
      <c r="G8" s="434"/>
      <c r="H8" s="434"/>
    </row>
    <row r="9" spans="1:8" ht="14.25" customHeight="1">
      <c r="A9" s="317" t="s">
        <v>218</v>
      </c>
      <c r="B9" s="317"/>
    </row>
    <row r="10" spans="1:8" ht="14.25" customHeight="1">
      <c r="A10" s="316" t="s">
        <v>243</v>
      </c>
      <c r="B10" s="316"/>
    </row>
    <row r="11" spans="1:8" ht="14.25" customHeight="1">
      <c r="A11" s="433"/>
      <c r="B11" s="433"/>
    </row>
    <row r="12" spans="1:8" ht="14.25" customHeight="1">
      <c r="A12" s="432" t="s">
        <v>143</v>
      </c>
      <c r="B12" s="431"/>
      <c r="C12" s="427" t="s">
        <v>92</v>
      </c>
      <c r="D12" s="427" t="s">
        <v>229</v>
      </c>
      <c r="E12" s="430" t="s">
        <v>93</v>
      </c>
      <c r="F12" s="429"/>
      <c r="G12" s="428"/>
      <c r="H12" s="427" t="s">
        <v>216</v>
      </c>
    </row>
    <row r="13" spans="1:8" ht="14.25" customHeight="1">
      <c r="A13" s="426"/>
      <c r="B13" s="425"/>
      <c r="C13" s="424" t="s">
        <v>86</v>
      </c>
      <c r="D13" s="422" t="s">
        <v>214</v>
      </c>
      <c r="E13" s="422" t="s">
        <v>215</v>
      </c>
      <c r="F13" s="422" t="s">
        <v>89</v>
      </c>
      <c r="G13" s="422" t="s">
        <v>88</v>
      </c>
      <c r="H13" s="422" t="s">
        <v>214</v>
      </c>
    </row>
    <row r="14" spans="1:8" ht="14.25" customHeight="1">
      <c r="A14" s="426"/>
      <c r="B14" s="425"/>
      <c r="C14" s="424"/>
      <c r="D14" s="422">
        <v>2019</v>
      </c>
      <c r="E14" s="422" t="s">
        <v>85</v>
      </c>
      <c r="F14" s="422" t="s">
        <v>85</v>
      </c>
      <c r="G14" s="423"/>
      <c r="H14" s="422">
        <v>2021</v>
      </c>
    </row>
    <row r="15" spans="1:8" ht="14.25" customHeight="1">
      <c r="A15" s="421"/>
      <c r="B15" s="420"/>
      <c r="C15" s="419"/>
      <c r="D15" s="417" t="s">
        <v>84</v>
      </c>
      <c r="E15" s="417" t="s">
        <v>84</v>
      </c>
      <c r="F15" s="417" t="s">
        <v>142</v>
      </c>
      <c r="G15" s="418"/>
      <c r="H15" s="417" t="s">
        <v>83</v>
      </c>
    </row>
    <row r="16" spans="1:8" ht="20.100000000000001" customHeight="1">
      <c r="A16" s="416" t="s">
        <v>213</v>
      </c>
      <c r="B16" s="415"/>
      <c r="C16" s="414"/>
      <c r="D16" s="414"/>
      <c r="E16" s="414"/>
      <c r="F16" s="414"/>
      <c r="G16" s="414"/>
      <c r="H16" s="414"/>
    </row>
    <row r="17" spans="1:8" ht="18.75" customHeight="1">
      <c r="A17" s="413" t="s">
        <v>82</v>
      </c>
      <c r="B17" s="411"/>
      <c r="C17" s="412"/>
      <c r="D17" s="411">
        <f>D18</f>
        <v>0</v>
      </c>
      <c r="E17" s="411">
        <f>E18</f>
        <v>0</v>
      </c>
      <c r="F17" s="411">
        <f>F18</f>
        <v>500000</v>
      </c>
      <c r="G17" s="411">
        <f>G18</f>
        <v>500000</v>
      </c>
      <c r="H17" s="411">
        <f>H18</f>
        <v>500000</v>
      </c>
    </row>
    <row r="18" spans="1:8" ht="21.75" customHeight="1" outlineLevel="1">
      <c r="A18" s="410" t="s">
        <v>56</v>
      </c>
      <c r="B18" s="409"/>
      <c r="C18" s="408" t="s">
        <v>55</v>
      </c>
      <c r="D18" s="407">
        <v>0</v>
      </c>
      <c r="E18" s="406">
        <v>0</v>
      </c>
      <c r="F18" s="383">
        <f>G18-E18</f>
        <v>500000</v>
      </c>
      <c r="G18" s="405">
        <v>500000</v>
      </c>
      <c r="H18" s="405">
        <v>500000</v>
      </c>
    </row>
    <row r="19" spans="1:8" ht="14.25" customHeight="1" outlineLevel="1">
      <c r="A19" s="404"/>
      <c r="B19" s="403"/>
      <c r="C19" s="402"/>
      <c r="D19" s="401"/>
      <c r="E19" s="399"/>
      <c r="F19" s="400"/>
      <c r="G19" s="399"/>
      <c r="H19" s="399"/>
    </row>
    <row r="20" spans="1:8" s="393" customFormat="1" ht="20.100000000000001" customHeight="1" outlineLevel="1">
      <c r="A20" s="398" t="s">
        <v>46</v>
      </c>
      <c r="B20" s="397"/>
      <c r="C20" s="396"/>
      <c r="D20" s="395">
        <f>SUM(D21:D21)</f>
        <v>0</v>
      </c>
      <c r="E20" s="394">
        <f>SUM(E21:E21)</f>
        <v>0</v>
      </c>
      <c r="F20" s="394">
        <f>SUM(F21:F21)</f>
        <v>4500000</v>
      </c>
      <c r="G20" s="394">
        <f>SUM(G21:G21)</f>
        <v>4500000</v>
      </c>
      <c r="H20" s="394">
        <f>SUM(H21:H21)</f>
        <v>4500000</v>
      </c>
    </row>
    <row r="21" spans="1:8" s="382" customFormat="1" ht="16.5" customHeight="1" outlineLevel="1">
      <c r="A21" s="392" t="s">
        <v>10</v>
      </c>
      <c r="B21" s="391"/>
      <c r="C21" s="390" t="s">
        <v>155</v>
      </c>
      <c r="D21" s="389">
        <v>0</v>
      </c>
      <c r="E21" s="384">
        <v>0</v>
      </c>
      <c r="F21" s="383">
        <f>G21-E21</f>
        <v>4500000</v>
      </c>
      <c r="G21" s="384">
        <v>4500000</v>
      </c>
      <c r="H21" s="383">
        <v>4500000</v>
      </c>
    </row>
    <row r="22" spans="1:8" s="382" customFormat="1" ht="10.5" customHeight="1" outlineLevel="1">
      <c r="A22" s="388"/>
      <c r="B22" s="387"/>
      <c r="C22" s="386"/>
      <c r="D22" s="385"/>
      <c r="E22" s="384"/>
      <c r="F22" s="383"/>
      <c r="G22" s="384"/>
      <c r="H22" s="383"/>
    </row>
    <row r="23" spans="1:8" ht="20.100000000000001" customHeight="1" outlineLevel="2" thickBot="1">
      <c r="A23" s="381" t="s">
        <v>8</v>
      </c>
      <c r="B23" s="379"/>
      <c r="C23" s="380"/>
      <c r="D23" s="379">
        <f>D20+D16</f>
        <v>0</v>
      </c>
      <c r="E23" s="379">
        <f>E20+E16</f>
        <v>0</v>
      </c>
      <c r="F23" s="379">
        <f>F20+F17</f>
        <v>5000000</v>
      </c>
      <c r="G23" s="379">
        <f>G20+G17</f>
        <v>5000000</v>
      </c>
      <c r="H23" s="379">
        <f>H20+H17</f>
        <v>5000000</v>
      </c>
    </row>
    <row r="24" spans="1:8" ht="20.100000000000001" customHeight="1" outlineLevel="2" thickTop="1">
      <c r="A24" s="377"/>
      <c r="B24" s="377"/>
      <c r="C24" s="378"/>
      <c r="D24" s="377"/>
      <c r="E24" s="377"/>
      <c r="F24" s="377"/>
      <c r="G24" s="377"/>
      <c r="H24" s="377"/>
    </row>
    <row r="25" spans="1:8" s="367" customFormat="1" ht="14.25" customHeight="1">
      <c r="A25" s="370" t="s">
        <v>203</v>
      </c>
      <c r="B25" s="370"/>
      <c r="C25" s="369"/>
      <c r="D25" s="369" t="s">
        <v>6</v>
      </c>
      <c r="E25" s="369"/>
      <c r="F25" s="370"/>
      <c r="G25" s="370" t="s">
        <v>5</v>
      </c>
      <c r="H25" s="370"/>
    </row>
    <row r="26" spans="1:8" s="367" customFormat="1" ht="14.25" customHeight="1">
      <c r="A26" s="370"/>
      <c r="B26" s="370"/>
      <c r="C26" s="369"/>
      <c r="D26" s="369"/>
      <c r="E26" s="369"/>
      <c r="F26" s="370"/>
      <c r="G26" s="370"/>
      <c r="H26" s="370"/>
    </row>
    <row r="27" spans="1:8" s="367" customFormat="1" ht="14.25" customHeight="1">
      <c r="A27" s="370"/>
      <c r="B27" s="370"/>
      <c r="C27" s="369"/>
      <c r="D27" s="369"/>
      <c r="E27" s="369"/>
      <c r="F27" s="370"/>
      <c r="G27" s="370"/>
      <c r="H27" s="370"/>
    </row>
    <row r="28" spans="1:8" s="367" customFormat="1" ht="14.25" customHeight="1">
      <c r="A28" s="376" t="s">
        <v>1861</v>
      </c>
      <c r="B28" s="375"/>
      <c r="C28" s="374"/>
      <c r="D28" s="374" t="s">
        <v>1862</v>
      </c>
      <c r="E28" s="369"/>
      <c r="F28" s="373"/>
      <c r="G28" s="373" t="s">
        <v>3</v>
      </c>
      <c r="H28" s="373"/>
    </row>
    <row r="29" spans="1:8" s="367" customFormat="1" ht="14.25" customHeight="1">
      <c r="A29" s="372" t="s">
        <v>242</v>
      </c>
      <c r="B29" s="371"/>
      <c r="C29" s="370"/>
      <c r="D29" s="370" t="s">
        <v>241</v>
      </c>
      <c r="E29" s="369"/>
      <c r="F29" s="368"/>
      <c r="G29" s="368" t="s">
        <v>240</v>
      </c>
      <c r="H29" s="368"/>
    </row>
    <row r="30" spans="1:8" s="363" customFormat="1">
      <c r="A30" s="365"/>
      <c r="B30" s="366"/>
      <c r="C30" s="365"/>
      <c r="D30" s="364"/>
      <c r="E30" s="364"/>
      <c r="F30" s="364"/>
      <c r="G30" s="364"/>
      <c r="H30" s="364"/>
    </row>
    <row r="31" spans="1:8" s="363" customFormat="1">
      <c r="A31" s="365"/>
      <c r="B31" s="366"/>
      <c r="C31" s="365"/>
      <c r="D31" s="364"/>
      <c r="E31" s="364"/>
      <c r="F31" s="364"/>
      <c r="G31" s="364"/>
      <c r="H31" s="364"/>
    </row>
    <row r="32" spans="1:8" s="363" customFormat="1">
      <c r="A32" s="365"/>
      <c r="B32" s="366"/>
      <c r="C32" s="365"/>
      <c r="D32" s="364"/>
      <c r="E32" s="364"/>
      <c r="F32" s="364"/>
      <c r="G32" s="364"/>
      <c r="H32" s="364"/>
    </row>
    <row r="33" spans="1:8" s="363" customFormat="1">
      <c r="A33" s="365"/>
      <c r="B33" s="366"/>
      <c r="C33" s="365"/>
      <c r="D33" s="364"/>
      <c r="E33" s="364"/>
      <c r="F33" s="364"/>
      <c r="G33" s="364"/>
      <c r="H33" s="364"/>
    </row>
    <row r="34" spans="1:8" s="363" customFormat="1">
      <c r="A34" s="365"/>
      <c r="B34" s="366"/>
      <c r="C34" s="365"/>
      <c r="D34" s="364"/>
      <c r="E34" s="364"/>
      <c r="F34" s="364"/>
      <c r="G34" s="364"/>
      <c r="H34" s="364"/>
    </row>
    <row r="35" spans="1:8" s="363" customFormat="1">
      <c r="A35" s="365"/>
      <c r="B35" s="366"/>
      <c r="C35" s="365"/>
      <c r="D35" s="364"/>
      <c r="E35" s="364"/>
      <c r="F35" s="364"/>
      <c r="G35" s="364"/>
      <c r="H35" s="364"/>
    </row>
    <row r="36" spans="1:8" s="363" customFormat="1">
      <c r="A36" s="365"/>
      <c r="B36" s="366"/>
      <c r="C36" s="365"/>
      <c r="D36" s="364"/>
      <c r="E36" s="364"/>
      <c r="F36" s="364"/>
      <c r="G36" s="364"/>
      <c r="H36" s="364"/>
    </row>
    <row r="37" spans="1:8" s="363" customFormat="1">
      <c r="A37" s="365"/>
      <c r="B37" s="366"/>
      <c r="C37" s="365"/>
      <c r="D37" s="364"/>
      <c r="E37" s="364"/>
      <c r="F37" s="364"/>
      <c r="G37" s="364"/>
      <c r="H37" s="364"/>
    </row>
    <row r="38" spans="1:8" s="363" customFormat="1">
      <c r="A38" s="365"/>
      <c r="B38" s="366"/>
      <c r="C38" s="365"/>
      <c r="D38" s="364"/>
      <c r="E38" s="364"/>
      <c r="F38" s="364"/>
      <c r="G38" s="364"/>
      <c r="H38" s="364"/>
    </row>
    <row r="39" spans="1:8" s="363" customFormat="1">
      <c r="A39" s="365"/>
      <c r="B39" s="366"/>
      <c r="C39" s="365"/>
      <c r="D39" s="364"/>
      <c r="E39" s="364"/>
      <c r="F39" s="364"/>
      <c r="G39" s="364"/>
      <c r="H39" s="364"/>
    </row>
    <row r="40" spans="1:8" s="363" customFormat="1">
      <c r="A40" s="365"/>
      <c r="B40" s="366"/>
      <c r="C40" s="365"/>
      <c r="D40" s="364"/>
      <c r="E40" s="364"/>
      <c r="F40" s="364"/>
      <c r="G40" s="364"/>
      <c r="H40" s="364"/>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03" transitionEvaluation="1" transitionEntry="1">
    <tabColor rgb="FF00B050"/>
    <outlinePr summaryBelow="0"/>
  </sheetPr>
  <dimension ref="A1:EH118"/>
  <sheetViews>
    <sheetView showGridLines="0" showOutlineSymbols="0" topLeftCell="A103" workbookViewId="0">
      <selection activeCell="G108" sqref="G108"/>
    </sheetView>
  </sheetViews>
  <sheetFormatPr defaultColWidth="12.5703125" defaultRowHeight="15.75" outlineLevelRow="2" outlineLevelCol="2"/>
  <cols>
    <col min="1" max="1" width="1.85546875" style="796" customWidth="1"/>
    <col min="2" max="2" width="33.140625" style="796" customWidth="1"/>
    <col min="3" max="3" width="12.7109375" style="756" customWidth="1"/>
    <col min="4" max="4" width="10.28515625" style="756" customWidth="1"/>
    <col min="5" max="5" width="9.7109375" style="756" customWidth="1"/>
    <col min="6" max="6" width="10.28515625" style="756" customWidth="1"/>
    <col min="7" max="7" width="9.85546875" style="756" customWidth="1"/>
    <col min="8" max="8" width="10.28515625" style="756" customWidth="1"/>
    <col min="9" max="37" width="12.5703125" style="796"/>
    <col min="38" max="42" width="12.5703125" style="796" outlineLevel="1"/>
    <col min="43" max="48" width="12.5703125" style="796" outlineLevel="2"/>
    <col min="49" max="51" width="12.5703125" style="796" outlineLevel="1"/>
    <col min="52" max="71" width="12.5703125" style="796"/>
    <col min="72" max="75" width="12.5703125" style="796" outlineLevel="1"/>
    <col min="76" max="123" width="12.5703125" style="796"/>
    <col min="124" max="129" width="12.5703125" style="796" outlineLevel="1"/>
    <col min="130" max="135" width="12.5703125" style="796" outlineLevel="2"/>
    <col min="136" max="138" width="12.5703125" style="796" outlineLevel="1"/>
    <col min="139" max="16384" width="12.5703125" style="796"/>
  </cols>
  <sheetData>
    <row r="1" spans="1:8">
      <c r="A1" s="739" t="s">
        <v>99</v>
      </c>
      <c r="B1" s="554"/>
      <c r="E1" s="739"/>
      <c r="F1" s="739"/>
      <c r="G1" s="739"/>
      <c r="H1" s="739"/>
    </row>
    <row r="2" spans="1:8" ht="14.25" customHeight="1">
      <c r="A2" s="738" t="s">
        <v>480</v>
      </c>
      <c r="B2" s="554"/>
      <c r="E2" s="738"/>
      <c r="F2" s="738"/>
      <c r="G2" s="738"/>
      <c r="H2" s="738"/>
    </row>
    <row r="3" spans="1:8" ht="14.25" customHeight="1">
      <c r="A3" s="554"/>
      <c r="B3" s="554"/>
      <c r="E3" s="738"/>
      <c r="F3" s="738"/>
      <c r="G3" s="738"/>
      <c r="H3" s="738"/>
    </row>
    <row r="4" spans="1:8" ht="14.25" customHeight="1">
      <c r="A4" s="594" t="s">
        <v>220</v>
      </c>
      <c r="B4" s="594"/>
      <c r="C4" s="594"/>
      <c r="D4" s="594"/>
      <c r="E4" s="594"/>
      <c r="F4" s="594"/>
      <c r="G4" s="594"/>
      <c r="H4" s="594"/>
    </row>
    <row r="5" spans="1:8" ht="14.25" customHeight="1">
      <c r="A5" s="593" t="s">
        <v>219</v>
      </c>
      <c r="B5" s="593"/>
      <c r="C5" s="593"/>
      <c r="D5" s="593"/>
      <c r="E5" s="593"/>
      <c r="F5" s="593"/>
      <c r="G5" s="593"/>
      <c r="H5" s="593"/>
    </row>
    <row r="6" spans="1:8" ht="14.25" customHeight="1">
      <c r="A6" s="636"/>
      <c r="B6" s="636"/>
      <c r="C6" s="851"/>
      <c r="D6" s="851"/>
      <c r="E6" s="850"/>
      <c r="F6" s="851"/>
      <c r="G6" s="851"/>
      <c r="H6" s="850"/>
    </row>
    <row r="7" spans="1:8" ht="14.25" customHeight="1">
      <c r="A7" s="849"/>
      <c r="B7" s="848" t="s">
        <v>503</v>
      </c>
    </row>
    <row r="8" spans="1:8" ht="14.25" customHeight="1">
      <c r="A8" s="432" t="s">
        <v>143</v>
      </c>
      <c r="B8" s="431"/>
      <c r="C8" s="825" t="s">
        <v>92</v>
      </c>
      <c r="D8" s="729" t="s">
        <v>91</v>
      </c>
      <c r="E8" s="732" t="s">
        <v>93</v>
      </c>
      <c r="F8" s="731"/>
      <c r="G8" s="730"/>
      <c r="H8" s="729" t="s">
        <v>452</v>
      </c>
    </row>
    <row r="9" spans="1:8" ht="14.25" customHeight="1">
      <c r="A9" s="426"/>
      <c r="B9" s="425"/>
      <c r="C9" s="824" t="s">
        <v>86</v>
      </c>
      <c r="D9" s="725" t="s">
        <v>228</v>
      </c>
      <c r="E9" s="725" t="s">
        <v>215</v>
      </c>
      <c r="F9" s="725" t="s">
        <v>89</v>
      </c>
      <c r="G9" s="725"/>
      <c r="H9" s="725" t="s">
        <v>214</v>
      </c>
    </row>
    <row r="10" spans="1:8" ht="14.25" customHeight="1">
      <c r="A10" s="426"/>
      <c r="B10" s="425"/>
      <c r="C10" s="824"/>
      <c r="D10" s="725"/>
      <c r="E10" s="725" t="s">
        <v>85</v>
      </c>
      <c r="F10" s="725" t="s">
        <v>85</v>
      </c>
      <c r="G10" s="725" t="s">
        <v>88</v>
      </c>
      <c r="H10" s="725" t="s">
        <v>227</v>
      </c>
    </row>
    <row r="11" spans="1:8" ht="14.25" customHeight="1">
      <c r="A11" s="421"/>
      <c r="B11" s="420"/>
      <c r="C11" s="823"/>
      <c r="D11" s="720" t="s">
        <v>84</v>
      </c>
      <c r="E11" s="720" t="s">
        <v>84</v>
      </c>
      <c r="F11" s="720" t="s">
        <v>142</v>
      </c>
      <c r="G11" s="721"/>
      <c r="H11" s="720" t="s">
        <v>83</v>
      </c>
    </row>
    <row r="12" spans="1:8" ht="20.100000000000001" customHeight="1">
      <c r="A12" s="660" t="s">
        <v>213</v>
      </c>
      <c r="B12" s="847"/>
      <c r="C12" s="846"/>
      <c r="D12" s="846"/>
      <c r="E12" s="846"/>
      <c r="F12" s="845"/>
      <c r="G12" s="845"/>
      <c r="H12" s="845"/>
    </row>
    <row r="13" spans="1:8" ht="20.100000000000001" customHeight="1">
      <c r="A13" s="844" t="s">
        <v>82</v>
      </c>
      <c r="B13" s="843"/>
      <c r="C13" s="842"/>
      <c r="D13" s="781">
        <f>SUM(D15:D37)</f>
        <v>7884806.3299999991</v>
      </c>
      <c r="E13" s="781">
        <f>SUM(E15:E37)</f>
        <v>4123573.76</v>
      </c>
      <c r="F13" s="781">
        <f>SUM(F15:F37)</f>
        <v>6867631.2400000002</v>
      </c>
      <c r="G13" s="781">
        <f>SUM(G15:G37)</f>
        <v>10991205</v>
      </c>
      <c r="H13" s="781" t="e">
        <f>SUM(H15:H37)</f>
        <v>#REF!</v>
      </c>
    </row>
    <row r="14" spans="1:8" ht="16.7" customHeight="1" outlineLevel="1">
      <c r="A14" s="841" t="s">
        <v>81</v>
      </c>
      <c r="B14" s="840"/>
      <c r="C14" s="838"/>
      <c r="D14" s="839"/>
      <c r="E14" s="839"/>
      <c r="F14" s="838"/>
      <c r="G14" s="838"/>
      <c r="H14" s="838"/>
    </row>
    <row r="15" spans="1:8" ht="16.7" customHeight="1" outlineLevel="1">
      <c r="A15" s="570" t="s">
        <v>478</v>
      </c>
      <c r="B15" s="569"/>
      <c r="C15" s="837" t="s">
        <v>79</v>
      </c>
      <c r="D15" s="697">
        <f>[8]GSD!$E$13</f>
        <v>4509686.7799999993</v>
      </c>
      <c r="E15" s="677">
        <f>[7]GSD!$E$13</f>
        <v>2781678.0199999996</v>
      </c>
      <c r="F15" s="677">
        <f>G15-E15</f>
        <v>4164569.9800000004</v>
      </c>
      <c r="G15" s="675">
        <f>[7]GSD!$C$13</f>
        <v>6946248</v>
      </c>
      <c r="H15" s="675" t="e">
        <f>#REF!</f>
        <v>#REF!</v>
      </c>
    </row>
    <row r="16" spans="1:8" ht="16.7" customHeight="1" outlineLevel="1">
      <c r="A16" s="835" t="s">
        <v>78</v>
      </c>
      <c r="B16" s="569"/>
      <c r="C16" s="743"/>
      <c r="D16" s="697"/>
      <c r="E16" s="677"/>
      <c r="F16" s="677"/>
      <c r="G16" s="675"/>
      <c r="H16" s="675"/>
    </row>
    <row r="17" spans="1:9" ht="16.7" customHeight="1" outlineLevel="1">
      <c r="A17" s="570" t="s">
        <v>477</v>
      </c>
      <c r="B17" s="569"/>
      <c r="C17" s="837" t="s">
        <v>76</v>
      </c>
      <c r="D17" s="697">
        <f>[8]GSD!$E$14</f>
        <v>347000</v>
      </c>
      <c r="E17" s="677">
        <f>[7]GSD!$E$14</f>
        <v>236000</v>
      </c>
      <c r="F17" s="677">
        <f>G17-E17</f>
        <v>316000</v>
      </c>
      <c r="G17" s="675">
        <f>[7]GSD!$C$14</f>
        <v>552000</v>
      </c>
      <c r="H17" s="675" t="e">
        <f>#REF!*2000*12</f>
        <v>#REF!</v>
      </c>
    </row>
    <row r="18" spans="1:9" ht="16.7" customHeight="1" outlineLevel="1">
      <c r="A18" s="570" t="s">
        <v>141</v>
      </c>
      <c r="B18" s="569"/>
      <c r="C18" s="837" t="s">
        <v>140</v>
      </c>
      <c r="D18" s="697">
        <f>[8]GSD!$E$15</f>
        <v>71250</v>
      </c>
      <c r="E18" s="765">
        <f>[7]GSD!$E$15</f>
        <v>42750</v>
      </c>
      <c r="F18" s="677">
        <f>G18-E18</f>
        <v>42750</v>
      </c>
      <c r="G18" s="770">
        <f>[7]GSD!$C$15</f>
        <v>85500</v>
      </c>
      <c r="H18" s="675">
        <v>85500</v>
      </c>
    </row>
    <row r="19" spans="1:9" ht="16.7" customHeight="1" outlineLevel="1">
      <c r="A19" s="570" t="s">
        <v>139</v>
      </c>
      <c r="B19" s="569"/>
      <c r="C19" s="837" t="s">
        <v>138</v>
      </c>
      <c r="D19" s="697">
        <f>[8]GSD!$E$16</f>
        <v>71250</v>
      </c>
      <c r="E19" s="765">
        <f>[7]GSD!$E$16</f>
        <v>42750</v>
      </c>
      <c r="F19" s="677">
        <f>G19-E19</f>
        <v>42750</v>
      </c>
      <c r="G19" s="770">
        <f>[7]GSD!$C$16</f>
        <v>85500</v>
      </c>
      <c r="H19" s="675">
        <v>85500</v>
      </c>
    </row>
    <row r="20" spans="1:9" ht="16.7" customHeight="1" outlineLevel="1">
      <c r="A20" s="570" t="s">
        <v>75</v>
      </c>
      <c r="B20" s="569"/>
      <c r="C20" s="837" t="s">
        <v>476</v>
      </c>
      <c r="D20" s="697">
        <f>[8]GSD!$E$17</f>
        <v>108000</v>
      </c>
      <c r="E20" s="765">
        <f>[7]GSD!$E$17</f>
        <v>102000</v>
      </c>
      <c r="F20" s="677">
        <f>G20-E20</f>
        <v>36000</v>
      </c>
      <c r="G20" s="770">
        <f>[7]GSD!$C$17</f>
        <v>138000</v>
      </c>
      <c r="H20" s="770">
        <f>'[20]GSD-FINAL'!$B$51*6000</f>
        <v>138000</v>
      </c>
    </row>
    <row r="21" spans="1:9" ht="16.7" customHeight="1" outlineLevel="1">
      <c r="A21" s="602" t="s">
        <v>174</v>
      </c>
      <c r="B21" s="569"/>
      <c r="C21" s="837" t="s">
        <v>136</v>
      </c>
      <c r="D21" s="697">
        <f>[8]GSD!$E$18</f>
        <v>0</v>
      </c>
      <c r="E21" s="765">
        <f>[7]GSD!$E$18</f>
        <v>12155.7</v>
      </c>
      <c r="F21" s="677">
        <f>G21-E21</f>
        <v>187844.3</v>
      </c>
      <c r="G21" s="770">
        <f>[7]GSD!$C$18</f>
        <v>200000</v>
      </c>
      <c r="H21" s="770">
        <v>200000</v>
      </c>
    </row>
    <row r="22" spans="1:9" ht="16.7" customHeight="1" outlineLevel="1">
      <c r="A22" s="570" t="s">
        <v>73</v>
      </c>
      <c r="B22" s="569"/>
      <c r="C22" s="743" t="s">
        <v>72</v>
      </c>
      <c r="D22" s="697">
        <f>[8]GSD!$E$19</f>
        <v>455334.1</v>
      </c>
      <c r="E22" s="765">
        <f>[7]GSD!$E$19</f>
        <v>0</v>
      </c>
      <c r="F22" s="677">
        <f>G22-E22</f>
        <v>578854</v>
      </c>
      <c r="G22" s="770">
        <f>[7]GSD!$C$19</f>
        <v>578854</v>
      </c>
      <c r="H22" s="675" t="e">
        <f>H15/12</f>
        <v>#REF!</v>
      </c>
    </row>
    <row r="23" spans="1:9" ht="16.7" customHeight="1" outlineLevel="1">
      <c r="A23" s="570" t="s">
        <v>475</v>
      </c>
      <c r="B23" s="569"/>
      <c r="C23" s="743" t="s">
        <v>70</v>
      </c>
      <c r="D23" s="697">
        <f>[8]GSD!$E$20</f>
        <v>88500</v>
      </c>
      <c r="E23" s="776">
        <f>[7]GSD!$E$20</f>
        <v>0</v>
      </c>
      <c r="F23" s="677">
        <f>G23-E23</f>
        <v>115000</v>
      </c>
      <c r="G23" s="775">
        <f>[7]GSD!$C$20</f>
        <v>115000</v>
      </c>
      <c r="H23" s="775">
        <f>'[20]GSD-FINAL'!$B$51*5000</f>
        <v>115000</v>
      </c>
    </row>
    <row r="24" spans="1:9" ht="16.7" customHeight="1" outlineLevel="1">
      <c r="A24" s="570" t="s">
        <v>69</v>
      </c>
      <c r="B24" s="569"/>
      <c r="C24" s="743" t="s">
        <v>68</v>
      </c>
      <c r="D24" s="697">
        <f>[8]GSD!$E$21</f>
        <v>434491</v>
      </c>
      <c r="E24" s="765">
        <f>[7]GSD!$E$21</f>
        <v>463613</v>
      </c>
      <c r="F24" s="677">
        <f>G24-E24</f>
        <v>115241</v>
      </c>
      <c r="G24" s="770">
        <f>[7]GSD!$C$21</f>
        <v>578854</v>
      </c>
      <c r="H24" s="675" t="e">
        <f>H22</f>
        <v>#REF!</v>
      </c>
    </row>
    <row r="25" spans="1:9" ht="16.7" customHeight="1" outlineLevel="1">
      <c r="A25" s="835" t="s">
        <v>67</v>
      </c>
      <c r="B25" s="569"/>
      <c r="C25" s="743"/>
      <c r="D25" s="697"/>
      <c r="E25" s="765"/>
      <c r="F25" s="677"/>
      <c r="G25" s="770"/>
      <c r="H25" s="675"/>
    </row>
    <row r="26" spans="1:9" ht="16.7" customHeight="1" outlineLevel="1">
      <c r="A26" s="570" t="s">
        <v>474</v>
      </c>
      <c r="B26" s="569"/>
      <c r="C26" s="743" t="s">
        <v>65</v>
      </c>
      <c r="D26" s="697">
        <f>[8]GSD!$E$22</f>
        <v>539862.51</v>
      </c>
      <c r="E26" s="765">
        <f>[7]GSD!$E$22</f>
        <v>333801.36</v>
      </c>
      <c r="F26" s="677">
        <f>G26-E26</f>
        <v>499749.64</v>
      </c>
      <c r="G26" s="770">
        <f>[7]GSD!$C$22</f>
        <v>833551</v>
      </c>
      <c r="H26" s="675">
        <v>836125</v>
      </c>
    </row>
    <row r="27" spans="1:9" ht="16.7" customHeight="1" outlineLevel="1">
      <c r="A27" s="570" t="s">
        <v>473</v>
      </c>
      <c r="B27" s="569"/>
      <c r="C27" s="743" t="s">
        <v>63</v>
      </c>
      <c r="D27" s="697">
        <f>[8]GSD!$E$23</f>
        <v>17300</v>
      </c>
      <c r="E27" s="765">
        <f>[7]GSD!$E$23</f>
        <v>10200</v>
      </c>
      <c r="F27" s="677">
        <f>G27-E27</f>
        <v>17400</v>
      </c>
      <c r="G27" s="770">
        <f>[7]GSD!$C$23</f>
        <v>27600</v>
      </c>
      <c r="H27" s="677">
        <f>'[20]GSD-FINAL'!$B$51*100*12</f>
        <v>27600</v>
      </c>
    </row>
    <row r="28" spans="1:9" ht="16.7" customHeight="1" outlineLevel="1">
      <c r="A28" s="570" t="s">
        <v>62</v>
      </c>
      <c r="B28" s="569"/>
      <c r="C28" s="743" t="s">
        <v>61</v>
      </c>
      <c r="D28" s="697">
        <f>[8]GSD!$E$24</f>
        <v>51046.689999999995</v>
      </c>
      <c r="E28" s="765">
        <f>[7]GSD!$E$24</f>
        <v>37425.68</v>
      </c>
      <c r="F28" s="677">
        <f>G28-E28</f>
        <v>58769.32</v>
      </c>
      <c r="G28" s="770">
        <f>[7]GSD!$C$24</f>
        <v>96195</v>
      </c>
      <c r="H28" s="677">
        <v>115313</v>
      </c>
      <c r="I28" s="836"/>
    </row>
    <row r="29" spans="1:9" ht="16.7" customHeight="1" outlineLevel="1">
      <c r="A29" s="570" t="s">
        <v>60</v>
      </c>
      <c r="B29" s="569"/>
      <c r="C29" s="743" t="s">
        <v>59</v>
      </c>
      <c r="D29" s="697">
        <f>[8]GSD!$E$25</f>
        <v>17397</v>
      </c>
      <c r="E29" s="765">
        <f>[7]GSD!$E$25</f>
        <v>10200</v>
      </c>
      <c r="F29" s="677">
        <f>G29-E29</f>
        <v>17400</v>
      </c>
      <c r="G29" s="826">
        <f>[7]GSD!$C$25</f>
        <v>27600</v>
      </c>
      <c r="H29" s="677">
        <f>H27</f>
        <v>27600</v>
      </c>
    </row>
    <row r="30" spans="1:9" ht="16.7" customHeight="1" outlineLevel="1">
      <c r="A30" s="835" t="s">
        <v>56</v>
      </c>
      <c r="B30" s="569"/>
      <c r="C30" s="743"/>
      <c r="D30" s="697"/>
      <c r="E30" s="765"/>
      <c r="F30" s="677"/>
      <c r="G30" s="826"/>
      <c r="H30" s="677"/>
    </row>
    <row r="31" spans="1:9" ht="16.7" customHeight="1" outlineLevel="1">
      <c r="A31" s="570" t="s">
        <v>472</v>
      </c>
      <c r="B31" s="569"/>
      <c r="C31" s="743" t="s">
        <v>57</v>
      </c>
      <c r="D31" s="697">
        <v>0</v>
      </c>
      <c r="E31" s="765">
        <f>[7]GSD!$E$26</f>
        <v>0</v>
      </c>
      <c r="F31" s="677">
        <f>G31-E31</f>
        <v>1000</v>
      </c>
      <c r="G31" s="826">
        <f>[7]GSD!$C$26</f>
        <v>1000</v>
      </c>
      <c r="H31" s="677">
        <v>1000</v>
      </c>
    </row>
    <row r="32" spans="1:9" ht="16.7" customHeight="1" outlineLevel="1">
      <c r="A32" s="570" t="s">
        <v>464</v>
      </c>
      <c r="B32" s="569"/>
      <c r="C32" s="832" t="s">
        <v>55</v>
      </c>
      <c r="D32" s="769">
        <f>[8]GSD!$E$27</f>
        <v>1078688.25</v>
      </c>
      <c r="E32" s="768">
        <f>[7]GSD!$E$27</f>
        <v>0</v>
      </c>
      <c r="F32" s="677">
        <f>G32-E32</f>
        <v>530303</v>
      </c>
      <c r="G32" s="826">
        <f>[7]GSD!$C$27</f>
        <v>530303</v>
      </c>
      <c r="H32" s="677">
        <v>907789</v>
      </c>
    </row>
    <row r="33" spans="1:9" ht="16.7" customHeight="1" outlineLevel="1">
      <c r="A33" s="570" t="s">
        <v>502</v>
      </c>
      <c r="B33" s="569"/>
      <c r="C33" s="832" t="s">
        <v>469</v>
      </c>
      <c r="D33" s="769">
        <f>[8]GSD!$E$28</f>
        <v>10000</v>
      </c>
      <c r="E33" s="768">
        <f>[7]GSD!$E$28</f>
        <v>0</v>
      </c>
      <c r="F33" s="677">
        <f>G33-E33</f>
        <v>10000</v>
      </c>
      <c r="G33" s="768">
        <f>[7]GSD!$C$28</f>
        <v>10000</v>
      </c>
      <c r="H33" s="677">
        <v>30000</v>
      </c>
    </row>
    <row r="34" spans="1:9" ht="16.7" customHeight="1" outlineLevel="1">
      <c r="A34" s="570" t="s">
        <v>501</v>
      </c>
      <c r="B34" s="569"/>
      <c r="C34" s="832" t="s">
        <v>468</v>
      </c>
      <c r="D34" s="769">
        <f>[8]GSD!$E$29</f>
        <v>0</v>
      </c>
      <c r="E34" s="768">
        <f>[7]GSD!$E$29</f>
        <v>0</v>
      </c>
      <c r="F34" s="677">
        <f>G34-E34</f>
        <v>1000</v>
      </c>
      <c r="G34" s="768">
        <f>[7]GSD!$C$29</f>
        <v>1000</v>
      </c>
      <c r="H34" s="677">
        <v>1000</v>
      </c>
    </row>
    <row r="35" spans="1:9" ht="16.7" customHeight="1" outlineLevel="1">
      <c r="A35" s="818" t="s">
        <v>500</v>
      </c>
      <c r="B35" s="814"/>
      <c r="C35" s="832"/>
      <c r="D35" s="769"/>
      <c r="E35" s="768"/>
      <c r="F35" s="677"/>
      <c r="G35" s="768"/>
      <c r="H35" s="677"/>
    </row>
    <row r="36" spans="1:9" ht="16.7" customHeight="1" outlineLevel="1">
      <c r="A36" s="834"/>
      <c r="B36" s="833" t="s">
        <v>466</v>
      </c>
      <c r="C36" s="832" t="s">
        <v>465</v>
      </c>
      <c r="D36" s="697">
        <f>[8]GSD!$E$30</f>
        <v>85000</v>
      </c>
      <c r="E36" s="765">
        <f>[7]GSD!$E$30</f>
        <v>0</v>
      </c>
      <c r="F36" s="677">
        <f>G36-E36</f>
        <v>115000</v>
      </c>
      <c r="G36" s="765">
        <f>[7]GSD!$C$30</f>
        <v>115000</v>
      </c>
      <c r="H36" s="677">
        <f>'[20]GSD-FINAL'!$B$51*5000</f>
        <v>115000</v>
      </c>
      <c r="I36" s="831"/>
    </row>
    <row r="37" spans="1:9" ht="16.7" customHeight="1" outlineLevel="1">
      <c r="A37" s="813" t="s">
        <v>499</v>
      </c>
      <c r="B37" s="830"/>
      <c r="C37" s="829" t="s">
        <v>461</v>
      </c>
      <c r="D37" s="828">
        <v>0</v>
      </c>
      <c r="E37" s="761">
        <f>[7]GSD!$E$31</f>
        <v>51000</v>
      </c>
      <c r="F37" s="746">
        <f>G37-E37</f>
        <v>18000</v>
      </c>
      <c r="G37" s="761">
        <f>[7]GSD!$C$31</f>
        <v>69000</v>
      </c>
      <c r="H37" s="746">
        <v>0</v>
      </c>
    </row>
    <row r="38" spans="1:9" s="821" customFormat="1" ht="16.7" customHeight="1" outlineLevel="1">
      <c r="A38" s="816"/>
      <c r="B38" s="604"/>
      <c r="C38" s="827"/>
      <c r="D38" s="742"/>
      <c r="E38" s="826"/>
      <c r="F38" s="740"/>
      <c r="G38" s="826"/>
      <c r="H38" s="740"/>
    </row>
    <row r="39" spans="1:9" s="821" customFormat="1" ht="16.7" customHeight="1" outlineLevel="1">
      <c r="A39" s="816"/>
      <c r="B39" s="604"/>
      <c r="C39" s="827"/>
      <c r="D39" s="742"/>
      <c r="E39" s="826"/>
      <c r="F39" s="740"/>
      <c r="G39" s="826"/>
      <c r="H39" s="740"/>
    </row>
    <row r="40" spans="1:9" s="821" customFormat="1" ht="16.7" customHeight="1" outlineLevel="1">
      <c r="A40" s="816"/>
      <c r="B40" s="604"/>
      <c r="C40" s="827"/>
      <c r="D40" s="742"/>
      <c r="E40" s="826"/>
      <c r="F40" s="740"/>
      <c r="G40" s="826"/>
      <c r="H40" s="740"/>
    </row>
    <row r="41" spans="1:9" s="821" customFormat="1" ht="16.7" customHeight="1" outlineLevel="1">
      <c r="A41" s="816"/>
      <c r="B41" s="604"/>
      <c r="C41" s="827"/>
      <c r="D41" s="742"/>
      <c r="E41" s="826"/>
      <c r="F41" s="740"/>
      <c r="G41" s="826"/>
      <c r="H41" s="740"/>
    </row>
    <row r="42" spans="1:9" s="821" customFormat="1" ht="16.7" customHeight="1" outlineLevel="1">
      <c r="A42" s="816"/>
      <c r="B42" s="604"/>
      <c r="C42" s="827"/>
      <c r="D42" s="742"/>
      <c r="E42" s="826"/>
      <c r="F42" s="740"/>
      <c r="G42" s="826"/>
      <c r="H42" s="740"/>
    </row>
    <row r="43" spans="1:9" s="821" customFormat="1" ht="16.7" customHeight="1" outlineLevel="1">
      <c r="A43" s="816"/>
      <c r="B43" s="604"/>
      <c r="C43" s="827"/>
      <c r="D43" s="742"/>
      <c r="E43" s="826"/>
      <c r="F43" s="740"/>
      <c r="G43" s="826"/>
      <c r="H43" s="740"/>
    </row>
    <row r="44" spans="1:9" s="821" customFormat="1" ht="16.7" customHeight="1" outlineLevel="1">
      <c r="A44" s="816"/>
      <c r="B44" s="604"/>
      <c r="C44" s="827"/>
      <c r="D44" s="742"/>
      <c r="E44" s="826"/>
      <c r="F44" s="740"/>
      <c r="G44" s="826"/>
      <c r="H44" s="740"/>
    </row>
    <row r="45" spans="1:9" s="821" customFormat="1" ht="16.7" customHeight="1" outlineLevel="1">
      <c r="A45" s="816"/>
      <c r="B45" s="604"/>
      <c r="C45" s="827"/>
      <c r="D45" s="742"/>
      <c r="E45" s="826"/>
      <c r="F45" s="740"/>
      <c r="G45" s="826"/>
      <c r="H45" s="740"/>
    </row>
    <row r="46" spans="1:9" s="821" customFormat="1" ht="16.7" customHeight="1" outlineLevel="1">
      <c r="A46" s="816"/>
      <c r="B46" s="604"/>
      <c r="C46" s="827"/>
      <c r="D46" s="742"/>
      <c r="E46" s="826"/>
      <c r="F46" s="740"/>
      <c r="G46" s="826"/>
      <c r="H46" s="740"/>
    </row>
    <row r="47" spans="1:9" s="821" customFormat="1" ht="16.7" customHeight="1" outlineLevel="1">
      <c r="A47" s="816"/>
      <c r="B47" s="604"/>
      <c r="C47" s="827"/>
      <c r="D47" s="742"/>
      <c r="E47" s="826"/>
      <c r="F47" s="740"/>
      <c r="G47" s="826"/>
      <c r="H47" s="740"/>
    </row>
    <row r="48" spans="1:9" s="821" customFormat="1" ht="16.7" customHeight="1" outlineLevel="1">
      <c r="A48" s="816"/>
      <c r="B48" s="604"/>
      <c r="C48" s="827"/>
      <c r="D48" s="742"/>
      <c r="E48" s="826"/>
      <c r="F48" s="740"/>
      <c r="G48" s="826"/>
      <c r="H48" s="740"/>
    </row>
    <row r="49" spans="1:8" s="821" customFormat="1" ht="16.7" customHeight="1" outlineLevel="1">
      <c r="A49" s="816"/>
      <c r="B49" s="604"/>
      <c r="C49" s="827"/>
      <c r="D49" s="742"/>
      <c r="E49" s="826"/>
      <c r="F49" s="740"/>
      <c r="G49" s="826"/>
      <c r="H49" s="740"/>
    </row>
    <row r="50" spans="1:8" s="821" customFormat="1" ht="16.7" customHeight="1" outlineLevel="1">
      <c r="A50" s="816"/>
      <c r="B50" s="604"/>
      <c r="C50" s="827"/>
      <c r="D50" s="742"/>
      <c r="E50" s="826"/>
      <c r="F50" s="740"/>
      <c r="G50" s="826"/>
      <c r="H50" s="740"/>
    </row>
    <row r="51" spans="1:8" s="821" customFormat="1" ht="16.7" customHeight="1" outlineLevel="1">
      <c r="A51" s="816"/>
      <c r="B51" s="604"/>
      <c r="C51" s="827"/>
      <c r="D51" s="742"/>
      <c r="E51" s="826"/>
      <c r="F51" s="740"/>
      <c r="G51" s="826"/>
      <c r="H51" s="740"/>
    </row>
    <row r="52" spans="1:8" s="821" customFormat="1" ht="16.7" customHeight="1" outlineLevel="1">
      <c r="A52" s="816"/>
      <c r="B52" s="604"/>
      <c r="C52" s="827"/>
      <c r="D52" s="742"/>
      <c r="E52" s="826"/>
      <c r="F52" s="740"/>
      <c r="G52" s="826"/>
      <c r="H52" s="740"/>
    </row>
    <row r="53" spans="1:8" s="821" customFormat="1" ht="16.7" customHeight="1" outlineLevel="1">
      <c r="A53" s="816"/>
      <c r="B53" s="604"/>
      <c r="C53" s="827"/>
      <c r="D53" s="742"/>
      <c r="E53" s="826"/>
      <c r="F53" s="740"/>
      <c r="G53" s="826"/>
      <c r="H53" s="740"/>
    </row>
    <row r="54" spans="1:8" s="821" customFormat="1" ht="16.7" customHeight="1" outlineLevel="1">
      <c r="A54" s="816"/>
      <c r="B54" s="604"/>
      <c r="C54" s="827"/>
      <c r="D54" s="742"/>
      <c r="E54" s="826"/>
      <c r="F54" s="740"/>
      <c r="G54" s="826"/>
      <c r="H54" s="740"/>
    </row>
    <row r="55" spans="1:8" s="821" customFormat="1" ht="16.7" customHeight="1" outlineLevel="1">
      <c r="A55" s="816"/>
      <c r="B55" s="604"/>
      <c r="C55" s="827"/>
      <c r="D55" s="742"/>
      <c r="E55" s="826"/>
      <c r="F55" s="740"/>
      <c r="G55" s="826"/>
      <c r="H55" s="740"/>
    </row>
    <row r="56" spans="1:8" s="821" customFormat="1" ht="16.7" customHeight="1" outlineLevel="1">
      <c r="A56" s="816"/>
      <c r="B56" s="604"/>
      <c r="C56" s="827"/>
      <c r="D56" s="742"/>
      <c r="E56" s="826"/>
      <c r="F56" s="740"/>
      <c r="G56" s="826"/>
      <c r="H56" s="740"/>
    </row>
    <row r="57" spans="1:8" s="821" customFormat="1" ht="16.7" customHeight="1" outlineLevel="1">
      <c r="A57" s="816"/>
      <c r="B57" s="604"/>
      <c r="C57" s="827"/>
      <c r="D57" s="742"/>
      <c r="E57" s="826"/>
      <c r="F57" s="740"/>
      <c r="G57" s="826"/>
      <c r="H57" s="740"/>
    </row>
    <row r="58" spans="1:8" s="821" customFormat="1" ht="16.7" customHeight="1" outlineLevel="1">
      <c r="A58" s="816"/>
      <c r="B58" s="604"/>
      <c r="C58" s="827"/>
      <c r="D58" s="742"/>
      <c r="E58" s="826"/>
      <c r="F58" s="740"/>
      <c r="G58" s="826"/>
      <c r="H58" s="740"/>
    </row>
    <row r="59" spans="1:8" s="821" customFormat="1" ht="16.7" customHeight="1" outlineLevel="1">
      <c r="A59" s="816"/>
      <c r="B59" s="604"/>
      <c r="C59" s="827"/>
      <c r="D59" s="742"/>
      <c r="E59" s="826"/>
      <c r="F59" s="740"/>
      <c r="G59" s="826"/>
      <c r="H59" s="740"/>
    </row>
    <row r="60" spans="1:8" s="821" customFormat="1" ht="16.7" customHeight="1" outlineLevel="1">
      <c r="A60" s="816"/>
      <c r="B60" s="604"/>
      <c r="C60" s="827"/>
      <c r="D60" s="742"/>
      <c r="E60" s="826"/>
      <c r="F60" s="740"/>
      <c r="G60" s="826"/>
      <c r="H60" s="740"/>
    </row>
    <row r="61" spans="1:8" s="821" customFormat="1" ht="16.7" customHeight="1" outlineLevel="1">
      <c r="A61" s="816"/>
      <c r="B61" s="604"/>
      <c r="C61" s="827"/>
      <c r="D61" s="742"/>
      <c r="E61" s="826"/>
      <c r="F61" s="740"/>
      <c r="G61" s="826"/>
      <c r="H61" s="740"/>
    </row>
    <row r="62" spans="1:8" s="821" customFormat="1" ht="16.7" customHeight="1" outlineLevel="1">
      <c r="A62" s="739" t="s">
        <v>99</v>
      </c>
      <c r="B62" s="604"/>
      <c r="C62" s="827"/>
      <c r="D62" s="742"/>
      <c r="E62" s="826"/>
      <c r="F62" s="739"/>
      <c r="G62" s="739"/>
      <c r="H62" s="756"/>
    </row>
    <row r="63" spans="1:8" s="821" customFormat="1" ht="16.7" customHeight="1" outlineLevel="1">
      <c r="A63" s="738" t="s">
        <v>454</v>
      </c>
      <c r="B63" s="604"/>
      <c r="C63" s="827"/>
      <c r="D63" s="742"/>
      <c r="E63" s="826"/>
      <c r="F63" s="738"/>
      <c r="G63" s="738"/>
      <c r="H63" s="756"/>
    </row>
    <row r="64" spans="1:8" s="821" customFormat="1" ht="16.7" customHeight="1" outlineLevel="1">
      <c r="A64" s="816"/>
      <c r="B64" s="604"/>
      <c r="C64" s="827"/>
      <c r="D64" s="742"/>
      <c r="E64" s="826"/>
      <c r="F64" s="740"/>
      <c r="G64" s="826"/>
      <c r="H64" s="740"/>
    </row>
    <row r="65" spans="1:8" s="821" customFormat="1" ht="16.7" customHeight="1" outlineLevel="1">
      <c r="A65" s="432" t="s">
        <v>143</v>
      </c>
      <c r="B65" s="431"/>
      <c r="C65" s="825" t="s">
        <v>92</v>
      </c>
      <c r="D65" s="729" t="s">
        <v>91</v>
      </c>
      <c r="E65" s="732" t="s">
        <v>93</v>
      </c>
      <c r="F65" s="731"/>
      <c r="G65" s="730"/>
      <c r="H65" s="729" t="s">
        <v>452</v>
      </c>
    </row>
    <row r="66" spans="1:8" s="821" customFormat="1" ht="16.7" customHeight="1" outlineLevel="1">
      <c r="A66" s="426"/>
      <c r="B66" s="425"/>
      <c r="C66" s="824" t="s">
        <v>86</v>
      </c>
      <c r="D66" s="725" t="s">
        <v>228</v>
      </c>
      <c r="E66" s="725" t="s">
        <v>215</v>
      </c>
      <c r="F66" s="725" t="s">
        <v>89</v>
      </c>
      <c r="G66" s="725"/>
      <c r="H66" s="725" t="s">
        <v>214</v>
      </c>
    </row>
    <row r="67" spans="1:8" s="821" customFormat="1" ht="16.7" customHeight="1" outlineLevel="1">
      <c r="A67" s="426"/>
      <c r="B67" s="425"/>
      <c r="C67" s="824"/>
      <c r="D67" s="725"/>
      <c r="E67" s="725" t="s">
        <v>85</v>
      </c>
      <c r="F67" s="725" t="s">
        <v>85</v>
      </c>
      <c r="G67" s="725" t="s">
        <v>88</v>
      </c>
      <c r="H67" s="725" t="s">
        <v>227</v>
      </c>
    </row>
    <row r="68" spans="1:8" s="821" customFormat="1" ht="16.7" customHeight="1" outlineLevel="1">
      <c r="A68" s="421"/>
      <c r="B68" s="420"/>
      <c r="C68" s="823"/>
      <c r="D68" s="720" t="s">
        <v>84</v>
      </c>
      <c r="E68" s="720" t="s">
        <v>84</v>
      </c>
      <c r="F68" s="720" t="s">
        <v>142</v>
      </c>
      <c r="G68" s="721"/>
      <c r="H68" s="720" t="s">
        <v>83</v>
      </c>
    </row>
    <row r="69" spans="1:8" s="821" customFormat="1" ht="20.100000000000001" customHeight="1" outlineLevel="1">
      <c r="A69" s="584" t="s">
        <v>46</v>
      </c>
      <c r="B69" s="822"/>
      <c r="C69" s="758"/>
      <c r="D69" s="757">
        <f>SUM(D70:D98)</f>
        <v>7539383.142</v>
      </c>
      <c r="E69" s="757">
        <f>SUM(E70:E98)</f>
        <v>6204019.0499999998</v>
      </c>
      <c r="F69" s="757">
        <f>SUM(F70:F98)</f>
        <v>7676946.9499999993</v>
      </c>
      <c r="G69" s="757">
        <f>SUM(G70:G98)</f>
        <v>13880966</v>
      </c>
      <c r="H69" s="757">
        <f>SUM(H70:H98)</f>
        <v>13518040</v>
      </c>
    </row>
    <row r="70" spans="1:8" s="819" customFormat="1" ht="16.7" customHeight="1" outlineLevel="1">
      <c r="A70" s="602" t="s">
        <v>212</v>
      </c>
      <c r="B70" s="604"/>
      <c r="C70" s="755" t="s">
        <v>44</v>
      </c>
      <c r="D70" s="742">
        <f>[8]GSD!$E$32</f>
        <v>184049.23</v>
      </c>
      <c r="E70" s="753">
        <f>[7]GSD!$E$33</f>
        <v>29110</v>
      </c>
      <c r="F70" s="677">
        <f>G70-E70</f>
        <v>245890</v>
      </c>
      <c r="G70" s="752">
        <f>[7]GSD!$C$33</f>
        <v>275000</v>
      </c>
      <c r="H70" s="751">
        <v>150000</v>
      </c>
    </row>
    <row r="71" spans="1:8" s="819" customFormat="1" ht="16.7" customHeight="1" outlineLevel="1">
      <c r="A71" s="602" t="s">
        <v>211</v>
      </c>
      <c r="B71" s="604"/>
      <c r="C71" s="820" t="s">
        <v>40</v>
      </c>
      <c r="D71" s="697">
        <f>[8]GSD!$E$33</f>
        <v>65793</v>
      </c>
      <c r="E71" s="708">
        <f>[7]GSD!$E$34</f>
        <v>0</v>
      </c>
      <c r="F71" s="677">
        <f>G71-E71</f>
        <v>90000</v>
      </c>
      <c r="G71" s="707">
        <f>[7]GSD!$C$34</f>
        <v>90000</v>
      </c>
      <c r="H71" s="677">
        <v>50000</v>
      </c>
    </row>
    <row r="72" spans="1:8" s="809" customFormat="1" ht="16.7" customHeight="1" outlineLevel="1">
      <c r="A72" s="570" t="s">
        <v>39</v>
      </c>
      <c r="B72" s="604"/>
      <c r="C72" s="683" t="s">
        <v>35</v>
      </c>
      <c r="D72" s="769">
        <f>[8]GSD!$E$34</f>
        <v>101250</v>
      </c>
      <c r="E72" s="708">
        <f>[7]GSD!$E$35</f>
        <v>24790.52</v>
      </c>
      <c r="F72" s="677">
        <f>G72-E72</f>
        <v>125209.48</v>
      </c>
      <c r="G72" s="676">
        <f>[7]GSD!$C$35</f>
        <v>150000</v>
      </c>
      <c r="H72" s="675">
        <v>130000</v>
      </c>
    </row>
    <row r="73" spans="1:8" s="809" customFormat="1" ht="16.7" customHeight="1" outlineLevel="1">
      <c r="A73" s="570" t="s">
        <v>238</v>
      </c>
      <c r="B73" s="569"/>
      <c r="C73" s="683" t="s">
        <v>131</v>
      </c>
      <c r="D73" s="697">
        <f>[8]GSD!$E$35</f>
        <v>187040.52000000005</v>
      </c>
      <c r="E73" s="740">
        <f>[7]GSD!$E$36</f>
        <v>34482.85</v>
      </c>
      <c r="F73" s="677">
        <f>G73-E73</f>
        <v>165517.15</v>
      </c>
      <c r="G73" s="676">
        <f>[7]GSD!$C$36</f>
        <v>200000</v>
      </c>
      <c r="H73" s="675">
        <v>200000</v>
      </c>
    </row>
    <row r="74" spans="1:8" s="809" customFormat="1" ht="16.7" customHeight="1" outlineLevel="1">
      <c r="A74" s="570" t="s">
        <v>492</v>
      </c>
      <c r="B74" s="569"/>
      <c r="C74" s="683"/>
      <c r="D74" s="697"/>
      <c r="E74" s="675"/>
      <c r="F74" s="677"/>
      <c r="G74" s="676"/>
      <c r="H74" s="675"/>
    </row>
    <row r="75" spans="1:8" s="809" customFormat="1" ht="16.7" customHeight="1" outlineLevel="1">
      <c r="A75" s="602"/>
      <c r="B75" s="601" t="s">
        <v>498</v>
      </c>
      <c r="C75" s="683" t="s">
        <v>497</v>
      </c>
      <c r="D75" s="697">
        <f>[8]GSD!$E$37</f>
        <v>1230320.4399999997</v>
      </c>
      <c r="E75" s="675">
        <f>[7]GSD!$E$38</f>
        <v>171205.5</v>
      </c>
      <c r="F75" s="677">
        <f>G75-E75</f>
        <v>1528794.5</v>
      </c>
      <c r="G75" s="676">
        <f>[7]GSD!$C$38</f>
        <v>1700000</v>
      </c>
      <c r="H75" s="675">
        <v>1700000</v>
      </c>
    </row>
    <row r="76" spans="1:8" s="809" customFormat="1" ht="16.7" customHeight="1" outlineLevel="1">
      <c r="A76" s="602"/>
      <c r="B76" s="601" t="s">
        <v>496</v>
      </c>
      <c r="C76" s="683" t="s">
        <v>495</v>
      </c>
      <c r="D76" s="697">
        <f>[8]GSD!$E$39</f>
        <v>2031994.3900000001</v>
      </c>
      <c r="E76" s="675">
        <f>[7]GSD!$E$40</f>
        <v>2277958.5</v>
      </c>
      <c r="F76" s="677">
        <f>G76-E76</f>
        <v>2722041.5</v>
      </c>
      <c r="G76" s="676">
        <f>[7]GSD!$C$40</f>
        <v>5000000</v>
      </c>
      <c r="H76" s="675">
        <v>5000000</v>
      </c>
    </row>
    <row r="77" spans="1:8" s="809" customFormat="1" ht="16.7" customHeight="1" outlineLevel="1">
      <c r="A77" s="570" t="s">
        <v>492</v>
      </c>
      <c r="B77" s="569"/>
      <c r="C77" s="683"/>
      <c r="D77" s="697"/>
      <c r="E77" s="675"/>
      <c r="F77" s="677"/>
      <c r="G77" s="676"/>
      <c r="H77" s="675"/>
    </row>
    <row r="78" spans="1:8" s="809" customFormat="1" ht="16.7" customHeight="1" outlineLevel="1">
      <c r="A78" s="602"/>
      <c r="B78" s="601" t="s">
        <v>494</v>
      </c>
      <c r="C78" s="683" t="s">
        <v>493</v>
      </c>
      <c r="D78" s="697">
        <f>[8]GSD!$E$41</f>
        <v>320363.36199999996</v>
      </c>
      <c r="E78" s="675">
        <f>[7]GSD!$E$42</f>
        <v>888517.49000000011</v>
      </c>
      <c r="F78" s="677">
        <f>G78-E78</f>
        <v>611482.50999999989</v>
      </c>
      <c r="G78" s="676">
        <f>[7]GSD!$C$42</f>
        <v>1500000</v>
      </c>
      <c r="H78" s="675">
        <v>1500000</v>
      </c>
    </row>
    <row r="79" spans="1:8" s="809" customFormat="1" ht="16.7" customHeight="1" outlineLevel="1">
      <c r="A79" s="570" t="s">
        <v>492</v>
      </c>
      <c r="B79" s="569"/>
      <c r="C79" s="683"/>
      <c r="D79" s="697"/>
      <c r="E79" s="675"/>
      <c r="F79" s="677"/>
      <c r="G79" s="676"/>
      <c r="H79" s="675"/>
    </row>
    <row r="80" spans="1:8" s="809" customFormat="1" ht="16.7" customHeight="1" outlineLevel="1">
      <c r="A80" s="602"/>
      <c r="B80" s="601" t="s">
        <v>491</v>
      </c>
      <c r="C80" s="683" t="s">
        <v>490</v>
      </c>
      <c r="D80" s="697">
        <f>[8]GSD!$E$43</f>
        <v>24667.4</v>
      </c>
      <c r="E80" s="675">
        <f>[7]GSD!$E$44</f>
        <v>0</v>
      </c>
      <c r="F80" s="677">
        <f>G80-E80</f>
        <v>94320</v>
      </c>
      <c r="G80" s="676">
        <f>[7]GSD!$C$44</f>
        <v>94320</v>
      </c>
      <c r="H80" s="675">
        <v>94320</v>
      </c>
    </row>
    <row r="81" spans="1:8" s="809" customFormat="1" ht="16.7" customHeight="1" outlineLevel="1">
      <c r="A81" s="570" t="s">
        <v>32</v>
      </c>
      <c r="B81" s="569"/>
      <c r="C81" s="683" t="s">
        <v>31</v>
      </c>
      <c r="D81" s="697">
        <f>[8]GSD!$E$44</f>
        <v>256432</v>
      </c>
      <c r="E81" s="675">
        <f>[7]GSD!$E$45</f>
        <v>93008.6</v>
      </c>
      <c r="F81" s="677">
        <f>G81-E81</f>
        <v>344917.4</v>
      </c>
      <c r="G81" s="676">
        <f>[7]GSD!$C$45</f>
        <v>437926</v>
      </c>
      <c r="H81" s="675">
        <v>290000</v>
      </c>
    </row>
    <row r="82" spans="1:8" s="809" customFormat="1" ht="16.7" customHeight="1" outlineLevel="1">
      <c r="A82" s="602" t="s">
        <v>171</v>
      </c>
      <c r="B82" s="569"/>
      <c r="C82" s="683" t="s">
        <v>29</v>
      </c>
      <c r="D82" s="697">
        <f>[8]GSD!$E$45</f>
        <v>0</v>
      </c>
      <c r="E82" s="675">
        <f>[7]GSD!$E$46</f>
        <v>85</v>
      </c>
      <c r="F82" s="677">
        <f>G82-E82</f>
        <v>4915</v>
      </c>
      <c r="G82" s="676">
        <f>[7]GSD!$C$46</f>
        <v>5000</v>
      </c>
      <c r="H82" s="675">
        <v>5000</v>
      </c>
    </row>
    <row r="83" spans="1:8" s="809" customFormat="1" ht="16.7" customHeight="1" outlineLevel="1">
      <c r="A83" s="570" t="s">
        <v>236</v>
      </c>
      <c r="B83" s="569"/>
      <c r="C83" s="743" t="s">
        <v>27</v>
      </c>
      <c r="D83" s="697">
        <f>[8]GSD!$E$46</f>
        <v>30498.27</v>
      </c>
      <c r="E83" s="675">
        <f>[7]GSD!$E$47</f>
        <v>20829.530000000002</v>
      </c>
      <c r="F83" s="677">
        <f>G83-E83</f>
        <v>71570.47</v>
      </c>
      <c r="G83" s="676">
        <f>[7]GSD!$C$47</f>
        <v>92400</v>
      </c>
      <c r="H83" s="675">
        <v>92400</v>
      </c>
    </row>
    <row r="84" spans="1:8" s="809" customFormat="1" ht="16.7" customHeight="1" outlineLevel="1">
      <c r="A84" s="570" t="s">
        <v>24</v>
      </c>
      <c r="B84" s="569"/>
      <c r="C84" s="743" t="s">
        <v>23</v>
      </c>
      <c r="D84" s="697">
        <f>[8]GSD!$E$47</f>
        <v>342106.68000000005</v>
      </c>
      <c r="E84" s="675">
        <f>[7]GSD!$E$48</f>
        <v>196476.22999999998</v>
      </c>
      <c r="F84" s="677">
        <f>G84-E84</f>
        <v>278723.77</v>
      </c>
      <c r="G84" s="676">
        <f>[7]GSD!$C$48</f>
        <v>475200</v>
      </c>
      <c r="H84" s="675">
        <v>475200</v>
      </c>
    </row>
    <row r="85" spans="1:8" s="809" customFormat="1" ht="16.7" customHeight="1" outlineLevel="1">
      <c r="A85" s="570" t="s">
        <v>455</v>
      </c>
      <c r="B85" s="569"/>
      <c r="C85" s="683"/>
      <c r="D85" s="697"/>
      <c r="E85" s="675"/>
      <c r="F85" s="677"/>
      <c r="G85" s="676"/>
      <c r="H85" s="675"/>
    </row>
    <row r="86" spans="1:8" s="809" customFormat="1" ht="16.7" customHeight="1" outlineLevel="1">
      <c r="A86" s="602"/>
      <c r="B86" s="601" t="s">
        <v>489</v>
      </c>
      <c r="C86" s="683" t="s">
        <v>252</v>
      </c>
      <c r="D86" s="697">
        <f>[8]GSD!$E$48</f>
        <v>63760</v>
      </c>
      <c r="E86" s="675">
        <f>[7]GSD!$E$49</f>
        <v>15800</v>
      </c>
      <c r="F86" s="677">
        <f>G86-E86</f>
        <v>74200</v>
      </c>
      <c r="G86" s="676">
        <f>[7]GSD!$C$49</f>
        <v>90000</v>
      </c>
      <c r="H86" s="675">
        <v>100000</v>
      </c>
    </row>
    <row r="87" spans="1:8" s="809" customFormat="1" ht="16.7" customHeight="1" outlineLevel="1">
      <c r="A87" s="570" t="s">
        <v>17</v>
      </c>
      <c r="B87" s="569"/>
      <c r="C87" s="683"/>
      <c r="D87" s="697"/>
      <c r="E87" s="675"/>
      <c r="F87" s="677"/>
      <c r="G87" s="676"/>
      <c r="H87" s="675"/>
    </row>
    <row r="88" spans="1:8" s="809" customFormat="1" ht="16.7" customHeight="1" outlineLevel="1">
      <c r="A88" s="602"/>
      <c r="B88" s="601" t="s">
        <v>275</v>
      </c>
      <c r="C88" s="683" t="s">
        <v>206</v>
      </c>
      <c r="D88" s="697">
        <f>[8]GSD!$E$49</f>
        <v>43065</v>
      </c>
      <c r="E88" s="675">
        <f>[7]GSD!$E$50</f>
        <v>31540</v>
      </c>
      <c r="F88" s="677">
        <f>G88-E88</f>
        <v>213460</v>
      </c>
      <c r="G88" s="676">
        <f>[7]GSD!$C$50</f>
        <v>245000</v>
      </c>
      <c r="H88" s="675">
        <v>105000</v>
      </c>
    </row>
    <row r="89" spans="1:8" s="809" customFormat="1" ht="16.7" customHeight="1" outlineLevel="1">
      <c r="A89" s="570" t="s">
        <v>17</v>
      </c>
      <c r="B89" s="569"/>
      <c r="C89" s="683"/>
      <c r="D89" s="697"/>
      <c r="E89" s="675"/>
      <c r="F89" s="677"/>
      <c r="G89" s="676"/>
      <c r="H89" s="675"/>
    </row>
    <row r="90" spans="1:8" s="809" customFormat="1" ht="16.7" customHeight="1" outlineLevel="1">
      <c r="A90" s="602"/>
      <c r="B90" s="569" t="s">
        <v>447</v>
      </c>
      <c r="C90" s="683" t="s">
        <v>114</v>
      </c>
      <c r="D90" s="697">
        <f>[8]GSD!$E$50</f>
        <v>30270</v>
      </c>
      <c r="E90" s="675">
        <f>[7]GSD!$E$51</f>
        <v>7300</v>
      </c>
      <c r="F90" s="677">
        <f>G90-E90</f>
        <v>40700</v>
      </c>
      <c r="G90" s="676">
        <f>[7]GSD!$C$51</f>
        <v>48000</v>
      </c>
      <c r="H90" s="675">
        <v>88000</v>
      </c>
    </row>
    <row r="91" spans="1:8" s="809" customFormat="1" ht="16.7" customHeight="1" outlineLevel="1">
      <c r="A91" s="818" t="s">
        <v>488</v>
      </c>
      <c r="B91" s="816"/>
      <c r="C91" s="712" t="s">
        <v>329</v>
      </c>
      <c r="D91" s="697">
        <f>[8]GSD!$E$51</f>
        <v>0</v>
      </c>
      <c r="E91" s="675">
        <f>[7]GSD!$E$52</f>
        <v>0</v>
      </c>
      <c r="F91" s="677">
        <f>G91-E91</f>
        <v>30000</v>
      </c>
      <c r="G91" s="676">
        <f>[7]GSD!$C$52</f>
        <v>30000</v>
      </c>
      <c r="H91" s="675">
        <v>90000</v>
      </c>
    </row>
    <row r="92" spans="1:8" s="809" customFormat="1" ht="16.7" customHeight="1" outlineLevel="1">
      <c r="A92" s="818" t="s">
        <v>249</v>
      </c>
      <c r="B92" s="816"/>
      <c r="C92" s="710" t="s">
        <v>248</v>
      </c>
      <c r="D92" s="697">
        <f>[8]GSD!$E$52</f>
        <v>0</v>
      </c>
      <c r="E92" s="675">
        <f>[7]GSD!$E$53</f>
        <v>0</v>
      </c>
      <c r="F92" s="677">
        <f>G92-E92</f>
        <v>9000</v>
      </c>
      <c r="G92" s="676">
        <f>[7]GSD!$C$53</f>
        <v>9000</v>
      </c>
      <c r="H92" s="675">
        <v>9000</v>
      </c>
    </row>
    <row r="93" spans="1:8" s="809" customFormat="1" ht="16.7" customHeight="1" outlineLevel="1">
      <c r="A93" s="818" t="s">
        <v>487</v>
      </c>
      <c r="B93" s="816"/>
      <c r="C93" s="710" t="s">
        <v>486</v>
      </c>
      <c r="D93" s="697">
        <f>[8]GSD!$E$54</f>
        <v>842643.25</v>
      </c>
      <c r="E93" s="675">
        <f>[7]GSD!$E$55</f>
        <v>493611.32999999996</v>
      </c>
      <c r="F93" s="677">
        <f>G93-E93</f>
        <v>556388.67000000004</v>
      </c>
      <c r="G93" s="676">
        <f>[7]GSD!$C$55</f>
        <v>1050000</v>
      </c>
      <c r="H93" s="675">
        <v>1050000</v>
      </c>
    </row>
    <row r="94" spans="1:8" s="809" customFormat="1" ht="16.7" customHeight="1" outlineLevel="1">
      <c r="A94" s="818" t="s">
        <v>485</v>
      </c>
      <c r="B94" s="816"/>
      <c r="C94" s="710" t="s">
        <v>484</v>
      </c>
      <c r="D94" s="697">
        <f>[8]GSD!$E$53</f>
        <v>1422781.74</v>
      </c>
      <c r="E94" s="675">
        <f>[7]GSD!$E$54</f>
        <v>1761703.74</v>
      </c>
      <c r="F94" s="677">
        <f>G94-E94</f>
        <v>98296.260000000009</v>
      </c>
      <c r="G94" s="676">
        <f>[7]GSD!$C$54</f>
        <v>1860000</v>
      </c>
      <c r="H94" s="675">
        <v>1860000</v>
      </c>
    </row>
    <row r="95" spans="1:8" s="809" customFormat="1" ht="16.7" customHeight="1" outlineLevel="1">
      <c r="A95" s="817" t="s">
        <v>10</v>
      </c>
      <c r="B95" s="816"/>
      <c r="C95" s="710"/>
      <c r="D95" s="697"/>
      <c r="E95" s="675"/>
      <c r="F95" s="677"/>
      <c r="G95" s="676"/>
      <c r="H95" s="675"/>
    </row>
    <row r="96" spans="1:8" s="809" customFormat="1" ht="16.7" customHeight="1" outlineLevel="1">
      <c r="A96" s="570" t="s">
        <v>205</v>
      </c>
      <c r="B96" s="569"/>
      <c r="C96" s="683" t="s">
        <v>9</v>
      </c>
      <c r="D96" s="697">
        <f>[8]GSD!$E$55</f>
        <v>43245</v>
      </c>
      <c r="E96" s="675">
        <f>[7]GSD!$E$56</f>
        <v>2952.3</v>
      </c>
      <c r="F96" s="677">
        <f>G96-E96</f>
        <v>86167.7</v>
      </c>
      <c r="G96" s="676">
        <f>[7]GSD!$C$56</f>
        <v>89120</v>
      </c>
      <c r="H96" s="675">
        <v>89120</v>
      </c>
    </row>
    <row r="97" spans="1:19" s="809" customFormat="1" ht="16.7" customHeight="1" outlineLevel="1">
      <c r="A97" s="815" t="s">
        <v>205</v>
      </c>
      <c r="B97" s="814"/>
      <c r="C97" s="683"/>
      <c r="D97" s="697"/>
      <c r="E97" s="675"/>
      <c r="F97" s="677"/>
      <c r="G97" s="676"/>
      <c r="H97" s="675"/>
    </row>
    <row r="98" spans="1:19" s="809" customFormat="1" ht="16.7" customHeight="1" outlineLevel="1" thickBot="1">
      <c r="A98" s="813"/>
      <c r="B98" s="812" t="s">
        <v>483</v>
      </c>
      <c r="C98" s="683" t="s">
        <v>482</v>
      </c>
      <c r="D98" s="697">
        <f>[8]GSD!$E$56</f>
        <v>319102.86</v>
      </c>
      <c r="E98" s="675">
        <f>[7]GSD!$E$57</f>
        <v>154647.4599999999</v>
      </c>
      <c r="F98" s="677">
        <f>G98-E98</f>
        <v>285352.5400000001</v>
      </c>
      <c r="G98" s="676">
        <f>[7]GSD!$C$57</f>
        <v>440000</v>
      </c>
      <c r="H98" s="675">
        <v>440000</v>
      </c>
    </row>
    <row r="99" spans="1:19" s="809" customFormat="1" ht="16.7" customHeight="1" outlineLevel="1" thickBot="1">
      <c r="A99" s="692" t="s">
        <v>400</v>
      </c>
      <c r="B99" s="691"/>
      <c r="C99" s="811"/>
      <c r="D99" s="689">
        <f>SUM(D100:D101)</f>
        <v>0</v>
      </c>
      <c r="E99" s="689">
        <f>SUM(E100:E101)</f>
        <v>0</v>
      </c>
      <c r="F99" s="689">
        <f>SUM(F100:F101)</f>
        <v>265000</v>
      </c>
      <c r="G99" s="689">
        <f>SUM(G100:G101)</f>
        <v>265000</v>
      </c>
      <c r="H99" s="689">
        <f>SUM(H100:H101)</f>
        <v>0</v>
      </c>
    </row>
    <row r="100" spans="1:19" s="809" customFormat="1" ht="16.7" customHeight="1" outlineLevel="1">
      <c r="A100" s="681"/>
      <c r="B100" s="680" t="s">
        <v>234</v>
      </c>
      <c r="C100" s="810" t="s">
        <v>233</v>
      </c>
      <c r="D100" s="678">
        <v>0</v>
      </c>
      <c r="E100" s="675">
        <v>0</v>
      </c>
      <c r="F100" s="677">
        <f>G100-E100</f>
        <v>105000</v>
      </c>
      <c r="G100" s="676">
        <f>[7]GSD!$C$59</f>
        <v>105000</v>
      </c>
      <c r="H100" s="675"/>
    </row>
    <row r="101" spans="1:19" s="807" customFormat="1" ht="16.7" customHeight="1" outlineLevel="1">
      <c r="A101" s="681"/>
      <c r="B101" s="687" t="s">
        <v>275</v>
      </c>
      <c r="C101" s="808" t="s">
        <v>109</v>
      </c>
      <c r="D101" s="678">
        <v>0</v>
      </c>
      <c r="E101" s="675">
        <v>0</v>
      </c>
      <c r="F101" s="677">
        <f>G101-E101</f>
        <v>160000</v>
      </c>
      <c r="G101" s="676">
        <f>[7]GSD!$C$60</f>
        <v>160000</v>
      </c>
      <c r="H101" s="675"/>
    </row>
    <row r="102" spans="1:19" ht="20.100000000000001" customHeight="1" outlineLevel="2" thickBot="1">
      <c r="A102" s="806" t="s">
        <v>8</v>
      </c>
      <c r="B102" s="805"/>
      <c r="C102" s="804"/>
      <c r="D102" s="673">
        <f>D99+D69+D13</f>
        <v>15424189.471999999</v>
      </c>
      <c r="E102" s="673">
        <f>E99+E69+E13</f>
        <v>10327592.809999999</v>
      </c>
      <c r="F102" s="673">
        <f>F99+F69+F13</f>
        <v>14809578.189999999</v>
      </c>
      <c r="G102" s="673">
        <f>G99+G69+G13</f>
        <v>25137171</v>
      </c>
      <c r="H102" s="673" t="e">
        <f>H99+H69+H13</f>
        <v>#REF!</v>
      </c>
    </row>
    <row r="103" spans="1:19" ht="21" customHeight="1" outlineLevel="2" thickTop="1">
      <c r="A103" s="803"/>
      <c r="B103" s="802"/>
      <c r="C103" s="801"/>
      <c r="D103" s="800"/>
      <c r="E103" s="800"/>
      <c r="F103" s="800"/>
      <c r="G103" s="800"/>
      <c r="H103" s="800"/>
    </row>
    <row r="104" spans="1:19" s="664" customFormat="1" ht="14.25" customHeight="1">
      <c r="A104" s="672" t="s">
        <v>394</v>
      </c>
      <c r="B104" s="671"/>
      <c r="C104" s="671"/>
      <c r="D104" s="671"/>
      <c r="E104" s="670"/>
      <c r="F104" s="670"/>
      <c r="G104" s="670" t="s">
        <v>5</v>
      </c>
      <c r="H104" s="670"/>
      <c r="I104" s="666"/>
      <c r="J104" s="665"/>
      <c r="K104" s="665"/>
      <c r="L104" s="665"/>
      <c r="M104" s="665"/>
      <c r="N104" s="665"/>
      <c r="O104" s="665"/>
      <c r="P104" s="665"/>
      <c r="Q104" s="665"/>
      <c r="R104" s="665"/>
      <c r="S104" s="665"/>
    </row>
    <row r="105" spans="1:19" s="664" customFormat="1" ht="11.25" customHeight="1">
      <c r="A105" s="670"/>
      <c r="B105" s="671"/>
      <c r="C105" s="671"/>
      <c r="D105" s="671"/>
      <c r="E105" s="670"/>
      <c r="F105" s="670"/>
      <c r="G105" s="670"/>
      <c r="H105" s="670"/>
      <c r="I105" s="666"/>
      <c r="J105" s="665"/>
      <c r="K105" s="665"/>
      <c r="L105" s="665"/>
      <c r="M105" s="665"/>
      <c r="N105" s="665"/>
      <c r="O105" s="665"/>
      <c r="P105" s="665"/>
      <c r="Q105" s="665"/>
      <c r="R105" s="665"/>
      <c r="S105" s="665"/>
    </row>
    <row r="106" spans="1:19" s="664" customFormat="1" ht="6" customHeight="1">
      <c r="A106" s="670"/>
      <c r="B106" s="671"/>
      <c r="C106" s="671"/>
      <c r="D106" s="671"/>
      <c r="E106" s="670"/>
      <c r="F106" s="670"/>
      <c r="G106" s="670"/>
      <c r="H106" s="670"/>
      <c r="I106" s="666"/>
      <c r="J106" s="665"/>
      <c r="K106" s="665"/>
      <c r="L106" s="665"/>
      <c r="M106" s="665"/>
      <c r="N106" s="665"/>
      <c r="O106" s="665"/>
      <c r="P106" s="665"/>
      <c r="Q106" s="665"/>
      <c r="R106" s="665"/>
      <c r="S106" s="665"/>
    </row>
    <row r="107" spans="1:19" s="664" customFormat="1" ht="14.25" customHeight="1">
      <c r="A107" s="3698" t="s">
        <v>1912</v>
      </c>
      <c r="B107" s="668"/>
      <c r="C107" s="556" t="s">
        <v>1913</v>
      </c>
      <c r="D107" s="369"/>
      <c r="E107" s="669"/>
      <c r="F107" s="669"/>
      <c r="G107" s="3697" t="s">
        <v>1876</v>
      </c>
      <c r="H107" s="669"/>
      <c r="I107" s="666"/>
      <c r="J107" s="665"/>
      <c r="K107" s="665"/>
      <c r="L107" s="665"/>
      <c r="M107" s="665"/>
      <c r="N107" s="665"/>
      <c r="O107" s="665"/>
      <c r="P107" s="665"/>
      <c r="Q107" s="665"/>
      <c r="R107" s="665"/>
      <c r="S107" s="665"/>
    </row>
    <row r="108" spans="1:19" s="664" customFormat="1" ht="14.25" customHeight="1">
      <c r="A108" s="372" t="s">
        <v>481</v>
      </c>
      <c r="B108" s="668"/>
      <c r="C108" s="370" t="s">
        <v>392</v>
      </c>
      <c r="D108" s="369"/>
      <c r="E108" s="667"/>
      <c r="F108" s="667"/>
      <c r="G108" s="368" t="s">
        <v>240</v>
      </c>
      <c r="H108" s="667"/>
      <c r="I108" s="666"/>
      <c r="J108" s="665"/>
      <c r="K108" s="665"/>
      <c r="L108" s="665"/>
      <c r="M108" s="665"/>
      <c r="N108" s="665"/>
      <c r="O108" s="665"/>
      <c r="P108" s="665"/>
      <c r="Q108" s="665"/>
      <c r="R108" s="665"/>
      <c r="S108" s="665"/>
    </row>
    <row r="109" spans="1:19" s="363" customFormat="1" ht="13.5">
      <c r="B109" s="799"/>
      <c r="C109" s="798"/>
      <c r="D109" s="797"/>
      <c r="E109" s="797"/>
      <c r="F109" s="797"/>
      <c r="G109" s="797"/>
      <c r="H109" s="797"/>
    </row>
    <row r="110" spans="1:19" s="363" customFormat="1" ht="13.5">
      <c r="B110" s="799"/>
      <c r="C110" s="798"/>
      <c r="D110" s="797"/>
      <c r="E110" s="797"/>
      <c r="F110" s="797"/>
      <c r="G110" s="797"/>
      <c r="H110" s="797"/>
    </row>
    <row r="111" spans="1:19" s="363" customFormat="1" ht="13.5">
      <c r="B111" s="799"/>
      <c r="C111" s="798"/>
      <c r="D111" s="797"/>
      <c r="E111" s="797"/>
      <c r="F111" s="797"/>
      <c r="G111" s="797"/>
      <c r="H111" s="797"/>
    </row>
    <row r="112" spans="1:19" s="363" customFormat="1" ht="13.5">
      <c r="B112" s="799"/>
      <c r="C112" s="798"/>
      <c r="D112" s="797"/>
      <c r="E112" s="797"/>
      <c r="F112" s="797"/>
      <c r="G112" s="797"/>
      <c r="H112" s="797"/>
    </row>
    <row r="113" spans="2:8" s="363" customFormat="1" ht="13.5">
      <c r="B113" s="799"/>
      <c r="C113" s="798"/>
      <c r="D113" s="797"/>
      <c r="E113" s="797"/>
      <c r="F113" s="797"/>
      <c r="G113" s="797"/>
      <c r="H113" s="797"/>
    </row>
    <row r="114" spans="2:8" s="363" customFormat="1" ht="13.5">
      <c r="B114" s="799"/>
      <c r="C114" s="798"/>
      <c r="D114" s="797"/>
      <c r="E114" s="797"/>
      <c r="F114" s="797"/>
      <c r="G114" s="797"/>
      <c r="H114" s="797"/>
    </row>
    <row r="115" spans="2:8" s="363" customFormat="1" ht="13.5">
      <c r="B115" s="799"/>
      <c r="C115" s="798"/>
      <c r="D115" s="797"/>
      <c r="E115" s="797"/>
      <c r="F115" s="797"/>
      <c r="G115" s="797"/>
      <c r="H115" s="797"/>
    </row>
    <row r="116" spans="2:8" s="363" customFormat="1" ht="13.5">
      <c r="B116" s="799"/>
      <c r="C116" s="798"/>
      <c r="D116" s="797"/>
      <c r="E116" s="797"/>
      <c r="F116" s="797"/>
      <c r="G116" s="797"/>
      <c r="H116" s="797"/>
    </row>
    <row r="117" spans="2:8" s="363" customFormat="1" ht="13.5">
      <c r="B117" s="799"/>
      <c r="C117" s="798"/>
      <c r="D117" s="797"/>
      <c r="E117" s="797"/>
      <c r="F117" s="797"/>
      <c r="G117" s="797"/>
      <c r="H117" s="797"/>
    </row>
    <row r="118" spans="2:8" s="363" customFormat="1" ht="13.5">
      <c r="B118" s="799"/>
      <c r="C118" s="798"/>
      <c r="D118" s="797"/>
      <c r="E118" s="797"/>
      <c r="F118" s="797"/>
      <c r="G118" s="797"/>
      <c r="H118" s="797"/>
    </row>
  </sheetData>
  <mergeCells count="6">
    <mergeCell ref="A65:B68"/>
    <mergeCell ref="E65:G65"/>
    <mergeCell ref="A8:B11"/>
    <mergeCell ref="E8:G8"/>
    <mergeCell ref="A4:H4"/>
    <mergeCell ref="A5:H5"/>
  </mergeCells>
  <pageMargins left="0.5" right="0" top="0" bottom="0" header="0.5" footer="0"/>
  <pageSetup paperSize="5" orientation="portrait" verticalDpi="300"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C110" transitionEvaluation="1" transitionEntry="1">
    <tabColor rgb="FFFFC000"/>
    <outlinePr summaryBelow="0"/>
  </sheetPr>
  <dimension ref="A1:EJ188"/>
  <sheetViews>
    <sheetView showGridLines="0" showOutlineSymbols="0" workbookViewId="0">
      <pane xSplit="2" ySplit="10" topLeftCell="C110" activePane="bottomRight" state="frozen"/>
      <selection pane="topRight" activeCell="C1" sqref="C1"/>
      <selection pane="bottomLeft" activeCell="A9" sqref="A9"/>
      <selection pane="bottomRight" activeCell="E121" sqref="E121"/>
    </sheetView>
  </sheetViews>
  <sheetFormatPr defaultColWidth="12.5703125" defaultRowHeight="13.5" outlineLevelRow="2" outlineLevelCol="2"/>
  <cols>
    <col min="1" max="1" width="1.85546875" style="554" customWidth="1"/>
    <col min="2" max="2" width="34.5703125" style="554" customWidth="1"/>
    <col min="3" max="3" width="10.28515625" style="661" customWidth="1"/>
    <col min="4" max="4" width="11" style="555" customWidth="1"/>
    <col min="5" max="5" width="9.5703125" style="555" customWidth="1"/>
    <col min="6" max="6" width="10.85546875" style="555" customWidth="1"/>
    <col min="7" max="7" width="10.5703125" style="555" customWidth="1"/>
    <col min="8" max="8" width="10.5703125" style="852" customWidth="1"/>
    <col min="9" max="39" width="12.5703125" style="554"/>
    <col min="40" max="44" width="12.5703125" style="554" outlineLevel="1"/>
    <col min="45" max="50" width="12.5703125" style="554" outlineLevel="2"/>
    <col min="51" max="53" width="12.5703125" style="554" outlineLevel="1"/>
    <col min="54" max="73" width="12.5703125" style="554"/>
    <col min="74" max="77" width="12.5703125" style="554" outlineLevel="1"/>
    <col min="78" max="125" width="12.5703125" style="554"/>
    <col min="126" max="131" width="12.5703125" style="554" outlineLevel="1"/>
    <col min="132" max="137" width="12.5703125" style="554" outlineLevel="2"/>
    <col min="138" max="140" width="12.5703125" style="554" outlineLevel="1"/>
    <col min="141" max="16384" width="12.5703125" style="554"/>
  </cols>
  <sheetData>
    <row r="1" spans="1:8" s="928" customFormat="1" ht="12" customHeight="1">
      <c r="A1" s="598" t="s">
        <v>99</v>
      </c>
      <c r="B1" s="661"/>
      <c r="C1" s="661"/>
      <c r="D1" s="661"/>
      <c r="E1" s="598"/>
      <c r="F1" s="598"/>
      <c r="G1" s="598"/>
      <c r="H1" s="598"/>
    </row>
    <row r="2" spans="1:8" s="928" customFormat="1" ht="12" customHeight="1">
      <c r="A2" s="596" t="s">
        <v>562</v>
      </c>
      <c r="B2" s="661"/>
      <c r="C2" s="661"/>
      <c r="D2" s="661"/>
      <c r="E2" s="596"/>
      <c r="F2" s="596"/>
      <c r="G2" s="596"/>
      <c r="H2" s="596"/>
    </row>
    <row r="3" spans="1:8" ht="4.5" customHeight="1">
      <c r="A3" s="555"/>
      <c r="B3" s="555"/>
      <c r="E3" s="595"/>
      <c r="F3" s="595"/>
      <c r="G3" s="595"/>
      <c r="H3" s="595"/>
    </row>
    <row r="4" spans="1:8" ht="12.75" customHeight="1">
      <c r="A4" s="795" t="s">
        <v>220</v>
      </c>
      <c r="B4" s="795"/>
      <c r="C4" s="795"/>
      <c r="D4" s="795"/>
      <c r="E4" s="795"/>
      <c r="F4" s="795"/>
      <c r="G4" s="795"/>
      <c r="H4" s="795"/>
    </row>
    <row r="5" spans="1:8" ht="13.5" customHeight="1">
      <c r="A5" s="794" t="s">
        <v>219</v>
      </c>
      <c r="B5" s="794"/>
      <c r="C5" s="794"/>
      <c r="D5" s="794"/>
      <c r="E5" s="794"/>
      <c r="F5" s="794"/>
      <c r="G5" s="794"/>
      <c r="H5" s="794"/>
    </row>
    <row r="6" spans="1:8" ht="13.5" customHeight="1">
      <c r="A6" s="629"/>
      <c r="B6" s="590" t="s">
        <v>561</v>
      </c>
      <c r="H6" s="555"/>
    </row>
    <row r="7" spans="1:8" ht="14.25" customHeight="1">
      <c r="A7" s="793" t="s">
        <v>143</v>
      </c>
      <c r="B7" s="792"/>
      <c r="C7" s="906" t="s">
        <v>92</v>
      </c>
      <c r="D7" s="906" t="s">
        <v>91</v>
      </c>
      <c r="E7" s="905" t="s">
        <v>93</v>
      </c>
      <c r="F7" s="904"/>
      <c r="G7" s="903"/>
      <c r="H7" s="906" t="s">
        <v>452</v>
      </c>
    </row>
    <row r="8" spans="1:8" ht="14.25" customHeight="1">
      <c r="A8" s="791"/>
      <c r="B8" s="790"/>
      <c r="C8" s="901" t="s">
        <v>86</v>
      </c>
      <c r="D8" s="900" t="s">
        <v>228</v>
      </c>
      <c r="E8" s="900" t="s">
        <v>215</v>
      </c>
      <c r="F8" s="900" t="s">
        <v>89</v>
      </c>
      <c r="G8" s="900"/>
      <c r="H8" s="900" t="s">
        <v>214</v>
      </c>
    </row>
    <row r="9" spans="1:8" ht="14.25" customHeight="1">
      <c r="A9" s="791"/>
      <c r="B9" s="790"/>
      <c r="C9" s="901"/>
      <c r="D9" s="900"/>
      <c r="E9" s="900" t="s">
        <v>85</v>
      </c>
      <c r="F9" s="900" t="s">
        <v>85</v>
      </c>
      <c r="G9" s="900" t="s">
        <v>88</v>
      </c>
      <c r="H9" s="900" t="s">
        <v>227</v>
      </c>
    </row>
    <row r="10" spans="1:8" ht="12" customHeight="1">
      <c r="A10" s="789"/>
      <c r="B10" s="788"/>
      <c r="C10" s="897"/>
      <c r="D10" s="896" t="s">
        <v>84</v>
      </c>
      <c r="E10" s="896" t="s">
        <v>84</v>
      </c>
      <c r="F10" s="896" t="s">
        <v>142</v>
      </c>
      <c r="G10" s="895"/>
      <c r="H10" s="896" t="s">
        <v>83</v>
      </c>
    </row>
    <row r="11" spans="1:8" ht="12.75" customHeight="1">
      <c r="A11" s="787" t="s">
        <v>213</v>
      </c>
      <c r="B11" s="586"/>
      <c r="C11" s="786"/>
      <c r="D11" s="585"/>
      <c r="E11" s="585"/>
      <c r="F11" s="586"/>
      <c r="G11" s="586"/>
      <c r="H11" s="586"/>
    </row>
    <row r="12" spans="1:8" ht="12.75" customHeight="1">
      <c r="A12" s="844" t="s">
        <v>82</v>
      </c>
      <c r="B12" s="783"/>
      <c r="C12" s="782"/>
      <c r="D12" s="781">
        <f>SUM(D14:D41)</f>
        <v>99078357.829999998</v>
      </c>
      <c r="E12" s="781">
        <f>SUM(E14:E41)</f>
        <v>46837459.589999981</v>
      </c>
      <c r="F12" s="781">
        <f>SUM(F14:F41)</f>
        <v>61126425.410000019</v>
      </c>
      <c r="G12" s="781">
        <f>SUM(G14:G41)</f>
        <v>107963885</v>
      </c>
      <c r="H12" s="781" t="e">
        <f>SUM(H14:H41)</f>
        <v>#REF!</v>
      </c>
    </row>
    <row r="13" spans="1:8" s="666" customFormat="1" ht="15" customHeight="1" outlineLevel="1">
      <c r="A13" s="780" t="s">
        <v>81</v>
      </c>
      <c r="B13" s="779"/>
      <c r="C13" s="838"/>
      <c r="D13" s="839"/>
      <c r="E13" s="839"/>
      <c r="F13" s="838"/>
      <c r="G13" s="838"/>
      <c r="H13" s="838"/>
    </row>
    <row r="14" spans="1:8" s="666" customFormat="1" ht="16.7" customHeight="1" outlineLevel="1">
      <c r="A14" s="885" t="s">
        <v>478</v>
      </c>
      <c r="B14" s="888"/>
      <c r="C14" s="837" t="s">
        <v>79</v>
      </c>
      <c r="D14" s="697">
        <f>[8]Hospital!$F$9</f>
        <v>51195126.290000007</v>
      </c>
      <c r="E14" s="677">
        <f>[7]Hospital!$F$9</f>
        <v>26837034.819999989</v>
      </c>
      <c r="F14" s="677">
        <f>G14-E14</f>
        <v>32590065.180000011</v>
      </c>
      <c r="G14" s="675">
        <f>[7]Hospital!$D$9</f>
        <v>59427100</v>
      </c>
      <c r="H14" s="675" t="e">
        <f>#REF!</f>
        <v>#REF!</v>
      </c>
    </row>
    <row r="15" spans="1:8" s="666" customFormat="1" ht="14.25" customHeight="1" outlineLevel="1">
      <c r="A15" s="772" t="s">
        <v>78</v>
      </c>
      <c r="B15" s="888"/>
      <c r="C15" s="743"/>
      <c r="D15" s="697"/>
      <c r="E15" s="677"/>
      <c r="F15" s="677"/>
      <c r="G15" s="675"/>
      <c r="H15" s="675"/>
    </row>
    <row r="16" spans="1:8" s="666" customFormat="1" ht="16.7" customHeight="1" outlineLevel="1">
      <c r="A16" s="885" t="s">
        <v>477</v>
      </c>
      <c r="B16" s="888"/>
      <c r="C16" s="837" t="s">
        <v>76</v>
      </c>
      <c r="D16" s="697">
        <f>[8]Hospital!$F$10</f>
        <v>3294638.72</v>
      </c>
      <c r="E16" s="677">
        <f>[7]Hospital!$F$10</f>
        <v>1957634.4299999997</v>
      </c>
      <c r="F16" s="677">
        <f>G16-E16</f>
        <v>1906365.5700000003</v>
      </c>
      <c r="G16" s="675">
        <f>[7]Hospital!$D$10</f>
        <v>3864000</v>
      </c>
      <c r="H16" s="675" t="e">
        <f>#REF!*2000*12</f>
        <v>#REF!</v>
      </c>
    </row>
    <row r="17" spans="1:9" s="666" customFormat="1" ht="16.7" customHeight="1" outlineLevel="1">
      <c r="A17" s="885" t="s">
        <v>141</v>
      </c>
      <c r="B17" s="888"/>
      <c r="C17" s="837" t="s">
        <v>140</v>
      </c>
      <c r="D17" s="697">
        <f>[8]Hospital!$F$11</f>
        <v>135375</v>
      </c>
      <c r="E17" s="765">
        <f>[7]Hospital!$F$11</f>
        <v>61750</v>
      </c>
      <c r="F17" s="677">
        <f>G17-E17</f>
        <v>80750</v>
      </c>
      <c r="G17" s="770">
        <f>[7]Hospital!$D$11</f>
        <v>142500</v>
      </c>
      <c r="H17" s="675">
        <v>142500</v>
      </c>
    </row>
    <row r="18" spans="1:9" s="666" customFormat="1" ht="16.7" customHeight="1" outlineLevel="1">
      <c r="A18" s="885" t="s">
        <v>139</v>
      </c>
      <c r="B18" s="888"/>
      <c r="C18" s="837" t="s">
        <v>138</v>
      </c>
      <c r="D18" s="697">
        <f>[8]Hospital!$F$12</f>
        <v>135375</v>
      </c>
      <c r="E18" s="765">
        <f>[7]Hospital!$F$12</f>
        <v>61750</v>
      </c>
      <c r="F18" s="677">
        <f>G18-E18</f>
        <v>80750</v>
      </c>
      <c r="G18" s="770">
        <f>[7]Hospital!$D$12</f>
        <v>142500</v>
      </c>
      <c r="H18" s="675">
        <v>142500</v>
      </c>
    </row>
    <row r="19" spans="1:9" s="666" customFormat="1" ht="16.7" customHeight="1" outlineLevel="1">
      <c r="A19" s="885" t="s">
        <v>75</v>
      </c>
      <c r="B19" s="888"/>
      <c r="C19" s="837" t="s">
        <v>476</v>
      </c>
      <c r="D19" s="697">
        <f>[8]Hospital!$F$13</f>
        <v>870000</v>
      </c>
      <c r="E19" s="765">
        <f>[7]Hospital!$F$13</f>
        <v>864000</v>
      </c>
      <c r="F19" s="677">
        <f>G19-E19</f>
        <v>102000</v>
      </c>
      <c r="G19" s="770">
        <f>[7]Hospital!$D$13</f>
        <v>966000</v>
      </c>
      <c r="H19" s="770" t="e">
        <f>#REF!*6000</f>
        <v>#REF!</v>
      </c>
    </row>
    <row r="20" spans="1:9" s="666" customFormat="1" ht="16.7" customHeight="1" outlineLevel="1">
      <c r="A20" s="681" t="s">
        <v>560</v>
      </c>
      <c r="B20" s="888"/>
      <c r="C20" s="837" t="s">
        <v>559</v>
      </c>
      <c r="D20" s="697">
        <f>[8]Hospital!$F$14</f>
        <v>2464332.75</v>
      </c>
      <c r="E20" s="765">
        <f>[7]Hospital!$F$14</f>
        <v>1106049.8999999999</v>
      </c>
      <c r="F20" s="677">
        <f>G20-E20</f>
        <v>1791950.1</v>
      </c>
      <c r="G20" s="770">
        <f>[7]Hospital!$D$14</f>
        <v>2898000</v>
      </c>
      <c r="H20" s="770" t="e">
        <f>#REF!*1500*12</f>
        <v>#REF!</v>
      </c>
    </row>
    <row r="21" spans="1:9" s="666" customFormat="1" ht="16.7" customHeight="1" outlineLevel="1">
      <c r="A21" s="681" t="s">
        <v>558</v>
      </c>
      <c r="B21" s="888"/>
      <c r="C21" s="837" t="s">
        <v>557</v>
      </c>
      <c r="D21" s="697">
        <f>[8]Hospital!$F$15</f>
        <v>244408.59999999998</v>
      </c>
      <c r="E21" s="765">
        <f>[7]Hospital!$F$15</f>
        <v>110351.67999999999</v>
      </c>
      <c r="F21" s="677">
        <f>G21-E21</f>
        <v>179448.32000000001</v>
      </c>
      <c r="G21" s="770">
        <f>[7]Hospital!$D$15</f>
        <v>289800</v>
      </c>
      <c r="H21" s="770" t="e">
        <f>#REF!*150*12</f>
        <v>#REF!</v>
      </c>
    </row>
    <row r="22" spans="1:9" s="666" customFormat="1" ht="16.7" customHeight="1" outlineLevel="1">
      <c r="A22" s="887" t="s">
        <v>556</v>
      </c>
      <c r="B22" s="888"/>
      <c r="C22" s="837" t="s">
        <v>555</v>
      </c>
      <c r="D22" s="697">
        <f>[8]Hospital!$F$16</f>
        <v>9358616.9900000002</v>
      </c>
      <c r="E22" s="765">
        <f>[7]Hospital!$F$16</f>
        <v>5922911.6799999988</v>
      </c>
      <c r="F22" s="677">
        <f>G22-E22</f>
        <v>6521897.3200000012</v>
      </c>
      <c r="G22" s="770">
        <f>[7]Hospital!$D$16</f>
        <v>12444809</v>
      </c>
      <c r="H22" s="927"/>
    </row>
    <row r="23" spans="1:9" s="666" customFormat="1" ht="16.7" customHeight="1" outlineLevel="1">
      <c r="A23" s="887" t="s">
        <v>554</v>
      </c>
      <c r="B23" s="888"/>
      <c r="C23" s="837" t="s">
        <v>553</v>
      </c>
      <c r="D23" s="697">
        <f>[8]Hospital!$F$17</f>
        <v>1068539.2000000002</v>
      </c>
      <c r="E23" s="765">
        <f>[7]Hospital!$F$17</f>
        <v>654082.72000000009</v>
      </c>
      <c r="F23" s="677">
        <f>G23-E23</f>
        <v>1095159.2799999998</v>
      </c>
      <c r="G23" s="770">
        <f>[7]Hospital!$D$17</f>
        <v>1749242</v>
      </c>
      <c r="H23" s="927"/>
    </row>
    <row r="24" spans="1:9" s="666" customFormat="1" ht="16.7" customHeight="1" outlineLevel="1">
      <c r="A24" s="887" t="s">
        <v>174</v>
      </c>
      <c r="B24" s="888"/>
      <c r="C24" s="837" t="s">
        <v>136</v>
      </c>
      <c r="D24" s="697">
        <f>[8]Hospital!$F$18</f>
        <v>4041972.8400000008</v>
      </c>
      <c r="E24" s="765">
        <f>[7]Hospital!$F$18</f>
        <v>708173.68000000017</v>
      </c>
      <c r="F24" s="677">
        <f>G24-E24</f>
        <v>1856096.3199999998</v>
      </c>
      <c r="G24" s="770">
        <f>[7]Hospital!$D$18</f>
        <v>2564270</v>
      </c>
      <c r="H24" s="770">
        <v>2500000</v>
      </c>
    </row>
    <row r="25" spans="1:9" s="666" customFormat="1" ht="16.7" customHeight="1" outlineLevel="1">
      <c r="A25" s="885" t="s">
        <v>73</v>
      </c>
      <c r="B25" s="888"/>
      <c r="C25" s="743" t="s">
        <v>72</v>
      </c>
      <c r="D25" s="697">
        <f>[8]Hospital!$F$19</f>
        <v>4291635.8999999994</v>
      </c>
      <c r="E25" s="765">
        <f>[7]Hospital!$F$19</f>
        <v>7395</v>
      </c>
      <c r="F25" s="677">
        <f>G25-E25</f>
        <v>4947484</v>
      </c>
      <c r="G25" s="770">
        <f>[7]Hospital!$D$19</f>
        <v>4954879</v>
      </c>
      <c r="H25" s="675" t="e">
        <f>H14/12</f>
        <v>#REF!</v>
      </c>
    </row>
    <row r="26" spans="1:9" s="666" customFormat="1" ht="16.7" customHeight="1" outlineLevel="1">
      <c r="A26" s="885" t="s">
        <v>475</v>
      </c>
      <c r="B26" s="888"/>
      <c r="C26" s="743" t="s">
        <v>70</v>
      </c>
      <c r="D26" s="697">
        <f>[8]Hospital!$F$20</f>
        <v>687000</v>
      </c>
      <c r="E26" s="776">
        <f>[7]Hospital!$F$20</f>
        <v>0</v>
      </c>
      <c r="F26" s="677">
        <f>G26-E26</f>
        <v>805000</v>
      </c>
      <c r="G26" s="775">
        <f>[7]Hospital!$D$20</f>
        <v>805000</v>
      </c>
      <c r="H26" s="775">
        <f>'[20]HOSPITAL-FINAL'!$B$212*5000</f>
        <v>805000</v>
      </c>
    </row>
    <row r="27" spans="1:9" s="666" customFormat="1" ht="16.7" customHeight="1" outlineLevel="1">
      <c r="A27" s="887" t="s">
        <v>69</v>
      </c>
      <c r="B27" s="888"/>
      <c r="C27" s="743" t="s">
        <v>68</v>
      </c>
      <c r="D27" s="697">
        <f>[8]Hospital!$F$21</f>
        <v>4165276</v>
      </c>
      <c r="E27" s="765">
        <f>[7]Hospital!$F$21</f>
        <v>4352433.5</v>
      </c>
      <c r="F27" s="677">
        <f>G27-E27</f>
        <v>602445.5</v>
      </c>
      <c r="G27" s="770">
        <f>[7]Hospital!$D$21</f>
        <v>4954879</v>
      </c>
      <c r="H27" s="675" t="e">
        <f>H14/12</f>
        <v>#REF!</v>
      </c>
    </row>
    <row r="28" spans="1:9" s="666" customFormat="1" ht="14.25" customHeight="1" outlineLevel="1">
      <c r="A28" s="772" t="s">
        <v>67</v>
      </c>
      <c r="B28" s="888"/>
      <c r="C28" s="743"/>
      <c r="D28" s="697"/>
      <c r="E28" s="765"/>
      <c r="F28" s="677"/>
      <c r="G28" s="770"/>
      <c r="H28" s="675"/>
    </row>
    <row r="29" spans="1:9" s="666" customFormat="1" ht="16.7" customHeight="1" outlineLevel="1">
      <c r="A29" s="885" t="s">
        <v>474</v>
      </c>
      <c r="B29" s="888"/>
      <c r="C29" s="743" t="s">
        <v>65</v>
      </c>
      <c r="D29" s="697">
        <f>[8]Hospital!$F$22</f>
        <v>6143666.0199999996</v>
      </c>
      <c r="E29" s="765">
        <f>[7]Hospital!$F$22</f>
        <v>3221033.7200000007</v>
      </c>
      <c r="F29" s="677">
        <f>G29-E29</f>
        <v>3912311.2799999993</v>
      </c>
      <c r="G29" s="770">
        <f>[7]Hospital!$D$22</f>
        <v>7133345</v>
      </c>
      <c r="H29" s="675">
        <v>7103101</v>
      </c>
    </row>
    <row r="30" spans="1:9" s="666" customFormat="1" ht="16.7" customHeight="1" outlineLevel="1">
      <c r="A30" s="885" t="s">
        <v>473</v>
      </c>
      <c r="B30" s="888"/>
      <c r="C30" s="743" t="s">
        <v>63</v>
      </c>
      <c r="D30" s="697">
        <f>[8]Hospital!$F$23</f>
        <v>163792.66</v>
      </c>
      <c r="E30" s="765">
        <f>[7]Hospital!$F$23</f>
        <v>85500</v>
      </c>
      <c r="F30" s="677">
        <f>G30-E30</f>
        <v>107700</v>
      </c>
      <c r="G30" s="770">
        <f>[7]Hospital!$D$23</f>
        <v>193200</v>
      </c>
      <c r="H30" s="675">
        <f>'[20]HOSPITAL-FINAL'!$B$212*100*12</f>
        <v>193200</v>
      </c>
    </row>
    <row r="31" spans="1:9" s="666" customFormat="1" ht="16.7" customHeight="1" outlineLevel="1">
      <c r="A31" s="885" t="s">
        <v>62</v>
      </c>
      <c r="B31" s="888"/>
      <c r="C31" s="743" t="s">
        <v>61</v>
      </c>
      <c r="D31" s="697">
        <f>[8]Hospital!$F$24</f>
        <v>526881.88</v>
      </c>
      <c r="E31" s="765">
        <f>[7]Hospital!$F$24</f>
        <v>351193.2</v>
      </c>
      <c r="F31" s="677">
        <f>G31-E31</f>
        <v>538345.80000000005</v>
      </c>
      <c r="G31" s="770">
        <f>[7]Hospital!$D$24</f>
        <v>889539</v>
      </c>
      <c r="H31" s="675">
        <v>942528</v>
      </c>
      <c r="I31" s="926"/>
    </row>
    <row r="32" spans="1:9" s="666" customFormat="1" ht="16.7" customHeight="1" outlineLevel="1">
      <c r="A32" s="885" t="s">
        <v>60</v>
      </c>
      <c r="B32" s="888"/>
      <c r="C32" s="743" t="s">
        <v>59</v>
      </c>
      <c r="D32" s="697">
        <f>[8]Hospital!$F$25</f>
        <v>165300</v>
      </c>
      <c r="E32" s="765">
        <f>[7]Hospital!$F$25</f>
        <v>86100</v>
      </c>
      <c r="F32" s="677">
        <f>G32-E32</f>
        <v>107100</v>
      </c>
      <c r="G32" s="770">
        <f>[7]Hospital!$D$25</f>
        <v>193200</v>
      </c>
      <c r="H32" s="675">
        <f>H30</f>
        <v>193200</v>
      </c>
    </row>
    <row r="33" spans="1:19" s="666" customFormat="1" ht="11.25" customHeight="1" outlineLevel="1">
      <c r="A33" s="772" t="s">
        <v>56</v>
      </c>
      <c r="B33" s="888"/>
      <c r="C33" s="743"/>
      <c r="D33" s="697"/>
      <c r="E33" s="765"/>
      <c r="F33" s="677">
        <f>G33-E33</f>
        <v>0</v>
      </c>
      <c r="G33" s="770"/>
      <c r="H33" s="675"/>
    </row>
    <row r="34" spans="1:19" s="666" customFormat="1" ht="16.7" customHeight="1" outlineLevel="1">
      <c r="A34" s="885" t="s">
        <v>472</v>
      </c>
      <c r="B34" s="888"/>
      <c r="C34" s="743" t="s">
        <v>57</v>
      </c>
      <c r="D34" s="697">
        <f>[8]Hospital!$F$26</f>
        <v>574945.88000000012</v>
      </c>
      <c r="E34" s="765">
        <f>[7]Hospital!$F$26</f>
        <v>26065.26</v>
      </c>
      <c r="F34" s="677">
        <f>G34-E34</f>
        <v>88134.74</v>
      </c>
      <c r="G34" s="770">
        <f>[7]Hospital!$D$26</f>
        <v>114200</v>
      </c>
      <c r="H34" s="871"/>
    </row>
    <row r="35" spans="1:19" s="666" customFormat="1" ht="16.7" customHeight="1" outlineLevel="1">
      <c r="A35" s="885" t="s">
        <v>464</v>
      </c>
      <c r="B35" s="888"/>
      <c r="C35" s="832" t="s">
        <v>55</v>
      </c>
      <c r="D35" s="769">
        <f>[8]Hospital!$F$27</f>
        <v>8791974.0999999996</v>
      </c>
      <c r="E35" s="768">
        <f>[7]Hospital!$F$27</f>
        <v>0</v>
      </c>
      <c r="F35" s="677">
        <f>G35-E35</f>
        <v>2790422</v>
      </c>
      <c r="G35" s="826">
        <f>[7]Hospital!$D$27</f>
        <v>2790422</v>
      </c>
      <c r="H35" s="677">
        <v>7710356</v>
      </c>
    </row>
    <row r="36" spans="1:19" s="666" customFormat="1" ht="16.7" customHeight="1" outlineLevel="1">
      <c r="A36" s="885" t="s">
        <v>470</v>
      </c>
      <c r="B36" s="888"/>
      <c r="C36" s="832" t="s">
        <v>469</v>
      </c>
      <c r="D36" s="769">
        <f>[8]Hospital!$F$28</f>
        <v>60000</v>
      </c>
      <c r="E36" s="768">
        <f>[7]Hospital!$F$28</f>
        <v>25000</v>
      </c>
      <c r="F36" s="677">
        <f>G36-E36</f>
        <v>30000</v>
      </c>
      <c r="G36" s="768">
        <f>[7]Hospital!$D$28</f>
        <v>55000</v>
      </c>
      <c r="H36" s="883"/>
    </row>
    <row r="37" spans="1:19" s="666" customFormat="1" ht="16.7" customHeight="1" outlineLevel="1">
      <c r="A37" s="885" t="s">
        <v>52</v>
      </c>
      <c r="B37" s="888"/>
      <c r="C37" s="832" t="s">
        <v>468</v>
      </c>
      <c r="D37" s="769">
        <f>[8]Hospital!$F$29</f>
        <v>0</v>
      </c>
      <c r="E37" s="768">
        <f>[7]Hospital!$F$29</f>
        <v>0</v>
      </c>
      <c r="F37" s="677">
        <f>G37-E37</f>
        <v>1000</v>
      </c>
      <c r="G37" s="768">
        <f>[7]Hospital!$D$29</f>
        <v>1000</v>
      </c>
      <c r="H37" s="677">
        <v>1000</v>
      </c>
      <c r="I37" s="918"/>
      <c r="J37" s="918"/>
      <c r="K37" s="918"/>
      <c r="L37" s="918"/>
      <c r="M37" s="918"/>
      <c r="N37" s="918"/>
      <c r="O37" s="918"/>
      <c r="P37" s="918"/>
      <c r="Q37" s="918"/>
      <c r="R37" s="918"/>
      <c r="S37" s="918"/>
    </row>
    <row r="38" spans="1:19" s="666" customFormat="1" ht="16.7" customHeight="1" outlineLevel="1">
      <c r="A38" s="873" t="s">
        <v>467</v>
      </c>
      <c r="B38" s="925"/>
      <c r="C38" s="832"/>
      <c r="D38" s="769"/>
      <c r="E38" s="768"/>
      <c r="F38" s="677">
        <f>G38-E38</f>
        <v>0</v>
      </c>
      <c r="G38" s="768"/>
      <c r="H38" s="677"/>
      <c r="I38" s="918"/>
      <c r="J38" s="918"/>
      <c r="K38" s="918"/>
      <c r="L38" s="918"/>
      <c r="M38" s="918"/>
      <c r="N38" s="918"/>
      <c r="O38" s="918"/>
      <c r="P38" s="918"/>
      <c r="Q38" s="918"/>
      <c r="R38" s="918"/>
      <c r="S38" s="918"/>
    </row>
    <row r="39" spans="1:19" s="666" customFormat="1" ht="16.7" customHeight="1" outlineLevel="1">
      <c r="A39" s="887"/>
      <c r="B39" s="888" t="s">
        <v>466</v>
      </c>
      <c r="C39" s="832" t="s">
        <v>465</v>
      </c>
      <c r="D39" s="769">
        <f>[8]Hospital!$F$30</f>
        <v>680000</v>
      </c>
      <c r="E39" s="768">
        <f>[7]Hospital!$F$30</f>
        <v>0</v>
      </c>
      <c r="F39" s="677">
        <f>G39-E39</f>
        <v>805000</v>
      </c>
      <c r="G39" s="768">
        <f>[7]Hospital!$D$30</f>
        <v>805000</v>
      </c>
      <c r="H39" s="677">
        <f>'[20]HOSPITAL-FINAL'!$B$212*5000</f>
        <v>805000</v>
      </c>
      <c r="I39" s="918"/>
      <c r="J39" s="918"/>
      <c r="K39" s="918"/>
      <c r="L39" s="918"/>
      <c r="M39" s="918"/>
      <c r="N39" s="918"/>
      <c r="O39" s="918"/>
      <c r="P39" s="918"/>
      <c r="Q39" s="918"/>
      <c r="R39" s="918"/>
      <c r="S39" s="918"/>
    </row>
    <row r="40" spans="1:19" s="666" customFormat="1" ht="16.7" customHeight="1" outlineLevel="1">
      <c r="A40" s="873" t="s">
        <v>48</v>
      </c>
      <c r="B40" s="888"/>
      <c r="C40" s="832" t="s">
        <v>461</v>
      </c>
      <c r="D40" s="769">
        <v>0</v>
      </c>
      <c r="E40" s="768">
        <f>[7]Hospital!$F$31</f>
        <v>393000</v>
      </c>
      <c r="F40" s="677">
        <f>G40-E40</f>
        <v>90000</v>
      </c>
      <c r="G40" s="768">
        <f>[7]Hospital!$D$31</f>
        <v>483000</v>
      </c>
      <c r="H40" s="677">
        <v>0</v>
      </c>
      <c r="I40" s="918"/>
      <c r="J40" s="918"/>
      <c r="K40" s="918"/>
      <c r="L40" s="918"/>
      <c r="M40" s="918"/>
      <c r="N40" s="918"/>
      <c r="O40" s="918"/>
      <c r="P40" s="918"/>
      <c r="Q40" s="918"/>
      <c r="R40" s="918"/>
      <c r="S40" s="918"/>
    </row>
    <row r="41" spans="1:19" s="918" customFormat="1" ht="16.7" customHeight="1" outlineLevel="1">
      <c r="A41" s="872" t="s">
        <v>552</v>
      </c>
      <c r="B41" s="924"/>
      <c r="C41" s="829" t="s">
        <v>551</v>
      </c>
      <c r="D41" s="747">
        <f>[8]Hospital!$F$31</f>
        <v>19500</v>
      </c>
      <c r="E41" s="923">
        <f>[7]Hospital!$F$32</f>
        <v>6000</v>
      </c>
      <c r="F41" s="677">
        <f>G41-E41</f>
        <v>97000</v>
      </c>
      <c r="G41" s="923">
        <f>[7]Hospital!$D$32</f>
        <v>103000</v>
      </c>
      <c r="H41" s="746">
        <v>100000</v>
      </c>
    </row>
    <row r="42" spans="1:19" s="918" customFormat="1" ht="12" customHeight="1" outlineLevel="1">
      <c r="A42" s="922" t="s">
        <v>46</v>
      </c>
      <c r="B42" s="921"/>
      <c r="C42" s="758"/>
      <c r="D42" s="920">
        <f>SUM(D43:D105)</f>
        <v>62432081.11999999</v>
      </c>
      <c r="E42" s="920">
        <f>SUM(E43:E105)</f>
        <v>22506110.040000003</v>
      </c>
      <c r="F42" s="920">
        <f>SUM(F43:F105)</f>
        <v>54620929.959999993</v>
      </c>
      <c r="G42" s="920">
        <f>SUM(G43:G105)</f>
        <v>77127040</v>
      </c>
      <c r="H42" s="919">
        <f>SUM(H43:H105)</f>
        <v>51098980</v>
      </c>
      <c r="I42" s="665"/>
      <c r="J42" s="665"/>
      <c r="K42" s="665"/>
      <c r="L42" s="665"/>
      <c r="M42" s="665"/>
      <c r="N42" s="665"/>
      <c r="O42" s="665"/>
      <c r="P42" s="665"/>
      <c r="Q42" s="665"/>
      <c r="R42" s="665"/>
      <c r="S42" s="665"/>
    </row>
    <row r="43" spans="1:19" s="917" customFormat="1" ht="16.7" customHeight="1" outlineLevel="1">
      <c r="A43" s="887" t="s">
        <v>212</v>
      </c>
      <c r="B43" s="833"/>
      <c r="C43" s="755" t="s">
        <v>44</v>
      </c>
      <c r="D43" s="742">
        <f>[8]Hospital!$F$33</f>
        <v>177437.20000000007</v>
      </c>
      <c r="E43" s="751">
        <f>[7]Hospital!$F$34</f>
        <v>54377.130000000005</v>
      </c>
      <c r="F43" s="677">
        <f>G43-E43</f>
        <v>245622.87</v>
      </c>
      <c r="G43" s="752">
        <f>[7]Hospital!$D$34</f>
        <v>300000</v>
      </c>
      <c r="H43" s="889">
        <v>150000</v>
      </c>
      <c r="I43" s="665"/>
      <c r="J43" s="665"/>
      <c r="K43" s="665"/>
      <c r="L43" s="665"/>
      <c r="M43" s="665"/>
      <c r="N43" s="665"/>
      <c r="O43" s="665"/>
      <c r="P43" s="665"/>
      <c r="Q43" s="665"/>
      <c r="R43" s="665"/>
      <c r="S43" s="665"/>
    </row>
    <row r="44" spans="1:19" s="917" customFormat="1" ht="16.7" customHeight="1" outlineLevel="1">
      <c r="A44" s="887" t="s">
        <v>550</v>
      </c>
      <c r="B44" s="833"/>
      <c r="C44" s="820" t="s">
        <v>549</v>
      </c>
      <c r="D44" s="697">
        <f>[8]Hospital!$F$34</f>
        <v>269680</v>
      </c>
      <c r="E44" s="677">
        <f>[7]Hospital!$F$35</f>
        <v>140970</v>
      </c>
      <c r="F44" s="677">
        <f>G44-E44</f>
        <v>454030</v>
      </c>
      <c r="G44" s="707">
        <f>[7]Hospital!$D$35</f>
        <v>595000</v>
      </c>
      <c r="H44" s="883">
        <v>345000</v>
      </c>
      <c r="I44" s="665"/>
      <c r="J44" s="665"/>
      <c r="K44" s="665"/>
      <c r="L44" s="665"/>
      <c r="M44" s="665"/>
      <c r="N44" s="665"/>
      <c r="O44" s="665"/>
      <c r="P44" s="665"/>
      <c r="Q44" s="665"/>
      <c r="R44" s="665"/>
      <c r="S44" s="665"/>
    </row>
    <row r="45" spans="1:19" s="917" customFormat="1" ht="16.7" customHeight="1" outlineLevel="1">
      <c r="A45" s="887" t="s">
        <v>211</v>
      </c>
      <c r="B45" s="833"/>
      <c r="C45" s="820" t="s">
        <v>40</v>
      </c>
      <c r="D45" s="769">
        <f>[8]Hospital!$F$35</f>
        <v>111440</v>
      </c>
      <c r="E45" s="677">
        <f>[7]Hospital!$F$36</f>
        <v>19000</v>
      </c>
      <c r="F45" s="677">
        <f>G45-E45</f>
        <v>181000</v>
      </c>
      <c r="G45" s="707">
        <f>[7]Hospital!$D$36</f>
        <v>200000</v>
      </c>
      <c r="H45" s="883">
        <f>[19]HOSPITAL!$G$12</f>
        <v>200000</v>
      </c>
      <c r="I45" s="665"/>
      <c r="J45" s="665"/>
      <c r="K45" s="665"/>
      <c r="L45" s="665"/>
      <c r="M45" s="665"/>
      <c r="N45" s="665"/>
      <c r="O45" s="665"/>
      <c r="P45" s="665"/>
      <c r="Q45" s="665"/>
      <c r="R45" s="665"/>
      <c r="S45" s="665"/>
    </row>
    <row r="46" spans="1:19" s="665" customFormat="1" ht="16.7" customHeight="1" outlineLevel="1">
      <c r="A46" s="885" t="s">
        <v>39</v>
      </c>
      <c r="B46" s="833"/>
      <c r="C46" s="683" t="s">
        <v>35</v>
      </c>
      <c r="D46" s="769">
        <f>[8]Hospital!$F$36</f>
        <v>773217.64999999991</v>
      </c>
      <c r="E46" s="677">
        <f>[7]Hospital!$F$37</f>
        <v>79481.939999999944</v>
      </c>
      <c r="F46" s="677">
        <f>G46-E46</f>
        <v>820518.06</v>
      </c>
      <c r="G46" s="676">
        <f>[7]Hospital!$D$37</f>
        <v>900000</v>
      </c>
      <c r="H46" s="883">
        <v>400000</v>
      </c>
    </row>
    <row r="47" spans="1:19" s="665" customFormat="1" ht="16.7" customHeight="1" outlineLevel="1">
      <c r="A47" s="885" t="s">
        <v>334</v>
      </c>
      <c r="B47" s="833"/>
      <c r="C47" s="683"/>
      <c r="D47" s="769"/>
      <c r="E47" s="677"/>
      <c r="F47" s="677"/>
      <c r="G47" s="676"/>
      <c r="H47" s="871"/>
    </row>
    <row r="48" spans="1:19" s="665" customFormat="1" ht="16.7" customHeight="1" outlineLevel="1">
      <c r="A48" s="887"/>
      <c r="B48" s="833" t="s">
        <v>548</v>
      </c>
      <c r="C48" s="683" t="s">
        <v>37</v>
      </c>
      <c r="D48" s="769">
        <f>[8]Hospital!$F$38</f>
        <v>104026</v>
      </c>
      <c r="E48" s="677">
        <f>[7]Hospital!$F$39</f>
        <v>43629</v>
      </c>
      <c r="F48" s="677">
        <f>G48-E48</f>
        <v>206371</v>
      </c>
      <c r="G48" s="676">
        <f>[7]Hospital!$D$39</f>
        <v>250000</v>
      </c>
      <c r="H48" s="871">
        <v>150000</v>
      </c>
    </row>
    <row r="49" spans="1:8" s="665" customFormat="1" ht="16.7" customHeight="1" outlineLevel="1">
      <c r="A49" s="887" t="s">
        <v>547</v>
      </c>
      <c r="B49" s="833"/>
      <c r="C49" s="683" t="s">
        <v>546</v>
      </c>
      <c r="D49" s="769">
        <f>[8]Hospital!$F$39</f>
        <v>10683730</v>
      </c>
      <c r="E49" s="677">
        <f>[7]Hospital!$F$40</f>
        <v>2058300</v>
      </c>
      <c r="F49" s="677">
        <f>G49-E49</f>
        <v>9941700</v>
      </c>
      <c r="G49" s="676">
        <f>[7]Hospital!$D$40</f>
        <v>12000000</v>
      </c>
      <c r="H49" s="871">
        <v>6000000</v>
      </c>
    </row>
    <row r="50" spans="1:8" s="665" customFormat="1" ht="16.7" customHeight="1" outlineLevel="1">
      <c r="A50" s="887" t="s">
        <v>545</v>
      </c>
      <c r="B50" s="833"/>
      <c r="C50" s="683" t="s">
        <v>544</v>
      </c>
      <c r="D50" s="769">
        <f>[8]Hospital!$F$40</f>
        <v>2982784</v>
      </c>
      <c r="E50" s="677">
        <f>[7]Hospital!$F$41</f>
        <v>962614</v>
      </c>
      <c r="F50" s="677">
        <f>G50-E50</f>
        <v>3037386</v>
      </c>
      <c r="G50" s="676">
        <f>[7]Hospital!$D$41</f>
        <v>4000000</v>
      </c>
      <c r="H50" s="871">
        <v>2000000</v>
      </c>
    </row>
    <row r="51" spans="1:8" s="665" customFormat="1" ht="16.7" customHeight="1" outlineLevel="1">
      <c r="A51" s="887" t="s">
        <v>543</v>
      </c>
      <c r="B51" s="833"/>
      <c r="C51" s="683" t="s">
        <v>542</v>
      </c>
      <c r="D51" s="769">
        <f>[8]Hospital!$F$41</f>
        <v>15345002.040000001</v>
      </c>
      <c r="E51" s="677">
        <f>[7]Hospital!$F$42</f>
        <v>2491079.0700000003</v>
      </c>
      <c r="F51" s="677">
        <f>G51-E51</f>
        <v>11508920.93</v>
      </c>
      <c r="G51" s="676">
        <f>[7]Hospital!$D$42</f>
        <v>14000000</v>
      </c>
      <c r="H51" s="871">
        <v>8000000</v>
      </c>
    </row>
    <row r="52" spans="1:8" s="665" customFormat="1" ht="16.7" customHeight="1" outlineLevel="1">
      <c r="A52" s="887" t="s">
        <v>541</v>
      </c>
      <c r="B52" s="833"/>
      <c r="C52" s="683" t="s">
        <v>540</v>
      </c>
      <c r="D52" s="769">
        <f>[8]Hospital!$F$42</f>
        <v>189560</v>
      </c>
      <c r="E52" s="677">
        <f>[7]Hospital!$F$43</f>
        <v>170300</v>
      </c>
      <c r="F52" s="677">
        <f>G52-E52</f>
        <v>829700</v>
      </c>
      <c r="G52" s="676">
        <f>[7]Hospital!$D$43</f>
        <v>1000000</v>
      </c>
      <c r="H52" s="871">
        <f>[19]HOSPITAL!$G$20</f>
        <v>1000000</v>
      </c>
    </row>
    <row r="53" spans="1:8" s="665" customFormat="1" ht="16.7" customHeight="1" outlineLevel="1">
      <c r="A53" s="887" t="s">
        <v>539</v>
      </c>
      <c r="B53" s="833"/>
      <c r="C53" s="683" t="s">
        <v>538</v>
      </c>
      <c r="D53" s="769">
        <f>[8]Hospital!$F$43</f>
        <v>79668.5</v>
      </c>
      <c r="E53" s="677">
        <f>[7]Hospital!$F$44</f>
        <v>44542</v>
      </c>
      <c r="F53" s="677">
        <f>G53-E53</f>
        <v>205458</v>
      </c>
      <c r="G53" s="676">
        <f>[7]Hospital!$D$44</f>
        <v>250000</v>
      </c>
      <c r="H53" s="871">
        <v>150000</v>
      </c>
    </row>
    <row r="54" spans="1:8" s="665" customFormat="1" ht="16.7" customHeight="1" outlineLevel="1">
      <c r="A54" s="887" t="s">
        <v>537</v>
      </c>
      <c r="B54" s="833"/>
      <c r="C54" s="683" t="s">
        <v>536</v>
      </c>
      <c r="D54" s="769">
        <f>[8]Hospital!$F$44</f>
        <v>39500</v>
      </c>
      <c r="E54" s="677">
        <f>[7]Hospital!$F$45</f>
        <v>811</v>
      </c>
      <c r="F54" s="677">
        <f>G54-E54</f>
        <v>99189</v>
      </c>
      <c r="G54" s="676">
        <f>[7]Hospital!$D$45</f>
        <v>100000</v>
      </c>
      <c r="H54" s="871">
        <v>50000</v>
      </c>
    </row>
    <row r="55" spans="1:8" s="665" customFormat="1" ht="16.7" customHeight="1" outlineLevel="1">
      <c r="A55" s="887" t="s">
        <v>533</v>
      </c>
      <c r="B55" s="833"/>
      <c r="C55" s="683"/>
      <c r="D55" s="769"/>
      <c r="E55" s="677"/>
      <c r="F55" s="677"/>
      <c r="G55" s="676"/>
      <c r="H55" s="871"/>
    </row>
    <row r="56" spans="1:8" s="665" customFormat="1" ht="16.7" customHeight="1" outlineLevel="1">
      <c r="A56" s="887"/>
      <c r="B56" s="911" t="s">
        <v>535</v>
      </c>
      <c r="C56" s="683" t="s">
        <v>534</v>
      </c>
      <c r="D56" s="769">
        <f>[8]Hospital!$F$45</f>
        <v>0</v>
      </c>
      <c r="E56" s="677">
        <f>[7]Hospital!$F$46</f>
        <v>0</v>
      </c>
      <c r="F56" s="677">
        <f>G56-E56</f>
        <v>200000</v>
      </c>
      <c r="G56" s="676">
        <f>[7]Hospital!$D$46</f>
        <v>200000</v>
      </c>
      <c r="H56" s="871">
        <v>200000</v>
      </c>
    </row>
    <row r="57" spans="1:8" s="665" customFormat="1" ht="16.7" customHeight="1" outlineLevel="1">
      <c r="A57" s="887" t="s">
        <v>533</v>
      </c>
      <c r="B57" s="833"/>
      <c r="C57" s="683"/>
      <c r="D57" s="769"/>
      <c r="E57" s="677"/>
      <c r="F57" s="677"/>
      <c r="G57" s="676"/>
      <c r="H57" s="871"/>
    </row>
    <row r="58" spans="1:8" s="665" customFormat="1" ht="16.7" customHeight="1" outlineLevel="1">
      <c r="A58" s="916"/>
      <c r="B58" s="915" t="s">
        <v>532</v>
      </c>
      <c r="C58" s="748" t="s">
        <v>531</v>
      </c>
      <c r="D58" s="828">
        <f>[8]Hospital!$F$46</f>
        <v>45000</v>
      </c>
      <c r="E58" s="746">
        <f>[7]Hospital!$F$47</f>
        <v>0</v>
      </c>
      <c r="F58" s="746">
        <f>G58-E58</f>
        <v>300000</v>
      </c>
      <c r="G58" s="745">
        <f>[7]Hospital!$D$47</f>
        <v>300000</v>
      </c>
      <c r="H58" s="914">
        <v>300000</v>
      </c>
    </row>
    <row r="59" spans="1:8" s="665" customFormat="1" ht="16.7" customHeight="1" outlineLevel="1">
      <c r="A59" s="833"/>
      <c r="B59" s="911"/>
      <c r="C59" s="743"/>
      <c r="D59" s="742"/>
      <c r="E59" s="740"/>
      <c r="F59" s="740"/>
      <c r="G59" s="741"/>
      <c r="H59" s="913"/>
    </row>
    <row r="60" spans="1:8" s="665" customFormat="1" ht="16.7" customHeight="1" outlineLevel="1">
      <c r="A60" s="833"/>
      <c r="B60" s="911"/>
      <c r="C60" s="743"/>
      <c r="D60" s="742"/>
      <c r="E60" s="740"/>
      <c r="F60" s="740"/>
      <c r="G60" s="741"/>
      <c r="H60" s="913"/>
    </row>
    <row r="61" spans="1:8" s="665" customFormat="1" ht="16.7" customHeight="1" outlineLevel="1">
      <c r="A61" s="833"/>
      <c r="B61" s="911"/>
      <c r="C61" s="743"/>
      <c r="D61" s="742"/>
      <c r="E61" s="740"/>
      <c r="F61" s="597"/>
      <c r="G61" s="597"/>
      <c r="H61" s="912"/>
    </row>
    <row r="62" spans="1:8" s="665" customFormat="1" ht="16.7" customHeight="1" outlineLevel="1">
      <c r="A62" s="833"/>
      <c r="B62" s="911"/>
      <c r="C62" s="743"/>
      <c r="D62" s="742"/>
      <c r="E62" s="740"/>
      <c r="F62" s="595"/>
      <c r="G62" s="595"/>
      <c r="H62" s="910"/>
    </row>
    <row r="63" spans="1:8" s="665" customFormat="1" ht="16.7" customHeight="1" outlineLevel="1">
      <c r="A63" s="833"/>
      <c r="B63" s="911"/>
      <c r="C63" s="743"/>
      <c r="D63" s="742"/>
      <c r="E63" s="740"/>
      <c r="F63" s="595"/>
      <c r="G63" s="595"/>
      <c r="H63" s="910"/>
    </row>
    <row r="64" spans="1:8" s="898" customFormat="1" ht="16.7" customHeight="1" outlineLevel="1">
      <c r="A64" s="598" t="s">
        <v>99</v>
      </c>
      <c r="B64" s="909"/>
      <c r="C64" s="699"/>
      <c r="D64" s="736"/>
      <c r="E64" s="908"/>
      <c r="F64" s="598"/>
      <c r="G64" s="596"/>
      <c r="H64" s="907"/>
    </row>
    <row r="65" spans="1:8" s="898" customFormat="1" ht="16.7" customHeight="1" outlineLevel="1">
      <c r="A65" s="596" t="s">
        <v>530</v>
      </c>
      <c r="B65" s="909"/>
      <c r="C65" s="699"/>
      <c r="D65" s="736"/>
      <c r="E65" s="908"/>
      <c r="F65" s="596"/>
      <c r="G65" s="596"/>
      <c r="H65" s="907"/>
    </row>
    <row r="66" spans="1:8" s="898" customFormat="1" ht="16.7" customHeight="1" outlineLevel="1">
      <c r="A66" s="432" t="s">
        <v>143</v>
      </c>
      <c r="B66" s="431"/>
      <c r="C66" s="906" t="s">
        <v>92</v>
      </c>
      <c r="D66" s="906" t="s">
        <v>91</v>
      </c>
      <c r="E66" s="905" t="s">
        <v>93</v>
      </c>
      <c r="F66" s="904"/>
      <c r="G66" s="903"/>
      <c r="H66" s="902" t="s">
        <v>452</v>
      </c>
    </row>
    <row r="67" spans="1:8" s="898" customFormat="1" ht="16.7" customHeight="1" outlineLevel="1">
      <c r="A67" s="426"/>
      <c r="B67" s="425"/>
      <c r="C67" s="901" t="s">
        <v>86</v>
      </c>
      <c r="D67" s="900" t="s">
        <v>228</v>
      </c>
      <c r="E67" s="900" t="s">
        <v>215</v>
      </c>
      <c r="F67" s="900" t="s">
        <v>89</v>
      </c>
      <c r="G67" s="900"/>
      <c r="H67" s="899" t="s">
        <v>214</v>
      </c>
    </row>
    <row r="68" spans="1:8" s="898" customFormat="1" ht="16.7" customHeight="1" outlineLevel="1">
      <c r="A68" s="426"/>
      <c r="B68" s="425"/>
      <c r="C68" s="901"/>
      <c r="D68" s="900"/>
      <c r="E68" s="900" t="s">
        <v>85</v>
      </c>
      <c r="F68" s="900" t="s">
        <v>85</v>
      </c>
      <c r="G68" s="900" t="s">
        <v>88</v>
      </c>
      <c r="H68" s="899" t="s">
        <v>227</v>
      </c>
    </row>
    <row r="69" spans="1:8" s="665" customFormat="1" ht="16.7" customHeight="1" outlineLevel="1">
      <c r="A69" s="421"/>
      <c r="B69" s="420"/>
      <c r="C69" s="897"/>
      <c r="D69" s="896" t="s">
        <v>84</v>
      </c>
      <c r="E69" s="896" t="s">
        <v>84</v>
      </c>
      <c r="F69" s="896" t="s">
        <v>142</v>
      </c>
      <c r="G69" s="895"/>
      <c r="H69" s="894" t="s">
        <v>83</v>
      </c>
    </row>
    <row r="70" spans="1:8" s="665" customFormat="1" ht="16.7" customHeight="1" outlineLevel="1">
      <c r="A70" s="893" t="s">
        <v>238</v>
      </c>
      <c r="B70" s="892"/>
      <c r="C70" s="755" t="s">
        <v>131</v>
      </c>
      <c r="D70" s="891">
        <f>[8]Hospital!$F$47</f>
        <v>1655587.5899999999</v>
      </c>
      <c r="E70" s="753">
        <f>[7]Hospital!$F$48</f>
        <v>441169.74000000011</v>
      </c>
      <c r="F70" s="753">
        <f>G70-E70</f>
        <v>1558830.2599999998</v>
      </c>
      <c r="G70" s="890">
        <f>[7]Hospital!$D$48</f>
        <v>2000000</v>
      </c>
      <c r="H70" s="889">
        <f>[19]HOSPITAL!$G$27</f>
        <v>1500000</v>
      </c>
    </row>
    <row r="71" spans="1:8" s="665" customFormat="1" ht="16.7" customHeight="1" outlineLevel="1">
      <c r="A71" s="887" t="s">
        <v>130</v>
      </c>
      <c r="B71" s="833"/>
      <c r="C71" s="683" t="s">
        <v>529</v>
      </c>
      <c r="D71" s="769">
        <f>[8]Hospital!$F$48</f>
        <v>199806</v>
      </c>
      <c r="E71" s="708">
        <f>[7]Hospital!$F$49</f>
        <v>126222</v>
      </c>
      <c r="F71" s="708">
        <f>G71-E71</f>
        <v>573778</v>
      </c>
      <c r="G71" s="709">
        <f>[7]Hospital!$D$49</f>
        <v>700000</v>
      </c>
      <c r="H71" s="883">
        <v>300000</v>
      </c>
    </row>
    <row r="72" spans="1:8" s="665" customFormat="1" ht="16.7" customHeight="1" outlineLevel="1">
      <c r="A72" s="885" t="s">
        <v>32</v>
      </c>
      <c r="B72" s="833"/>
      <c r="C72" s="683" t="s">
        <v>31</v>
      </c>
      <c r="D72" s="769">
        <f>[8]Hospital!$F$49</f>
        <v>563992.60000000009</v>
      </c>
      <c r="E72" s="677">
        <f>[7]Hospital!$F$50</f>
        <v>190059.95</v>
      </c>
      <c r="F72" s="708">
        <f>G72-E72</f>
        <v>409940.05</v>
      </c>
      <c r="G72" s="709">
        <f>[7]Hospital!$D$50</f>
        <v>600000</v>
      </c>
      <c r="H72" s="883">
        <v>400000</v>
      </c>
    </row>
    <row r="73" spans="1:8" s="665" customFormat="1" ht="16.7" customHeight="1" outlineLevel="1">
      <c r="A73" s="887" t="s">
        <v>195</v>
      </c>
      <c r="B73" s="833"/>
      <c r="C73" s="683" t="s">
        <v>194</v>
      </c>
      <c r="D73" s="769">
        <f>[8]Hospital!$F$50</f>
        <v>4926812.41</v>
      </c>
      <c r="E73" s="677">
        <f>[7]Hospital!$F$51</f>
        <v>2309349.7699999996</v>
      </c>
      <c r="F73" s="677">
        <f>G73-E73</f>
        <v>3190650.2300000004</v>
      </c>
      <c r="G73" s="676">
        <f>[7]Hospital!$D$51</f>
        <v>5500000</v>
      </c>
      <c r="H73" s="871">
        <v>3000000</v>
      </c>
    </row>
    <row r="74" spans="1:8" s="665" customFormat="1" ht="16.7" customHeight="1" outlineLevel="1">
      <c r="A74" s="887" t="s">
        <v>171</v>
      </c>
      <c r="B74" s="833"/>
      <c r="C74" s="683" t="s">
        <v>29</v>
      </c>
      <c r="D74" s="769">
        <f>[8]Hospital!$F$51</f>
        <v>0</v>
      </c>
      <c r="E74" s="677">
        <f>[7]Hospital!$F$52</f>
        <v>0</v>
      </c>
      <c r="F74" s="677">
        <f>G74-E74</f>
        <v>10000</v>
      </c>
      <c r="G74" s="676">
        <f>[7]Hospital!$D$52</f>
        <v>10000</v>
      </c>
      <c r="H74" s="871">
        <f>[19]HOSPITAL!$G$31</f>
        <v>10000</v>
      </c>
    </row>
    <row r="75" spans="1:8" s="665" customFormat="1" ht="16.7" customHeight="1" outlineLevel="1">
      <c r="A75" s="885" t="s">
        <v>209</v>
      </c>
      <c r="B75" s="888"/>
      <c r="C75" s="743" t="s">
        <v>27</v>
      </c>
      <c r="D75" s="769">
        <f>[8]Hospital!$F$52</f>
        <v>137180.97999999998</v>
      </c>
      <c r="E75" s="677">
        <f>[7]Hospital!$F$53</f>
        <v>35269.199999999997</v>
      </c>
      <c r="F75" s="677">
        <f>G75-E75</f>
        <v>214730.8</v>
      </c>
      <c r="G75" s="676">
        <f>[7]Hospital!$D$53</f>
        <v>250000</v>
      </c>
      <c r="H75" s="871">
        <f>[19]HOSPITAL!$G$32</f>
        <v>250000</v>
      </c>
    </row>
    <row r="76" spans="1:8" s="665" customFormat="1" ht="16.7" customHeight="1" outlineLevel="1">
      <c r="A76" s="887" t="s">
        <v>26</v>
      </c>
      <c r="B76" s="888"/>
      <c r="C76" s="743" t="s">
        <v>25</v>
      </c>
      <c r="D76" s="769">
        <f>[8]Hospital!$F$53</f>
        <v>56206.58</v>
      </c>
      <c r="E76" s="677">
        <f>[7]Hospital!$F$54</f>
        <v>199977</v>
      </c>
      <c r="F76" s="677">
        <f>G76-E76</f>
        <v>300023</v>
      </c>
      <c r="G76" s="676">
        <f>[7]Hospital!$D$54</f>
        <v>500000</v>
      </c>
      <c r="H76" s="871">
        <f>[19]HOSPITAL!$G$33</f>
        <v>100000</v>
      </c>
    </row>
    <row r="77" spans="1:8" s="665" customFormat="1" ht="16.7" customHeight="1" outlineLevel="1">
      <c r="A77" s="887" t="s">
        <v>170</v>
      </c>
      <c r="B77" s="888"/>
      <c r="C77" s="743" t="s">
        <v>169</v>
      </c>
      <c r="D77" s="769">
        <f>[8]Hospital!$F$54</f>
        <v>490700</v>
      </c>
      <c r="E77" s="677">
        <f>[7]Hospital!$F$55</f>
        <v>168500</v>
      </c>
      <c r="F77" s="677">
        <f>G77-E77</f>
        <v>595900</v>
      </c>
      <c r="G77" s="676">
        <f>[7]Hospital!$D$55</f>
        <v>764400</v>
      </c>
      <c r="H77" s="871">
        <f>[19]HOSPITAL!$G$34</f>
        <v>320400</v>
      </c>
    </row>
    <row r="78" spans="1:8" s="665" customFormat="1" ht="16.7" customHeight="1" outlineLevel="1">
      <c r="A78" s="885" t="s">
        <v>24</v>
      </c>
      <c r="B78" s="888"/>
      <c r="C78" s="743" t="s">
        <v>23</v>
      </c>
      <c r="D78" s="697">
        <f>[8]Hospital!$F$55</f>
        <v>20076873.669999994</v>
      </c>
      <c r="E78" s="675">
        <f>[7]Hospital!$F$56</f>
        <v>11997248.57</v>
      </c>
      <c r="F78" s="677">
        <f>G78-E78</f>
        <v>13400191.43</v>
      </c>
      <c r="G78" s="676">
        <f>[7]Hospital!$D$56</f>
        <v>25397440</v>
      </c>
      <c r="H78" s="871">
        <f>21178580+390000</f>
        <v>21568580</v>
      </c>
    </row>
    <row r="79" spans="1:8" s="665" customFormat="1" ht="16.7" customHeight="1" outlineLevel="1">
      <c r="A79" s="885" t="s">
        <v>528</v>
      </c>
      <c r="B79" s="888"/>
      <c r="C79" s="743" t="s">
        <v>301</v>
      </c>
      <c r="D79" s="697">
        <f>[8]Hospital!$F$56</f>
        <v>101064</v>
      </c>
      <c r="E79" s="675">
        <f>[7]Hospital!$F$57</f>
        <v>195803</v>
      </c>
      <c r="F79" s="677">
        <f>G79-E79</f>
        <v>404197</v>
      </c>
      <c r="G79" s="676">
        <f>[7]Hospital!$D$57</f>
        <v>600000</v>
      </c>
      <c r="H79" s="871">
        <v>200000</v>
      </c>
    </row>
    <row r="80" spans="1:8" s="665" customFormat="1" ht="16.7" customHeight="1" outlineLevel="1">
      <c r="A80" s="885" t="s">
        <v>455</v>
      </c>
      <c r="B80" s="888"/>
      <c r="C80" s="683"/>
      <c r="D80" s="697"/>
      <c r="E80" s="675"/>
      <c r="F80" s="677"/>
      <c r="G80" s="676"/>
      <c r="H80" s="871"/>
    </row>
    <row r="81" spans="1:8" s="665" customFormat="1" ht="16.7" customHeight="1" outlineLevel="1">
      <c r="A81" s="887"/>
      <c r="B81" s="886" t="s">
        <v>253</v>
      </c>
      <c r="C81" s="683" t="s">
        <v>252</v>
      </c>
      <c r="D81" s="697">
        <f>[8]Hospital!$F$57</f>
        <v>0</v>
      </c>
      <c r="E81" s="675">
        <f>[7]Hospital!$F$58</f>
        <v>51730</v>
      </c>
      <c r="F81" s="677">
        <f>G81-E81</f>
        <v>48270</v>
      </c>
      <c r="G81" s="676">
        <f>[7]Hospital!$D$58</f>
        <v>100000</v>
      </c>
      <c r="H81" s="871">
        <f>[19]HOSPITAL!$G$38</f>
        <v>100000</v>
      </c>
    </row>
    <row r="82" spans="1:8" s="665" customFormat="1" ht="16.7" customHeight="1" outlineLevel="1">
      <c r="A82" s="681" t="s">
        <v>455</v>
      </c>
      <c r="B82" s="888"/>
      <c r="C82" s="683"/>
      <c r="D82" s="697"/>
      <c r="E82" s="675"/>
      <c r="F82" s="677"/>
      <c r="G82" s="676"/>
      <c r="H82" s="871"/>
    </row>
    <row r="83" spans="1:8" s="665" customFormat="1" ht="16.7" customHeight="1" outlineLevel="1">
      <c r="A83" s="887"/>
      <c r="B83" s="886" t="s">
        <v>527</v>
      </c>
      <c r="C83" s="683" t="s">
        <v>526</v>
      </c>
      <c r="D83" s="697">
        <f>[8]Hospital!$F$59</f>
        <v>0</v>
      </c>
      <c r="E83" s="675">
        <f>[7]Hospital!$F$60</f>
        <v>0</v>
      </c>
      <c r="F83" s="677">
        <f>G83-E83</f>
        <v>70000</v>
      </c>
      <c r="G83" s="676">
        <f>[7]Hospital!$D$60</f>
        <v>70000</v>
      </c>
      <c r="H83" s="871">
        <f>[19]HOSPITAL!$G$40</f>
        <v>20000</v>
      </c>
    </row>
    <row r="84" spans="1:8" s="665" customFormat="1" ht="16.7" customHeight="1" outlineLevel="1">
      <c r="A84" s="681" t="s">
        <v>455</v>
      </c>
      <c r="B84" s="700"/>
      <c r="C84" s="683"/>
      <c r="D84" s="697"/>
      <c r="E84" s="675"/>
      <c r="F84" s="677"/>
      <c r="G84" s="676"/>
      <c r="H84" s="871"/>
    </row>
    <row r="85" spans="1:8" s="665" customFormat="1" ht="16.7" customHeight="1" outlineLevel="1">
      <c r="A85" s="681"/>
      <c r="B85" s="718" t="s">
        <v>525</v>
      </c>
      <c r="C85" s="683" t="s">
        <v>524</v>
      </c>
      <c r="D85" s="697">
        <f>[8]Hospital!$F$61</f>
        <v>0</v>
      </c>
      <c r="E85" s="675">
        <f>[7]Hospital!$F$62</f>
        <v>0</v>
      </c>
      <c r="F85" s="677">
        <f>G85-E85</f>
        <v>100000</v>
      </c>
      <c r="G85" s="676">
        <f>[7]Hospital!$D$62</f>
        <v>100000</v>
      </c>
      <c r="H85" s="871">
        <f>[19]HOSPITAL!$G$42</f>
        <v>100000</v>
      </c>
    </row>
    <row r="86" spans="1:8" s="665" customFormat="1" ht="16.7" customHeight="1" outlineLevel="1">
      <c r="A86" s="681" t="s">
        <v>366</v>
      </c>
      <c r="B86" s="700"/>
      <c r="C86" s="683"/>
      <c r="D86" s="697"/>
      <c r="E86" s="675"/>
      <c r="F86" s="677"/>
      <c r="G86" s="676"/>
      <c r="H86" s="871"/>
    </row>
    <row r="87" spans="1:8" s="665" customFormat="1" ht="16.7" customHeight="1" outlineLevel="1">
      <c r="A87" s="681"/>
      <c r="B87" s="700" t="s">
        <v>523</v>
      </c>
      <c r="C87" s="683" t="s">
        <v>522</v>
      </c>
      <c r="D87" s="697">
        <f>[8]Hospital!$F$63</f>
        <v>0</v>
      </c>
      <c r="E87" s="675">
        <f>[7]Hospital!$F$64</f>
        <v>0</v>
      </c>
      <c r="F87" s="677">
        <f>G87-E87</f>
        <v>100000</v>
      </c>
      <c r="G87" s="676">
        <f>[7]Hospital!$D$64</f>
        <v>100000</v>
      </c>
      <c r="H87" s="871">
        <f>[19]HOSPITAL!$G$44</f>
        <v>100000</v>
      </c>
    </row>
    <row r="88" spans="1:8" s="665" customFormat="1" ht="16.7" customHeight="1" outlineLevel="1">
      <c r="A88" s="681" t="s">
        <v>521</v>
      </c>
      <c r="B88" s="700"/>
      <c r="C88" s="683"/>
      <c r="D88" s="697"/>
      <c r="E88" s="675"/>
      <c r="F88" s="677"/>
      <c r="G88" s="676"/>
      <c r="H88" s="871"/>
    </row>
    <row r="89" spans="1:8" s="665" customFormat="1" ht="16.7" customHeight="1" outlineLevel="1">
      <c r="A89" s="681"/>
      <c r="B89" s="700" t="s">
        <v>520</v>
      </c>
      <c r="C89" s="683" t="s">
        <v>519</v>
      </c>
      <c r="D89" s="697">
        <f>[8]Hospital!$F$65</f>
        <v>25109</v>
      </c>
      <c r="E89" s="675">
        <f>[7]Hospital!$F$66</f>
        <v>0</v>
      </c>
      <c r="F89" s="677">
        <f>G89-E89</f>
        <v>100000</v>
      </c>
      <c r="G89" s="676">
        <f>[7]Hospital!$D$66</f>
        <v>100000</v>
      </c>
      <c r="H89" s="871">
        <v>100000</v>
      </c>
    </row>
    <row r="90" spans="1:8" s="665" customFormat="1" ht="16.7" customHeight="1" outlineLevel="1">
      <c r="A90" s="681" t="s">
        <v>455</v>
      </c>
      <c r="B90" s="700"/>
      <c r="C90" s="683"/>
      <c r="D90" s="697"/>
      <c r="E90" s="675"/>
      <c r="F90" s="677"/>
      <c r="G90" s="676"/>
      <c r="H90" s="871"/>
    </row>
    <row r="91" spans="1:8" s="665" customFormat="1" ht="12.75" customHeight="1" outlineLevel="1">
      <c r="A91" s="681"/>
      <c r="B91" s="718" t="s">
        <v>518</v>
      </c>
      <c r="C91" s="683" t="s">
        <v>517</v>
      </c>
      <c r="D91" s="697">
        <f>[8]Hospital!$F$76</f>
        <v>39286.6</v>
      </c>
      <c r="E91" s="675">
        <f>[7]Hospital!$F$74</f>
        <v>8500</v>
      </c>
      <c r="F91" s="677">
        <f>G91-E91</f>
        <v>91500</v>
      </c>
      <c r="G91" s="676">
        <f>[7]Hospital!$D$74</f>
        <v>100000</v>
      </c>
      <c r="H91" s="871">
        <v>100000</v>
      </c>
    </row>
    <row r="92" spans="1:8" s="665" customFormat="1" ht="16.7" customHeight="1" outlineLevel="1">
      <c r="A92" s="698" t="s">
        <v>516</v>
      </c>
      <c r="B92" s="700"/>
      <c r="C92" s="683" t="s">
        <v>187</v>
      </c>
      <c r="D92" s="697">
        <f>[8]Hospital!$F$77</f>
        <v>49850</v>
      </c>
      <c r="E92" s="675">
        <f>[7]Hospital!$F$75</f>
        <v>0</v>
      </c>
      <c r="F92" s="677">
        <f>G92-E92</f>
        <v>100000</v>
      </c>
      <c r="G92" s="676">
        <f>[7]Hospital!$D$75</f>
        <v>100000</v>
      </c>
      <c r="H92" s="871">
        <v>100000</v>
      </c>
    </row>
    <row r="93" spans="1:8" s="665" customFormat="1" ht="16.7" customHeight="1" outlineLevel="1">
      <c r="A93" s="698" t="s">
        <v>17</v>
      </c>
      <c r="B93" s="700"/>
      <c r="C93" s="683"/>
      <c r="D93" s="697"/>
      <c r="E93" s="675"/>
      <c r="F93" s="677"/>
      <c r="G93" s="676"/>
      <c r="H93" s="871"/>
    </row>
    <row r="94" spans="1:8" s="665" customFormat="1" ht="13.5" customHeight="1" outlineLevel="1">
      <c r="A94" s="681"/>
      <c r="B94" s="767" t="s">
        <v>275</v>
      </c>
      <c r="C94" s="683" t="s">
        <v>206</v>
      </c>
      <c r="D94" s="697">
        <f>[8]Hospital!$F$78</f>
        <v>993608.6</v>
      </c>
      <c r="E94" s="675">
        <f>[7]Hospital!$F$76</f>
        <v>186708</v>
      </c>
      <c r="F94" s="677">
        <f>G94-E94</f>
        <v>1013292</v>
      </c>
      <c r="G94" s="676">
        <f>[7]Hospital!$D$76</f>
        <v>1200000</v>
      </c>
      <c r="H94" s="871">
        <v>850000</v>
      </c>
    </row>
    <row r="95" spans="1:8" s="665" customFormat="1" ht="16.7" customHeight="1" outlineLevel="1">
      <c r="A95" s="681" t="s">
        <v>515</v>
      </c>
      <c r="B95" s="694"/>
      <c r="C95" s="820"/>
      <c r="D95" s="697"/>
      <c r="E95" s="675"/>
      <c r="F95" s="677"/>
      <c r="G95" s="676"/>
      <c r="H95" s="871"/>
    </row>
    <row r="96" spans="1:8" s="665" customFormat="1" ht="16.7" customHeight="1" outlineLevel="1">
      <c r="A96" s="681"/>
      <c r="B96" s="694" t="s">
        <v>514</v>
      </c>
      <c r="C96" s="683" t="s">
        <v>163</v>
      </c>
      <c r="D96" s="697">
        <f>[8]Hospital!$F$79</f>
        <v>66300</v>
      </c>
      <c r="E96" s="675">
        <f>[7]Hospital!$F$77</f>
        <v>53974.75</v>
      </c>
      <c r="F96" s="677">
        <f>G96-E96</f>
        <v>156225.25</v>
      </c>
      <c r="G96" s="676">
        <f>[7]Hospital!$D$77</f>
        <v>210200</v>
      </c>
      <c r="H96" s="871">
        <v>200000</v>
      </c>
    </row>
    <row r="97" spans="1:19" s="665" customFormat="1" ht="16.7" customHeight="1" outlineLevel="1">
      <c r="A97" s="873" t="s">
        <v>488</v>
      </c>
      <c r="B97" s="684"/>
      <c r="C97" s="710" t="s">
        <v>329</v>
      </c>
      <c r="D97" s="697">
        <f>[8]Hospital!$F$80</f>
        <v>38620</v>
      </c>
      <c r="E97" s="675">
        <f>[7]Hospital!$F$78</f>
        <v>18200</v>
      </c>
      <c r="F97" s="677">
        <f>G97-E97</f>
        <v>56800</v>
      </c>
      <c r="G97" s="676">
        <f>[7]Hospital!$D$78</f>
        <v>75000</v>
      </c>
      <c r="H97" s="871">
        <f>[19]HOSPITAL!$G$54</f>
        <v>75000</v>
      </c>
    </row>
    <row r="98" spans="1:19" s="665" customFormat="1" ht="16.7" customHeight="1" outlineLevel="1">
      <c r="A98" s="873" t="s">
        <v>249</v>
      </c>
      <c r="B98" s="684"/>
      <c r="C98" s="710" t="s">
        <v>248</v>
      </c>
      <c r="D98" s="697">
        <f>[8]Hospital!$F$81</f>
        <v>150</v>
      </c>
      <c r="E98" s="675">
        <f>[7]Hospital!$F$79</f>
        <v>150</v>
      </c>
      <c r="F98" s="677">
        <f>G98-E98</f>
        <v>9850</v>
      </c>
      <c r="G98" s="676">
        <f>[7]Hospital!$D$79</f>
        <v>10000</v>
      </c>
      <c r="H98" s="871">
        <f>[19]HOSPITAL!$G$55</f>
        <v>10000</v>
      </c>
    </row>
    <row r="99" spans="1:19" s="665" customFormat="1" ht="16.7" customHeight="1" outlineLevel="1">
      <c r="A99" s="873" t="s">
        <v>312</v>
      </c>
      <c r="B99" s="684"/>
      <c r="C99" s="710" t="s">
        <v>161</v>
      </c>
      <c r="D99" s="769">
        <f>[8]Hospital!$F$82</f>
        <v>0</v>
      </c>
      <c r="E99" s="677">
        <f>[7]Hospital!$F$80</f>
        <v>0</v>
      </c>
      <c r="F99" s="677">
        <f>G99-E99</f>
        <v>100000</v>
      </c>
      <c r="G99" s="741">
        <f>[7]Hospital!$D$80</f>
        <v>100000</v>
      </c>
      <c r="H99" s="883">
        <f>[19]HOSPITAL!$G$56</f>
        <v>100000</v>
      </c>
    </row>
    <row r="100" spans="1:19" s="665" customFormat="1" ht="16.7" customHeight="1" outlineLevel="1">
      <c r="A100" s="885" t="s">
        <v>205</v>
      </c>
      <c r="B100" s="833"/>
      <c r="C100" s="683" t="s">
        <v>9</v>
      </c>
      <c r="D100" s="769">
        <f>[8]Hospital!$F$83</f>
        <v>332748.65000000002</v>
      </c>
      <c r="E100" s="708">
        <f>[7]Hospital!$F$81</f>
        <v>100768.16999999998</v>
      </c>
      <c r="F100" s="677">
        <f>G100-E100</f>
        <v>694231.83000000007</v>
      </c>
      <c r="G100" s="707">
        <f>[7]Hospital!$D$81</f>
        <v>795000</v>
      </c>
      <c r="H100" s="883">
        <f>[19]HOSPITAL!$G$57</f>
        <v>500000</v>
      </c>
    </row>
    <row r="101" spans="1:19" s="665" customFormat="1" ht="16.7" customHeight="1" outlineLevel="1">
      <c r="A101" s="885" t="s">
        <v>513</v>
      </c>
      <c r="B101" s="833"/>
      <c r="C101" s="683" t="s">
        <v>512</v>
      </c>
      <c r="D101" s="769">
        <f>[8]Hospital!$F$84</f>
        <v>0</v>
      </c>
      <c r="E101" s="677">
        <f>[7]Hospital!$F$82</f>
        <v>0</v>
      </c>
      <c r="F101" s="677">
        <f>G101-E101</f>
        <v>700000</v>
      </c>
      <c r="G101" s="676">
        <f>[7]Hospital!$D$82</f>
        <v>700000</v>
      </c>
      <c r="H101" s="883">
        <f>[19]HOSPITAL!$G$58</f>
        <v>600000</v>
      </c>
    </row>
    <row r="102" spans="1:19" s="665" customFormat="1" ht="13.5" customHeight="1" outlineLevel="1">
      <c r="A102" s="681" t="s">
        <v>205</v>
      </c>
      <c r="B102" s="694"/>
      <c r="C102" s="683"/>
      <c r="D102" s="697"/>
      <c r="E102" s="708"/>
      <c r="F102" s="708"/>
      <c r="G102" s="707"/>
      <c r="H102" s="883"/>
    </row>
    <row r="103" spans="1:19" s="665" customFormat="1" ht="12.75" customHeight="1" outlineLevel="1">
      <c r="A103" s="681"/>
      <c r="B103" s="767" t="s">
        <v>511</v>
      </c>
      <c r="C103" s="683" t="s">
        <v>510</v>
      </c>
      <c r="D103" s="697">
        <f>[8]Hospital!$F$85</f>
        <v>573900.75</v>
      </c>
      <c r="E103" s="708">
        <f>[7]Hospital!$F$83</f>
        <v>97745.75</v>
      </c>
      <c r="F103" s="677">
        <f>G103-E103</f>
        <v>552254.25</v>
      </c>
      <c r="G103" s="707">
        <f>[7]Hospital!$D$83</f>
        <v>650000</v>
      </c>
      <c r="H103" s="883">
        <v>450000</v>
      </c>
    </row>
    <row r="104" spans="1:19" s="665" customFormat="1" ht="16.7" customHeight="1" outlineLevel="1">
      <c r="A104" s="884" t="s">
        <v>509</v>
      </c>
      <c r="B104" s="684"/>
      <c r="C104" s="683" t="s">
        <v>508</v>
      </c>
      <c r="D104" s="697">
        <f>[8]Hospital!$F$86</f>
        <v>137363.29999999999</v>
      </c>
      <c r="E104" s="675">
        <f>[7]Hospital!$F$84</f>
        <v>78730</v>
      </c>
      <c r="F104" s="677">
        <f>G104-E104</f>
        <v>221270</v>
      </c>
      <c r="G104" s="741">
        <f>[7]Hospital!$D$84</f>
        <v>300000</v>
      </c>
      <c r="H104" s="883">
        <f>[19]HOSPITAL!$G$61</f>
        <v>100000</v>
      </c>
    </row>
    <row r="105" spans="1:19" s="665" customFormat="1" ht="16.7" customHeight="1" outlineLevel="1">
      <c r="A105" s="882" t="s">
        <v>507</v>
      </c>
      <c r="B105" s="881"/>
      <c r="C105" s="748" t="s">
        <v>506</v>
      </c>
      <c r="D105" s="747">
        <f>[8]Hospital!$F$87</f>
        <v>1165875</v>
      </c>
      <c r="E105" s="744">
        <f>[7]Hospital!$F$85</f>
        <v>180900</v>
      </c>
      <c r="F105" s="746">
        <f>G105-E105</f>
        <v>1819100</v>
      </c>
      <c r="G105" s="745">
        <f>[7]Hospital!$D$85</f>
        <v>2000000</v>
      </c>
      <c r="H105" s="880">
        <v>1000000</v>
      </c>
    </row>
    <row r="106" spans="1:19" s="874" customFormat="1" ht="10.5" customHeight="1" outlineLevel="1">
      <c r="A106" s="879" t="s">
        <v>235</v>
      </c>
      <c r="B106" s="878"/>
      <c r="C106" s="877"/>
      <c r="D106" s="876">
        <f>SUM(D107:D108)</f>
        <v>1363399.5</v>
      </c>
      <c r="E106" s="876">
        <f>SUM(E107:E108)</f>
        <v>0</v>
      </c>
      <c r="F106" s="876">
        <f>SUM(F107:F108)</f>
        <v>2750000</v>
      </c>
      <c r="G106" s="876">
        <f>SUM(G107:G108)</f>
        <v>2750000</v>
      </c>
      <c r="H106" s="875">
        <f>SUM(H107:H108)</f>
        <v>2750000</v>
      </c>
    </row>
    <row r="107" spans="1:19" s="665" customFormat="1" ht="12.75" customHeight="1" outlineLevel="1">
      <c r="A107" s="873" t="s">
        <v>396</v>
      </c>
      <c r="B107" s="684"/>
      <c r="C107" s="683" t="s">
        <v>111</v>
      </c>
      <c r="D107" s="697">
        <f>[8]Hospital!$F$89</f>
        <v>233600</v>
      </c>
      <c r="E107" s="675">
        <v>0</v>
      </c>
      <c r="F107" s="677">
        <f>G107-E107</f>
        <v>250000</v>
      </c>
      <c r="G107" s="675">
        <f>[22]Hospital!$D$89</f>
        <v>250000</v>
      </c>
      <c r="H107" s="871">
        <v>250000</v>
      </c>
    </row>
    <row r="108" spans="1:19" s="665" customFormat="1" ht="12.75" customHeight="1" outlineLevel="1">
      <c r="A108" s="872" t="s">
        <v>505</v>
      </c>
      <c r="B108" s="684"/>
      <c r="C108" s="683"/>
      <c r="D108" s="697">
        <f>[8]Hospital!$F$90</f>
        <v>1129799.5</v>
      </c>
      <c r="E108" s="675">
        <f>[22]Hospital!$F$90</f>
        <v>0</v>
      </c>
      <c r="F108" s="677">
        <f>G108-E108</f>
        <v>2500000</v>
      </c>
      <c r="G108" s="676">
        <f>[7]Hospital!$D$88</f>
        <v>2500000</v>
      </c>
      <c r="H108" s="871">
        <v>2500000</v>
      </c>
    </row>
    <row r="109" spans="1:19" s="666" customFormat="1" ht="12.75" customHeight="1" outlineLevel="2" thickBot="1">
      <c r="A109" s="870" t="s">
        <v>8</v>
      </c>
      <c r="B109" s="870"/>
      <c r="C109" s="804"/>
      <c r="D109" s="673">
        <f>D106+D42+D12</f>
        <v>162873838.44999999</v>
      </c>
      <c r="E109" s="673">
        <f>E106+E42+E12</f>
        <v>69343569.62999998</v>
      </c>
      <c r="F109" s="673">
        <f>F106+F42+F12</f>
        <v>118497355.37</v>
      </c>
      <c r="G109" s="673">
        <f>G106+G42+G12</f>
        <v>187840925</v>
      </c>
      <c r="H109" s="869" t="e">
        <f>H106+H42+H12</f>
        <v>#REF!</v>
      </c>
      <c r="I109" s="665"/>
      <c r="J109" s="665"/>
      <c r="K109" s="665"/>
      <c r="L109" s="665"/>
      <c r="M109" s="665"/>
      <c r="N109" s="665"/>
      <c r="O109" s="665"/>
      <c r="P109" s="665"/>
      <c r="Q109" s="665"/>
      <c r="R109" s="665"/>
      <c r="S109" s="665"/>
    </row>
    <row r="110" spans="1:19" s="666" customFormat="1" ht="12.75" customHeight="1" outlineLevel="2" thickTop="1">
      <c r="A110" s="868"/>
      <c r="B110" s="868"/>
      <c r="C110" s="801"/>
      <c r="D110" s="800"/>
      <c r="E110" s="800"/>
      <c r="F110" s="800"/>
      <c r="G110" s="800"/>
      <c r="H110" s="867"/>
      <c r="I110" s="665"/>
      <c r="J110" s="665"/>
      <c r="K110" s="665"/>
      <c r="L110" s="665"/>
      <c r="M110" s="665"/>
      <c r="N110" s="665"/>
      <c r="O110" s="665"/>
      <c r="P110" s="665"/>
      <c r="Q110" s="665"/>
      <c r="R110" s="665"/>
      <c r="S110" s="665"/>
    </row>
    <row r="111" spans="1:19" s="664" customFormat="1" ht="14.25" customHeight="1">
      <c r="A111" s="672" t="s">
        <v>394</v>
      </c>
      <c r="B111" s="671"/>
      <c r="C111" s="671"/>
      <c r="D111" s="671"/>
      <c r="E111" s="670"/>
      <c r="F111" s="670"/>
      <c r="G111" s="670" t="s">
        <v>5</v>
      </c>
      <c r="H111" s="866"/>
      <c r="I111" s="666"/>
      <c r="J111" s="665"/>
      <c r="K111" s="665"/>
      <c r="L111" s="665"/>
      <c r="M111" s="665"/>
      <c r="N111" s="665"/>
      <c r="O111" s="665"/>
      <c r="P111" s="665"/>
      <c r="Q111" s="665"/>
      <c r="R111" s="665"/>
      <c r="S111" s="665"/>
    </row>
    <row r="112" spans="1:19" s="664" customFormat="1" ht="11.25" customHeight="1">
      <c r="A112" s="670"/>
      <c r="B112" s="671"/>
      <c r="C112" s="671"/>
      <c r="D112" s="671"/>
      <c r="E112" s="670"/>
      <c r="F112" s="670"/>
      <c r="G112" s="670"/>
      <c r="H112" s="866"/>
      <c r="I112" s="666"/>
      <c r="J112" s="665"/>
      <c r="K112" s="665"/>
      <c r="L112" s="665"/>
      <c r="M112" s="665"/>
      <c r="N112" s="665"/>
      <c r="O112" s="665"/>
      <c r="P112" s="665"/>
      <c r="Q112" s="665"/>
      <c r="R112" s="665"/>
      <c r="S112" s="665"/>
    </row>
    <row r="113" spans="1:19" s="664" customFormat="1" ht="6" customHeight="1">
      <c r="A113" s="670"/>
      <c r="B113" s="671"/>
      <c r="C113" s="671"/>
      <c r="D113" s="671"/>
      <c r="E113" s="670"/>
      <c r="F113" s="670"/>
      <c r="G113" s="670"/>
      <c r="H113" s="866"/>
      <c r="I113" s="666"/>
      <c r="J113" s="665"/>
      <c r="K113" s="665"/>
      <c r="L113" s="665"/>
      <c r="M113" s="665"/>
      <c r="N113" s="665"/>
      <c r="O113" s="665"/>
      <c r="P113" s="665"/>
      <c r="Q113" s="665"/>
      <c r="R113" s="665"/>
      <c r="S113" s="665"/>
    </row>
    <row r="114" spans="1:19" s="664" customFormat="1" ht="14.25" customHeight="1">
      <c r="A114" s="3698" t="s">
        <v>1914</v>
      </c>
      <c r="B114" s="864"/>
      <c r="C114" s="556" t="s">
        <v>1915</v>
      </c>
      <c r="D114" s="369"/>
      <c r="E114" s="669"/>
      <c r="F114" s="669"/>
      <c r="G114" s="3697" t="s">
        <v>1876</v>
      </c>
      <c r="H114" s="865"/>
      <c r="I114" s="666"/>
      <c r="J114" s="665"/>
      <c r="K114" s="665"/>
      <c r="L114" s="665"/>
      <c r="M114" s="665"/>
      <c r="N114" s="665"/>
      <c r="O114" s="665"/>
      <c r="P114" s="665"/>
      <c r="Q114" s="665"/>
      <c r="R114" s="665"/>
      <c r="S114" s="665"/>
    </row>
    <row r="115" spans="1:19" s="664" customFormat="1" ht="14.25" customHeight="1">
      <c r="A115" s="372" t="s">
        <v>504</v>
      </c>
      <c r="B115" s="864"/>
      <c r="C115" s="370" t="s">
        <v>392</v>
      </c>
      <c r="D115" s="369"/>
      <c r="E115" s="667"/>
      <c r="F115" s="667"/>
      <c r="G115" s="368" t="s">
        <v>240</v>
      </c>
      <c r="H115" s="863"/>
      <c r="I115" s="666"/>
      <c r="J115" s="665"/>
      <c r="K115" s="665"/>
      <c r="L115" s="665"/>
      <c r="M115" s="665"/>
      <c r="N115" s="665"/>
      <c r="O115" s="665"/>
      <c r="P115" s="665"/>
      <c r="Q115" s="665"/>
      <c r="R115" s="665"/>
      <c r="S115" s="665"/>
    </row>
    <row r="116" spans="1:19" s="664" customFormat="1" ht="14.25" customHeight="1">
      <c r="A116" s="860"/>
      <c r="B116" s="862"/>
      <c r="C116" s="861"/>
      <c r="D116" s="860"/>
      <c r="E116" s="669"/>
      <c r="F116" s="671"/>
      <c r="G116" s="669"/>
      <c r="H116" s="857"/>
      <c r="I116" s="665"/>
      <c r="J116" s="665"/>
      <c r="K116" s="665"/>
      <c r="L116" s="665"/>
      <c r="M116" s="665"/>
      <c r="N116" s="665"/>
      <c r="O116" s="665"/>
      <c r="P116" s="665"/>
      <c r="Q116" s="665"/>
      <c r="R116" s="665"/>
      <c r="S116" s="665"/>
    </row>
    <row r="117" spans="1:19" s="664" customFormat="1" ht="14.25" customHeight="1">
      <c r="A117" s="671"/>
      <c r="B117" s="859"/>
      <c r="C117" s="858"/>
      <c r="D117" s="670"/>
      <c r="E117" s="667"/>
      <c r="F117" s="671"/>
      <c r="G117" s="667"/>
      <c r="H117" s="857"/>
      <c r="I117" s="665"/>
      <c r="J117" s="665"/>
      <c r="K117" s="665"/>
      <c r="L117" s="665"/>
      <c r="M117" s="665"/>
      <c r="N117" s="665"/>
      <c r="O117" s="665"/>
      <c r="P117" s="665"/>
      <c r="Q117" s="665"/>
      <c r="R117" s="665"/>
      <c r="S117" s="665"/>
    </row>
    <row r="118" spans="1:19" s="854" customFormat="1">
      <c r="B118" s="856"/>
      <c r="C118" s="798"/>
      <c r="D118" s="797"/>
      <c r="E118" s="797"/>
      <c r="F118" s="797"/>
      <c r="G118" s="797"/>
      <c r="H118" s="855"/>
      <c r="I118" s="665"/>
      <c r="J118" s="665"/>
      <c r="K118" s="665"/>
      <c r="L118" s="665"/>
      <c r="M118" s="665"/>
      <c r="N118" s="665"/>
      <c r="O118" s="665"/>
      <c r="P118" s="665"/>
      <c r="Q118" s="665"/>
      <c r="R118" s="665"/>
      <c r="S118" s="665"/>
    </row>
    <row r="119" spans="1:19" s="854" customFormat="1">
      <c r="B119" s="856"/>
      <c r="C119" s="798"/>
      <c r="D119" s="797"/>
      <c r="E119" s="797"/>
      <c r="F119" s="797"/>
      <c r="G119" s="797"/>
      <c r="H119" s="855"/>
      <c r="I119" s="665"/>
      <c r="J119" s="665"/>
      <c r="K119" s="665"/>
      <c r="L119" s="665"/>
      <c r="M119" s="665"/>
      <c r="N119" s="665"/>
      <c r="O119" s="665"/>
      <c r="P119" s="665"/>
      <c r="Q119" s="665"/>
      <c r="R119" s="665"/>
      <c r="S119" s="665"/>
    </row>
    <row r="120" spans="1:19" s="854" customFormat="1">
      <c r="B120" s="856"/>
      <c r="C120" s="798"/>
      <c r="D120" s="797"/>
      <c r="E120" s="797"/>
      <c r="F120" s="797"/>
      <c r="G120" s="797"/>
      <c r="H120" s="855"/>
      <c r="I120" s="665"/>
      <c r="J120" s="665"/>
      <c r="K120" s="665"/>
      <c r="L120" s="665"/>
      <c r="M120" s="665"/>
      <c r="N120" s="665"/>
      <c r="O120" s="665"/>
      <c r="P120" s="665"/>
      <c r="Q120" s="665"/>
      <c r="R120" s="665"/>
      <c r="S120" s="665"/>
    </row>
    <row r="121" spans="1:19" s="854" customFormat="1">
      <c r="B121" s="856"/>
      <c r="C121" s="798"/>
      <c r="D121" s="797"/>
      <c r="E121" s="797"/>
      <c r="F121" s="797"/>
      <c r="G121" s="797"/>
      <c r="H121" s="855"/>
      <c r="I121" s="665"/>
      <c r="J121" s="665"/>
      <c r="K121" s="665"/>
      <c r="L121" s="665"/>
      <c r="M121" s="665"/>
      <c r="N121" s="665"/>
      <c r="O121" s="665"/>
      <c r="P121" s="665"/>
      <c r="Q121" s="665"/>
      <c r="R121" s="665"/>
      <c r="S121" s="665"/>
    </row>
    <row r="122" spans="1:19" s="854" customFormat="1">
      <c r="B122" s="856"/>
      <c r="C122" s="798"/>
      <c r="D122" s="797"/>
      <c r="E122" s="797"/>
      <c r="F122" s="797"/>
      <c r="G122" s="797"/>
      <c r="H122" s="855"/>
      <c r="I122" s="665"/>
      <c r="J122" s="665"/>
      <c r="K122" s="665"/>
      <c r="L122" s="665"/>
      <c r="M122" s="665"/>
      <c r="N122" s="665"/>
      <c r="O122" s="665"/>
      <c r="P122" s="665"/>
      <c r="Q122" s="665"/>
      <c r="R122" s="665"/>
      <c r="S122" s="665"/>
    </row>
    <row r="123" spans="1:19" s="854" customFormat="1">
      <c r="B123" s="856"/>
      <c r="C123" s="798"/>
      <c r="D123" s="797"/>
      <c r="E123" s="797"/>
      <c r="F123" s="797"/>
      <c r="G123" s="797"/>
      <c r="H123" s="855"/>
      <c r="I123" s="665"/>
      <c r="J123" s="665"/>
      <c r="K123" s="665"/>
      <c r="L123" s="665"/>
      <c r="M123" s="665"/>
      <c r="N123" s="665"/>
      <c r="O123" s="665"/>
      <c r="P123" s="665"/>
      <c r="Q123" s="665"/>
      <c r="R123" s="665"/>
      <c r="S123" s="665"/>
    </row>
    <row r="124" spans="1:19" s="854" customFormat="1">
      <c r="B124" s="856"/>
      <c r="C124" s="798"/>
      <c r="D124" s="797"/>
      <c r="E124" s="797"/>
      <c r="F124" s="797"/>
      <c r="G124" s="797"/>
      <c r="H124" s="855"/>
      <c r="I124" s="665"/>
      <c r="J124" s="665"/>
      <c r="K124" s="665"/>
      <c r="L124" s="665"/>
      <c r="M124" s="665"/>
      <c r="N124" s="665"/>
      <c r="O124" s="665"/>
      <c r="P124" s="665"/>
      <c r="Q124" s="665"/>
      <c r="R124" s="665"/>
      <c r="S124" s="665"/>
    </row>
    <row r="125" spans="1:19" s="854" customFormat="1">
      <c r="B125" s="856"/>
      <c r="C125" s="798"/>
      <c r="D125" s="797"/>
      <c r="E125" s="797"/>
      <c r="F125" s="797"/>
      <c r="G125" s="797"/>
      <c r="H125" s="855"/>
      <c r="I125" s="665"/>
      <c r="J125" s="665"/>
      <c r="K125" s="665"/>
      <c r="L125" s="665"/>
      <c r="M125" s="665"/>
      <c r="N125" s="665"/>
      <c r="O125" s="665"/>
      <c r="P125" s="665"/>
      <c r="Q125" s="665"/>
      <c r="R125" s="665"/>
      <c r="S125" s="665"/>
    </row>
    <row r="126" spans="1:19" s="854" customFormat="1">
      <c r="B126" s="856"/>
      <c r="C126" s="798"/>
      <c r="D126" s="797"/>
      <c r="E126" s="797"/>
      <c r="F126" s="797"/>
      <c r="G126" s="797"/>
      <c r="H126" s="855"/>
      <c r="I126" s="665"/>
      <c r="J126" s="665"/>
      <c r="K126" s="665"/>
      <c r="L126" s="665"/>
      <c r="M126" s="665"/>
      <c r="N126" s="665"/>
      <c r="O126" s="665"/>
      <c r="P126" s="665"/>
      <c r="Q126" s="665"/>
      <c r="R126" s="665"/>
      <c r="S126" s="665"/>
    </row>
    <row r="127" spans="1:19" s="854" customFormat="1">
      <c r="B127" s="856"/>
      <c r="C127" s="798"/>
      <c r="D127" s="797"/>
      <c r="E127" s="797"/>
      <c r="F127" s="797"/>
      <c r="G127" s="797"/>
      <c r="H127" s="855"/>
      <c r="I127" s="665"/>
      <c r="J127" s="665"/>
      <c r="K127" s="665"/>
      <c r="L127" s="665"/>
      <c r="M127" s="665"/>
      <c r="N127" s="665"/>
      <c r="O127" s="665"/>
      <c r="P127" s="665"/>
      <c r="Q127" s="665"/>
      <c r="R127" s="665"/>
      <c r="S127" s="665"/>
    </row>
    <row r="128" spans="1:19" s="854" customFormat="1">
      <c r="B128" s="856"/>
      <c r="C128" s="798"/>
      <c r="D128" s="797"/>
      <c r="E128" s="797"/>
      <c r="F128" s="797"/>
      <c r="G128" s="797"/>
      <c r="H128" s="855"/>
      <c r="I128" s="665"/>
      <c r="J128" s="665"/>
      <c r="K128" s="665"/>
      <c r="L128" s="665"/>
      <c r="M128" s="665"/>
      <c r="N128" s="665"/>
      <c r="O128" s="665"/>
      <c r="P128" s="665"/>
      <c r="Q128" s="665"/>
      <c r="R128" s="665"/>
      <c r="S128" s="665"/>
    </row>
    <row r="129" spans="3:19" s="666" customFormat="1">
      <c r="C129" s="756"/>
      <c r="D129" s="756"/>
      <c r="E129" s="756"/>
      <c r="F129" s="756"/>
      <c r="G129" s="756"/>
      <c r="H129" s="853"/>
      <c r="I129" s="665"/>
      <c r="J129" s="665"/>
      <c r="K129" s="665"/>
      <c r="L129" s="665"/>
      <c r="M129" s="665"/>
      <c r="N129" s="665"/>
      <c r="O129" s="665"/>
      <c r="P129" s="665"/>
      <c r="Q129" s="665"/>
      <c r="R129" s="665"/>
      <c r="S129" s="665"/>
    </row>
    <row r="130" spans="3:19" s="666" customFormat="1">
      <c r="C130" s="756"/>
      <c r="D130" s="756"/>
      <c r="E130" s="756"/>
      <c r="F130" s="756"/>
      <c r="G130" s="756"/>
      <c r="H130" s="853"/>
      <c r="I130" s="665"/>
      <c r="J130" s="665"/>
      <c r="K130" s="665"/>
      <c r="L130" s="665"/>
      <c r="M130" s="665"/>
      <c r="N130" s="665"/>
      <c r="O130" s="665"/>
      <c r="P130" s="665"/>
      <c r="Q130" s="665"/>
      <c r="R130" s="665"/>
      <c r="S130" s="665"/>
    </row>
    <row r="131" spans="3:19" s="666" customFormat="1">
      <c r="C131" s="756"/>
      <c r="D131" s="756"/>
      <c r="E131" s="756"/>
      <c r="F131" s="756"/>
      <c r="G131" s="756"/>
      <c r="H131" s="853"/>
      <c r="I131" s="665"/>
      <c r="J131" s="665"/>
      <c r="K131" s="665"/>
      <c r="L131" s="665"/>
      <c r="M131" s="665"/>
      <c r="N131" s="665"/>
      <c r="O131" s="665"/>
      <c r="P131" s="665"/>
      <c r="Q131" s="665"/>
      <c r="R131" s="665"/>
      <c r="S131" s="665"/>
    </row>
    <row r="132" spans="3:19" s="666" customFormat="1">
      <c r="C132" s="756"/>
      <c r="D132" s="756"/>
      <c r="E132" s="756"/>
      <c r="F132" s="756"/>
      <c r="G132" s="756"/>
      <c r="H132" s="853"/>
      <c r="I132" s="665"/>
      <c r="J132" s="665"/>
      <c r="K132" s="665"/>
      <c r="L132" s="665"/>
      <c r="M132" s="665"/>
      <c r="N132" s="665"/>
      <c r="O132" s="665"/>
      <c r="P132" s="665"/>
      <c r="Q132" s="665"/>
      <c r="R132" s="665"/>
      <c r="S132" s="665"/>
    </row>
    <row r="133" spans="3:19" s="666" customFormat="1">
      <c r="C133" s="756"/>
      <c r="D133" s="756"/>
      <c r="E133" s="756"/>
      <c r="F133" s="756"/>
      <c r="G133" s="756"/>
      <c r="H133" s="853"/>
      <c r="I133" s="665"/>
      <c r="J133" s="665"/>
      <c r="K133" s="665"/>
      <c r="L133" s="665"/>
      <c r="M133" s="665"/>
      <c r="N133" s="665"/>
      <c r="O133" s="665"/>
      <c r="P133" s="665"/>
      <c r="Q133" s="665"/>
      <c r="R133" s="665"/>
      <c r="S133" s="665"/>
    </row>
    <row r="134" spans="3:19" s="666" customFormat="1">
      <c r="C134" s="756"/>
      <c r="D134" s="756"/>
      <c r="E134" s="756"/>
      <c r="F134" s="756"/>
      <c r="G134" s="756"/>
      <c r="H134" s="853"/>
      <c r="I134" s="665"/>
      <c r="J134" s="665"/>
      <c r="K134" s="665"/>
      <c r="L134" s="665"/>
      <c r="M134" s="665"/>
      <c r="N134" s="665"/>
      <c r="O134" s="665"/>
      <c r="P134" s="665"/>
      <c r="Q134" s="665"/>
      <c r="R134" s="665"/>
      <c r="S134" s="665"/>
    </row>
    <row r="135" spans="3:19" s="666" customFormat="1">
      <c r="C135" s="756"/>
      <c r="D135" s="756"/>
      <c r="E135" s="756"/>
      <c r="F135" s="756"/>
      <c r="G135" s="756"/>
      <c r="H135" s="853"/>
      <c r="I135" s="665"/>
      <c r="J135" s="665"/>
      <c r="K135" s="665"/>
      <c r="L135" s="665"/>
      <c r="M135" s="665"/>
      <c r="N135" s="665"/>
      <c r="O135" s="665"/>
      <c r="P135" s="665"/>
      <c r="Q135" s="665"/>
      <c r="R135" s="665"/>
      <c r="S135" s="665"/>
    </row>
    <row r="136" spans="3:19" s="666" customFormat="1">
      <c r="C136" s="756"/>
      <c r="D136" s="756"/>
      <c r="E136" s="756"/>
      <c r="F136" s="756"/>
      <c r="G136" s="756"/>
      <c r="H136" s="853"/>
      <c r="I136" s="665"/>
      <c r="J136" s="665"/>
      <c r="K136" s="665"/>
      <c r="L136" s="665"/>
      <c r="M136" s="665"/>
      <c r="N136" s="665"/>
      <c r="O136" s="665"/>
      <c r="P136" s="665"/>
      <c r="Q136" s="665"/>
      <c r="R136" s="665"/>
      <c r="S136" s="665"/>
    </row>
    <row r="137" spans="3:19" s="666" customFormat="1">
      <c r="C137" s="756"/>
      <c r="D137" s="756"/>
      <c r="E137" s="756"/>
      <c r="F137" s="756"/>
      <c r="G137" s="756"/>
      <c r="H137" s="853"/>
      <c r="I137" s="665"/>
      <c r="J137" s="665"/>
      <c r="K137" s="665"/>
      <c r="L137" s="665"/>
      <c r="M137" s="665"/>
      <c r="N137" s="665"/>
      <c r="O137" s="665"/>
      <c r="P137" s="665"/>
      <c r="Q137" s="665"/>
      <c r="R137" s="665"/>
      <c r="S137" s="665"/>
    </row>
    <row r="138" spans="3:19" s="666" customFormat="1">
      <c r="C138" s="756"/>
      <c r="D138" s="756"/>
      <c r="E138" s="756"/>
      <c r="F138" s="756"/>
      <c r="G138" s="756"/>
      <c r="H138" s="853"/>
      <c r="I138" s="665"/>
      <c r="J138" s="665"/>
      <c r="K138" s="665"/>
      <c r="L138" s="665"/>
      <c r="M138" s="665"/>
      <c r="N138" s="665"/>
      <c r="O138" s="665"/>
      <c r="P138" s="665"/>
      <c r="Q138" s="665"/>
      <c r="R138" s="665"/>
      <c r="S138" s="665"/>
    </row>
    <row r="139" spans="3:19" s="666" customFormat="1">
      <c r="C139" s="756"/>
      <c r="D139" s="756"/>
      <c r="E139" s="756"/>
      <c r="F139" s="756"/>
      <c r="G139" s="756"/>
      <c r="H139" s="853"/>
      <c r="I139" s="665"/>
      <c r="J139" s="665"/>
      <c r="K139" s="665"/>
      <c r="L139" s="665"/>
      <c r="M139" s="665"/>
      <c r="N139" s="665"/>
      <c r="O139" s="665"/>
      <c r="P139" s="665"/>
      <c r="Q139" s="665"/>
      <c r="R139" s="665"/>
      <c r="S139" s="665"/>
    </row>
    <row r="140" spans="3:19" s="666" customFormat="1">
      <c r="C140" s="756"/>
      <c r="D140" s="756"/>
      <c r="E140" s="756"/>
      <c r="F140" s="756"/>
      <c r="G140" s="756"/>
      <c r="H140" s="853"/>
      <c r="I140" s="665"/>
      <c r="J140" s="665"/>
      <c r="K140" s="665"/>
      <c r="L140" s="665"/>
      <c r="M140" s="665"/>
      <c r="N140" s="665"/>
      <c r="O140" s="665"/>
      <c r="P140" s="665"/>
      <c r="Q140" s="665"/>
      <c r="R140" s="665"/>
      <c r="S140" s="665"/>
    </row>
    <row r="141" spans="3:19" s="666" customFormat="1">
      <c r="C141" s="756"/>
      <c r="D141" s="756"/>
      <c r="E141" s="756"/>
      <c r="F141" s="756"/>
      <c r="G141" s="756"/>
      <c r="H141" s="853"/>
      <c r="I141" s="665"/>
      <c r="J141" s="665"/>
      <c r="K141" s="665"/>
      <c r="L141" s="665"/>
      <c r="M141" s="665"/>
      <c r="N141" s="665"/>
      <c r="O141" s="665"/>
      <c r="P141" s="665"/>
      <c r="Q141" s="665"/>
      <c r="R141" s="665"/>
      <c r="S141" s="665"/>
    </row>
    <row r="142" spans="3:19" s="666" customFormat="1">
      <c r="C142" s="756"/>
      <c r="D142" s="756"/>
      <c r="E142" s="756"/>
      <c r="F142" s="756"/>
      <c r="G142" s="756"/>
      <c r="H142" s="853"/>
      <c r="I142" s="665"/>
      <c r="J142" s="665"/>
      <c r="K142" s="665"/>
      <c r="L142" s="665"/>
      <c r="M142" s="665"/>
      <c r="N142" s="665"/>
      <c r="O142" s="665"/>
      <c r="P142" s="665"/>
      <c r="Q142" s="665"/>
      <c r="R142" s="665"/>
      <c r="S142" s="665"/>
    </row>
    <row r="143" spans="3:19" s="666" customFormat="1">
      <c r="C143" s="756"/>
      <c r="D143" s="756"/>
      <c r="E143" s="756"/>
      <c r="F143" s="756"/>
      <c r="G143" s="756"/>
      <c r="H143" s="853"/>
      <c r="I143" s="665"/>
      <c r="J143" s="665"/>
      <c r="K143" s="665"/>
      <c r="L143" s="665"/>
      <c r="M143" s="665"/>
      <c r="N143" s="665"/>
      <c r="O143" s="665"/>
      <c r="P143" s="665"/>
      <c r="Q143" s="665"/>
      <c r="R143" s="665"/>
      <c r="S143" s="665"/>
    </row>
    <row r="144" spans="3:19" s="666" customFormat="1">
      <c r="C144" s="756"/>
      <c r="D144" s="756"/>
      <c r="E144" s="756"/>
      <c r="F144" s="756"/>
      <c r="G144" s="756"/>
      <c r="H144" s="853"/>
      <c r="I144" s="665"/>
      <c r="J144" s="665"/>
      <c r="K144" s="665"/>
      <c r="L144" s="665"/>
      <c r="M144" s="665"/>
      <c r="N144" s="665"/>
      <c r="O144" s="665"/>
      <c r="P144" s="665"/>
      <c r="Q144" s="665"/>
      <c r="R144" s="665"/>
      <c r="S144" s="665"/>
    </row>
    <row r="145" spans="3:19" s="666" customFormat="1">
      <c r="C145" s="756"/>
      <c r="D145" s="756"/>
      <c r="E145" s="756"/>
      <c r="F145" s="756"/>
      <c r="G145" s="756"/>
      <c r="H145" s="853"/>
      <c r="I145" s="665"/>
      <c r="J145" s="665"/>
      <c r="K145" s="665"/>
      <c r="L145" s="665"/>
      <c r="M145" s="665"/>
      <c r="N145" s="665"/>
      <c r="O145" s="665"/>
      <c r="P145" s="665"/>
      <c r="Q145" s="665"/>
      <c r="R145" s="665"/>
      <c r="S145" s="665"/>
    </row>
    <row r="146" spans="3:19" s="666" customFormat="1">
      <c r="C146" s="756"/>
      <c r="D146" s="756"/>
      <c r="E146" s="756"/>
      <c r="F146" s="756"/>
      <c r="G146" s="756"/>
      <c r="H146" s="853"/>
      <c r="I146" s="665"/>
      <c r="J146" s="665"/>
      <c r="K146" s="665"/>
      <c r="L146" s="665"/>
      <c r="M146" s="665"/>
      <c r="N146" s="665"/>
      <c r="O146" s="665"/>
      <c r="P146" s="665"/>
      <c r="Q146" s="665"/>
      <c r="R146" s="665"/>
      <c r="S146" s="665"/>
    </row>
    <row r="147" spans="3:19" s="666" customFormat="1">
      <c r="C147" s="756"/>
      <c r="D147" s="756"/>
      <c r="E147" s="756"/>
      <c r="F147" s="756"/>
      <c r="G147" s="756"/>
      <c r="H147" s="853"/>
      <c r="I147" s="665"/>
      <c r="J147" s="665"/>
      <c r="K147" s="665"/>
      <c r="L147" s="665"/>
      <c r="M147" s="665"/>
      <c r="N147" s="665"/>
      <c r="O147" s="665"/>
      <c r="P147" s="665"/>
      <c r="Q147" s="665"/>
      <c r="R147" s="665"/>
      <c r="S147" s="665"/>
    </row>
    <row r="148" spans="3:19" s="666" customFormat="1">
      <c r="C148" s="756"/>
      <c r="D148" s="756"/>
      <c r="E148" s="756"/>
      <c r="F148" s="756"/>
      <c r="G148" s="756"/>
      <c r="H148" s="853"/>
      <c r="I148" s="665"/>
      <c r="J148" s="665"/>
      <c r="K148" s="665"/>
      <c r="L148" s="665"/>
      <c r="M148" s="665"/>
      <c r="N148" s="665"/>
      <c r="O148" s="665"/>
      <c r="P148" s="665"/>
      <c r="Q148" s="665"/>
      <c r="R148" s="665"/>
      <c r="S148" s="665"/>
    </row>
    <row r="149" spans="3:19" s="666" customFormat="1">
      <c r="C149" s="756"/>
      <c r="D149" s="756"/>
      <c r="E149" s="756"/>
      <c r="F149" s="756"/>
      <c r="G149" s="756"/>
      <c r="H149" s="853"/>
      <c r="I149" s="665"/>
      <c r="J149" s="665"/>
      <c r="K149" s="665"/>
      <c r="L149" s="665"/>
      <c r="M149" s="665"/>
      <c r="N149" s="665"/>
      <c r="O149" s="665"/>
      <c r="P149" s="665"/>
      <c r="Q149" s="665"/>
      <c r="R149" s="665"/>
      <c r="S149" s="665"/>
    </row>
    <row r="150" spans="3:19" s="666" customFormat="1">
      <c r="C150" s="756"/>
      <c r="D150" s="756"/>
      <c r="E150" s="756"/>
      <c r="F150" s="756"/>
      <c r="G150" s="756"/>
      <c r="H150" s="853"/>
      <c r="I150" s="665"/>
      <c r="J150" s="665"/>
      <c r="K150" s="665"/>
      <c r="L150" s="665"/>
      <c r="M150" s="665"/>
      <c r="N150" s="665"/>
      <c r="O150" s="665"/>
      <c r="P150" s="665"/>
      <c r="Q150" s="665"/>
      <c r="R150" s="665"/>
      <c r="S150" s="665"/>
    </row>
    <row r="151" spans="3:19" s="666" customFormat="1">
      <c r="C151" s="756"/>
      <c r="D151" s="756"/>
      <c r="E151" s="756"/>
      <c r="F151" s="756"/>
      <c r="G151" s="756"/>
      <c r="H151" s="853"/>
      <c r="I151" s="665"/>
      <c r="J151" s="665"/>
      <c r="K151" s="665"/>
      <c r="L151" s="665"/>
      <c r="M151" s="665"/>
      <c r="N151" s="665"/>
      <c r="O151" s="665"/>
      <c r="P151" s="665"/>
      <c r="Q151" s="665"/>
      <c r="R151" s="665"/>
      <c r="S151" s="665"/>
    </row>
    <row r="152" spans="3:19" s="666" customFormat="1">
      <c r="C152" s="756"/>
      <c r="D152" s="756"/>
      <c r="E152" s="756"/>
      <c r="F152" s="756"/>
      <c r="G152" s="756"/>
      <c r="H152" s="853"/>
      <c r="I152" s="665"/>
      <c r="J152" s="665"/>
      <c r="K152" s="665"/>
      <c r="L152" s="665"/>
      <c r="M152" s="665"/>
      <c r="N152" s="665"/>
      <c r="O152" s="665"/>
      <c r="P152" s="665"/>
      <c r="Q152" s="665"/>
      <c r="R152" s="665"/>
      <c r="S152" s="665"/>
    </row>
    <row r="153" spans="3:19" s="666" customFormat="1">
      <c r="C153" s="756"/>
      <c r="D153" s="756"/>
      <c r="E153" s="756"/>
      <c r="F153" s="756"/>
      <c r="G153" s="756"/>
      <c r="H153" s="853"/>
      <c r="I153" s="665"/>
      <c r="J153" s="665"/>
      <c r="K153" s="665"/>
      <c r="L153" s="665"/>
      <c r="M153" s="665"/>
      <c r="N153" s="665"/>
      <c r="O153" s="665"/>
      <c r="P153" s="665"/>
      <c r="Q153" s="665"/>
      <c r="R153" s="665"/>
      <c r="S153" s="665"/>
    </row>
    <row r="154" spans="3:19" s="666" customFormat="1">
      <c r="C154" s="756"/>
      <c r="D154" s="756"/>
      <c r="E154" s="756"/>
      <c r="F154" s="756"/>
      <c r="G154" s="756"/>
      <c r="H154" s="853"/>
      <c r="I154" s="665"/>
      <c r="J154" s="665"/>
      <c r="K154" s="665"/>
      <c r="L154" s="665"/>
      <c r="M154" s="665"/>
      <c r="N154" s="665"/>
      <c r="O154" s="665"/>
      <c r="P154" s="665"/>
      <c r="Q154" s="665"/>
      <c r="R154" s="665"/>
      <c r="S154" s="665"/>
    </row>
    <row r="155" spans="3:19" s="666" customFormat="1">
      <c r="C155" s="756"/>
      <c r="D155" s="756"/>
      <c r="E155" s="756"/>
      <c r="F155" s="756"/>
      <c r="G155" s="756"/>
      <c r="H155" s="853"/>
      <c r="I155" s="665"/>
      <c r="J155" s="665"/>
      <c r="K155" s="665"/>
      <c r="L155" s="665"/>
      <c r="M155" s="665"/>
      <c r="N155" s="665"/>
      <c r="O155" s="665"/>
      <c r="P155" s="665"/>
      <c r="Q155" s="665"/>
      <c r="R155" s="665"/>
      <c r="S155" s="665"/>
    </row>
    <row r="156" spans="3:19" s="666" customFormat="1">
      <c r="C156" s="756"/>
      <c r="D156" s="756"/>
      <c r="E156" s="756"/>
      <c r="F156" s="756"/>
      <c r="G156" s="756"/>
      <c r="H156" s="853"/>
      <c r="I156" s="665"/>
      <c r="J156" s="665"/>
      <c r="K156" s="665"/>
      <c r="L156" s="665"/>
      <c r="M156" s="665"/>
      <c r="N156" s="665"/>
      <c r="O156" s="665"/>
      <c r="P156" s="665"/>
      <c r="Q156" s="665"/>
      <c r="R156" s="665"/>
      <c r="S156" s="665"/>
    </row>
    <row r="157" spans="3:19" s="666" customFormat="1">
      <c r="C157" s="756"/>
      <c r="D157" s="756"/>
      <c r="E157" s="756"/>
      <c r="F157" s="756"/>
      <c r="G157" s="756"/>
      <c r="H157" s="853"/>
      <c r="I157" s="665"/>
      <c r="J157" s="665"/>
      <c r="K157" s="665"/>
      <c r="L157" s="665"/>
      <c r="M157" s="665"/>
      <c r="N157" s="665"/>
      <c r="O157" s="665"/>
      <c r="P157" s="665"/>
      <c r="Q157" s="665"/>
      <c r="R157" s="665"/>
      <c r="S157" s="665"/>
    </row>
    <row r="158" spans="3:19" s="666" customFormat="1">
      <c r="C158" s="756"/>
      <c r="D158" s="756"/>
      <c r="E158" s="756"/>
      <c r="F158" s="756"/>
      <c r="G158" s="756"/>
      <c r="H158" s="853"/>
      <c r="I158" s="665"/>
      <c r="J158" s="665"/>
      <c r="K158" s="665"/>
      <c r="L158" s="665"/>
      <c r="M158" s="665"/>
      <c r="N158" s="665"/>
      <c r="O158" s="665"/>
      <c r="P158" s="665"/>
      <c r="Q158" s="665"/>
      <c r="R158" s="665"/>
      <c r="S158" s="665"/>
    </row>
    <row r="159" spans="3:19" s="666" customFormat="1">
      <c r="C159" s="756"/>
      <c r="D159" s="756"/>
      <c r="E159" s="756"/>
      <c r="F159" s="756"/>
      <c r="G159" s="756"/>
      <c r="H159" s="853"/>
      <c r="I159" s="665"/>
      <c r="J159" s="665"/>
      <c r="K159" s="665"/>
      <c r="L159" s="665"/>
      <c r="M159" s="665"/>
      <c r="N159" s="665"/>
      <c r="O159" s="665"/>
      <c r="P159" s="665"/>
      <c r="Q159" s="665"/>
      <c r="R159" s="665"/>
      <c r="S159" s="665"/>
    </row>
    <row r="160" spans="3:19" s="666" customFormat="1">
      <c r="C160" s="756"/>
      <c r="D160" s="756"/>
      <c r="E160" s="756"/>
      <c r="F160" s="756"/>
      <c r="G160" s="756"/>
      <c r="H160" s="853"/>
      <c r="I160" s="665"/>
      <c r="J160" s="665"/>
      <c r="K160" s="665"/>
      <c r="L160" s="665"/>
      <c r="M160" s="665"/>
      <c r="N160" s="665"/>
      <c r="O160" s="665"/>
      <c r="P160" s="665"/>
      <c r="Q160" s="665"/>
      <c r="R160" s="665"/>
      <c r="S160" s="665"/>
    </row>
    <row r="161" spans="3:19" s="666" customFormat="1">
      <c r="C161" s="756"/>
      <c r="D161" s="756"/>
      <c r="E161" s="756"/>
      <c r="F161" s="756"/>
      <c r="G161" s="756"/>
      <c r="H161" s="853"/>
      <c r="I161" s="665"/>
      <c r="J161" s="665"/>
      <c r="K161" s="665"/>
      <c r="L161" s="665"/>
      <c r="M161" s="665"/>
      <c r="N161" s="665"/>
      <c r="O161" s="665"/>
      <c r="P161" s="665"/>
      <c r="Q161" s="665"/>
      <c r="R161" s="665"/>
      <c r="S161" s="665"/>
    </row>
    <row r="162" spans="3:19" s="666" customFormat="1">
      <c r="C162" s="756"/>
      <c r="D162" s="756"/>
      <c r="E162" s="756"/>
      <c r="F162" s="756"/>
      <c r="G162" s="756"/>
      <c r="H162" s="853"/>
      <c r="I162" s="665"/>
      <c r="J162" s="665"/>
      <c r="K162" s="665"/>
      <c r="L162" s="665"/>
      <c r="M162" s="665"/>
      <c r="N162" s="665"/>
      <c r="O162" s="665"/>
      <c r="P162" s="665"/>
      <c r="Q162" s="665"/>
      <c r="R162" s="665"/>
      <c r="S162" s="665"/>
    </row>
    <row r="163" spans="3:19" s="666" customFormat="1">
      <c r="C163" s="756"/>
      <c r="D163" s="756"/>
      <c r="E163" s="756"/>
      <c r="F163" s="756"/>
      <c r="G163" s="756"/>
      <c r="H163" s="853"/>
      <c r="I163" s="665"/>
      <c r="J163" s="665"/>
      <c r="K163" s="665"/>
      <c r="L163" s="665"/>
      <c r="M163" s="665"/>
      <c r="N163" s="665"/>
      <c r="O163" s="665"/>
      <c r="P163" s="665"/>
      <c r="Q163" s="665"/>
      <c r="R163" s="665"/>
      <c r="S163" s="665"/>
    </row>
    <row r="164" spans="3:19" s="666" customFormat="1">
      <c r="C164" s="756"/>
      <c r="D164" s="756"/>
      <c r="E164" s="756"/>
      <c r="F164" s="756"/>
      <c r="G164" s="756"/>
      <c r="H164" s="853"/>
      <c r="I164" s="665"/>
      <c r="J164" s="665"/>
      <c r="K164" s="665"/>
      <c r="L164" s="665"/>
      <c r="M164" s="665"/>
      <c r="N164" s="665"/>
      <c r="O164" s="665"/>
      <c r="P164" s="665"/>
      <c r="Q164" s="665"/>
      <c r="R164" s="665"/>
      <c r="S164" s="665"/>
    </row>
    <row r="165" spans="3:19" s="666" customFormat="1">
      <c r="C165" s="756"/>
      <c r="D165" s="756"/>
      <c r="E165" s="756"/>
      <c r="F165" s="756"/>
      <c r="G165" s="756"/>
      <c r="H165" s="853"/>
    </row>
    <row r="166" spans="3:19" s="666" customFormat="1">
      <c r="C166" s="756"/>
      <c r="D166" s="756"/>
      <c r="E166" s="756"/>
      <c r="F166" s="756"/>
      <c r="G166" s="756"/>
      <c r="H166" s="853"/>
    </row>
    <row r="167" spans="3:19" s="666" customFormat="1">
      <c r="C167" s="756"/>
      <c r="D167" s="756"/>
      <c r="E167" s="756"/>
      <c r="F167" s="756"/>
      <c r="G167" s="756"/>
      <c r="H167" s="853"/>
    </row>
    <row r="168" spans="3:19" s="666" customFormat="1">
      <c r="C168" s="756"/>
      <c r="D168" s="756"/>
      <c r="E168" s="756"/>
      <c r="F168" s="756"/>
      <c r="G168" s="756"/>
      <c r="H168" s="853"/>
    </row>
    <row r="169" spans="3:19" s="666" customFormat="1">
      <c r="C169" s="756"/>
      <c r="D169" s="756"/>
      <c r="E169" s="756"/>
      <c r="F169" s="756"/>
      <c r="G169" s="756"/>
      <c r="H169" s="853"/>
    </row>
    <row r="170" spans="3:19" s="666" customFormat="1">
      <c r="C170" s="756"/>
      <c r="D170" s="756"/>
      <c r="E170" s="756"/>
      <c r="F170" s="756"/>
      <c r="G170" s="756"/>
      <c r="H170" s="853"/>
    </row>
    <row r="171" spans="3:19" s="666" customFormat="1">
      <c r="C171" s="756"/>
      <c r="D171" s="756"/>
      <c r="E171" s="756"/>
      <c r="F171" s="756"/>
      <c r="G171" s="756"/>
      <c r="H171" s="853"/>
    </row>
    <row r="173" spans="3:19">
      <c r="I173" s="367"/>
      <c r="J173" s="367"/>
      <c r="K173" s="367"/>
      <c r="L173" s="367"/>
      <c r="M173" s="367"/>
      <c r="N173" s="367"/>
      <c r="O173" s="367"/>
      <c r="P173" s="367"/>
      <c r="Q173" s="367"/>
      <c r="R173" s="367"/>
      <c r="S173" s="367"/>
    </row>
    <row r="174" spans="3:19">
      <c r="I174" s="367"/>
      <c r="J174" s="367"/>
      <c r="K174" s="367"/>
      <c r="L174" s="367"/>
      <c r="M174" s="367"/>
      <c r="N174" s="367"/>
      <c r="O174" s="367"/>
      <c r="P174" s="367"/>
      <c r="Q174" s="367"/>
      <c r="R174" s="367"/>
      <c r="S174" s="367"/>
    </row>
    <row r="175" spans="3:19">
      <c r="I175" s="367"/>
      <c r="J175" s="367"/>
      <c r="K175" s="367"/>
      <c r="L175" s="367"/>
      <c r="M175" s="367"/>
      <c r="N175" s="367"/>
      <c r="O175" s="367"/>
      <c r="P175" s="367"/>
      <c r="Q175" s="367"/>
      <c r="R175" s="367"/>
      <c r="S175" s="367"/>
    </row>
    <row r="176" spans="3:19">
      <c r="I176" s="367"/>
      <c r="J176" s="367"/>
      <c r="K176" s="367"/>
      <c r="L176" s="367"/>
      <c r="M176" s="367"/>
      <c r="N176" s="367"/>
      <c r="O176" s="367"/>
      <c r="P176" s="367"/>
      <c r="Q176" s="367"/>
      <c r="R176" s="367"/>
      <c r="S176" s="367"/>
    </row>
    <row r="177" spans="9:19">
      <c r="I177" s="367"/>
      <c r="J177" s="367"/>
      <c r="K177" s="367"/>
      <c r="L177" s="367"/>
      <c r="M177" s="367"/>
      <c r="N177" s="367"/>
      <c r="O177" s="367"/>
      <c r="P177" s="367"/>
      <c r="Q177" s="367"/>
      <c r="R177" s="367"/>
      <c r="S177" s="367"/>
    </row>
    <row r="178" spans="9:19">
      <c r="I178" s="363"/>
      <c r="J178" s="363"/>
      <c r="K178" s="363"/>
      <c r="L178" s="363"/>
      <c r="M178" s="363"/>
      <c r="N178" s="363"/>
      <c r="O178" s="363"/>
      <c r="P178" s="363"/>
      <c r="Q178" s="363"/>
      <c r="R178" s="363"/>
      <c r="S178" s="363"/>
    </row>
    <row r="179" spans="9:19">
      <c r="I179" s="363"/>
      <c r="J179" s="363"/>
      <c r="K179" s="363"/>
      <c r="L179" s="363"/>
      <c r="M179" s="363"/>
      <c r="N179" s="363"/>
      <c r="O179" s="363"/>
      <c r="P179" s="363"/>
      <c r="Q179" s="363"/>
      <c r="R179" s="363"/>
      <c r="S179" s="363"/>
    </row>
    <row r="180" spans="9:19">
      <c r="I180" s="363"/>
      <c r="J180" s="363"/>
      <c r="K180" s="363"/>
      <c r="L180" s="363"/>
      <c r="M180" s="363"/>
      <c r="N180" s="363"/>
      <c r="O180" s="363"/>
      <c r="P180" s="363"/>
      <c r="Q180" s="363"/>
      <c r="R180" s="363"/>
      <c r="S180" s="363"/>
    </row>
    <row r="181" spans="9:19">
      <c r="I181" s="363"/>
      <c r="J181" s="363"/>
      <c r="K181" s="363"/>
      <c r="L181" s="363"/>
      <c r="M181" s="363"/>
      <c r="N181" s="363"/>
      <c r="O181" s="363"/>
      <c r="P181" s="363"/>
      <c r="Q181" s="363"/>
      <c r="R181" s="363"/>
      <c r="S181" s="363"/>
    </row>
    <row r="182" spans="9:19">
      <c r="I182" s="363"/>
      <c r="J182" s="363"/>
      <c r="K182" s="363"/>
      <c r="L182" s="363"/>
      <c r="M182" s="363"/>
      <c r="N182" s="363"/>
      <c r="O182" s="363"/>
      <c r="P182" s="363"/>
      <c r="Q182" s="363"/>
      <c r="R182" s="363"/>
      <c r="S182" s="363"/>
    </row>
    <row r="183" spans="9:19">
      <c r="I183" s="363"/>
      <c r="J183" s="363"/>
      <c r="K183" s="363"/>
      <c r="L183" s="363"/>
      <c r="M183" s="363"/>
      <c r="N183" s="363"/>
      <c r="O183" s="363"/>
      <c r="P183" s="363"/>
      <c r="Q183" s="363"/>
      <c r="R183" s="363"/>
      <c r="S183" s="363"/>
    </row>
    <row r="184" spans="9:19">
      <c r="I184" s="363"/>
      <c r="J184" s="363"/>
      <c r="K184" s="363"/>
      <c r="L184" s="363"/>
      <c r="M184" s="363"/>
      <c r="N184" s="363"/>
      <c r="O184" s="363"/>
      <c r="P184" s="363"/>
      <c r="Q184" s="363"/>
      <c r="R184" s="363"/>
      <c r="S184" s="363"/>
    </row>
    <row r="185" spans="9:19">
      <c r="I185" s="363"/>
      <c r="J185" s="363"/>
      <c r="K185" s="363"/>
      <c r="L185" s="363"/>
      <c r="M185" s="363"/>
      <c r="N185" s="363"/>
      <c r="O185" s="363"/>
      <c r="P185" s="363"/>
      <c r="Q185" s="363"/>
      <c r="R185" s="363"/>
      <c r="S185" s="363"/>
    </row>
    <row r="186" spans="9:19">
      <c r="I186" s="363"/>
      <c r="J186" s="363"/>
      <c r="K186" s="363"/>
      <c r="L186" s="363"/>
      <c r="M186" s="363"/>
      <c r="N186" s="363"/>
      <c r="O186" s="363"/>
      <c r="P186" s="363"/>
      <c r="Q186" s="363"/>
      <c r="R186" s="363"/>
      <c r="S186" s="363"/>
    </row>
    <row r="187" spans="9:19">
      <c r="I187" s="363"/>
      <c r="J187" s="363"/>
      <c r="K187" s="363"/>
      <c r="L187" s="363"/>
      <c r="M187" s="363"/>
      <c r="N187" s="363"/>
      <c r="O187" s="363"/>
      <c r="P187" s="363"/>
      <c r="Q187" s="363"/>
      <c r="R187" s="363"/>
      <c r="S187" s="363"/>
    </row>
    <row r="188" spans="9:19">
      <c r="I188" s="363"/>
      <c r="J188" s="363"/>
      <c r="K188" s="363"/>
      <c r="L188" s="363"/>
      <c r="M188" s="363"/>
      <c r="N188" s="363"/>
      <c r="O188" s="363"/>
      <c r="P188" s="363"/>
      <c r="Q188" s="363"/>
      <c r="R188" s="363"/>
      <c r="S188" s="363"/>
    </row>
  </sheetData>
  <mergeCells count="6">
    <mergeCell ref="A4:H4"/>
    <mergeCell ref="A5:H5"/>
    <mergeCell ref="A7:B10"/>
    <mergeCell ref="E7:G7"/>
    <mergeCell ref="A66:B69"/>
    <mergeCell ref="E66:G66"/>
  </mergeCells>
  <pageMargins left="0.5" right="0" top="0" bottom="0" header="0" footer="0"/>
  <pageSetup paperSize="5" orientation="portrait" verticalDpi="300"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C110" transitionEvaluation="1" transitionEntry="1">
    <tabColor rgb="FF00B050"/>
    <outlinePr summaryBelow="0"/>
  </sheetPr>
  <dimension ref="A1:EJ189"/>
  <sheetViews>
    <sheetView showGridLines="0" showOutlineSymbols="0" workbookViewId="0">
      <pane xSplit="2" ySplit="10" topLeftCell="C110" activePane="bottomRight" state="frozen"/>
      <selection pane="topRight" activeCell="C1" sqref="C1"/>
      <selection pane="bottomLeft" activeCell="A9" sqref="A9"/>
      <selection pane="bottomRight" activeCell="G116" sqref="G116"/>
    </sheetView>
  </sheetViews>
  <sheetFormatPr defaultColWidth="12.5703125" defaultRowHeight="13.5" outlineLevelRow="2" outlineLevelCol="2"/>
  <cols>
    <col min="1" max="1" width="1.85546875" style="554" customWidth="1"/>
    <col min="2" max="2" width="34.5703125" style="554" customWidth="1"/>
    <col min="3" max="3" width="10.28515625" style="661" customWidth="1"/>
    <col min="4" max="4" width="11" style="555" customWidth="1"/>
    <col min="5" max="5" width="9.5703125" style="555" customWidth="1"/>
    <col min="6" max="6" width="10.85546875" style="555" customWidth="1"/>
    <col min="7" max="8" width="10.5703125" style="555" customWidth="1"/>
    <col min="9" max="39" width="12.5703125" style="554"/>
    <col min="40" max="44" width="12.5703125" style="554" outlineLevel="1"/>
    <col min="45" max="50" width="12.5703125" style="554" outlineLevel="2"/>
    <col min="51" max="53" width="12.5703125" style="554" outlineLevel="1"/>
    <col min="54" max="73" width="12.5703125" style="554"/>
    <col min="74" max="77" width="12.5703125" style="554" outlineLevel="1"/>
    <col min="78" max="125" width="12.5703125" style="554"/>
    <col min="126" max="131" width="12.5703125" style="554" outlineLevel="1"/>
    <col min="132" max="137" width="12.5703125" style="554" outlineLevel="2"/>
    <col min="138" max="140" width="12.5703125" style="554" outlineLevel="1"/>
    <col min="141" max="16384" width="12.5703125" style="554"/>
  </cols>
  <sheetData>
    <row r="1" spans="1:8" s="928" customFormat="1" ht="12" customHeight="1">
      <c r="A1" s="598" t="s">
        <v>99</v>
      </c>
      <c r="C1" s="661"/>
      <c r="D1" s="661"/>
      <c r="E1" s="598"/>
      <c r="F1" s="598"/>
      <c r="G1" s="598"/>
      <c r="H1" s="598"/>
    </row>
    <row r="2" spans="1:8" s="928" customFormat="1" ht="12" customHeight="1">
      <c r="A2" s="596" t="s">
        <v>562</v>
      </c>
      <c r="C2" s="661"/>
      <c r="D2" s="661"/>
      <c r="E2" s="596"/>
      <c r="F2" s="596"/>
      <c r="G2" s="596"/>
      <c r="H2" s="596"/>
    </row>
    <row r="3" spans="1:8" ht="4.5" customHeight="1">
      <c r="E3" s="595"/>
      <c r="F3" s="595"/>
      <c r="G3" s="595"/>
      <c r="H3" s="595"/>
    </row>
    <row r="4" spans="1:8" ht="12.75" customHeight="1">
      <c r="A4" s="594" t="s">
        <v>220</v>
      </c>
      <c r="B4" s="594"/>
      <c r="C4" s="594"/>
      <c r="D4" s="594"/>
      <c r="E4" s="594"/>
      <c r="F4" s="594"/>
      <c r="G4" s="594"/>
      <c r="H4" s="594"/>
    </row>
    <row r="5" spans="1:8" ht="13.5" customHeight="1">
      <c r="A5" s="593" t="s">
        <v>219</v>
      </c>
      <c r="B5" s="593"/>
      <c r="C5" s="593"/>
      <c r="D5" s="593"/>
      <c r="E5" s="593"/>
      <c r="F5" s="593"/>
      <c r="G5" s="593"/>
      <c r="H5" s="593"/>
    </row>
    <row r="6" spans="1:8" ht="13.5" customHeight="1">
      <c r="A6" s="933"/>
      <c r="B6" s="932" t="s">
        <v>561</v>
      </c>
    </row>
    <row r="7" spans="1:8" ht="14.25" customHeight="1">
      <c r="A7" s="432" t="s">
        <v>143</v>
      </c>
      <c r="B7" s="431"/>
      <c r="C7" s="906" t="s">
        <v>92</v>
      </c>
      <c r="D7" s="906" t="s">
        <v>91</v>
      </c>
      <c r="E7" s="905" t="s">
        <v>93</v>
      </c>
      <c r="F7" s="904"/>
      <c r="G7" s="903"/>
      <c r="H7" s="906" t="s">
        <v>452</v>
      </c>
    </row>
    <row r="8" spans="1:8" ht="14.25" customHeight="1">
      <c r="A8" s="426"/>
      <c r="B8" s="425"/>
      <c r="C8" s="901" t="s">
        <v>86</v>
      </c>
      <c r="D8" s="900" t="s">
        <v>228</v>
      </c>
      <c r="E8" s="900" t="s">
        <v>215</v>
      </c>
      <c r="F8" s="900" t="s">
        <v>89</v>
      </c>
      <c r="G8" s="900"/>
      <c r="H8" s="900" t="s">
        <v>214</v>
      </c>
    </row>
    <row r="9" spans="1:8" ht="14.25" customHeight="1">
      <c r="A9" s="426"/>
      <c r="B9" s="425"/>
      <c r="C9" s="901"/>
      <c r="D9" s="900"/>
      <c r="E9" s="900" t="s">
        <v>85</v>
      </c>
      <c r="F9" s="900" t="s">
        <v>85</v>
      </c>
      <c r="G9" s="900" t="s">
        <v>88</v>
      </c>
      <c r="H9" s="900" t="s">
        <v>227</v>
      </c>
    </row>
    <row r="10" spans="1:8" ht="12" customHeight="1">
      <c r="A10" s="421"/>
      <c r="B10" s="420"/>
      <c r="C10" s="897"/>
      <c r="D10" s="896" t="s">
        <v>84</v>
      </c>
      <c r="E10" s="896" t="s">
        <v>84</v>
      </c>
      <c r="F10" s="896" t="s">
        <v>142</v>
      </c>
      <c r="G10" s="895"/>
      <c r="H10" s="896" t="s">
        <v>83</v>
      </c>
    </row>
    <row r="11" spans="1:8" ht="12.75" customHeight="1">
      <c r="A11" s="587" t="s">
        <v>213</v>
      </c>
      <c r="B11" s="931"/>
      <c r="C11" s="786"/>
      <c r="D11" s="585"/>
      <c r="E11" s="585"/>
      <c r="F11" s="586"/>
      <c r="G11" s="586"/>
      <c r="H11" s="586"/>
    </row>
    <row r="12" spans="1:8" ht="12.75" customHeight="1">
      <c r="A12" s="844" t="s">
        <v>82</v>
      </c>
      <c r="B12" s="930"/>
      <c r="C12" s="782"/>
      <c r="D12" s="781">
        <f>SUM(D14:D41)</f>
        <v>99078357.829999998</v>
      </c>
      <c r="E12" s="781">
        <f>SUM(E14:E41)</f>
        <v>46837459.589999981</v>
      </c>
      <c r="F12" s="781">
        <f>SUM(F14:F41)</f>
        <v>61126425.410000019</v>
      </c>
      <c r="G12" s="781">
        <f>SUM(G14:G41)</f>
        <v>107963885</v>
      </c>
      <c r="H12" s="781" t="e">
        <f>SUM(H14:H41)</f>
        <v>#REF!</v>
      </c>
    </row>
    <row r="13" spans="1:8" s="666" customFormat="1" ht="15" customHeight="1" outlineLevel="1">
      <c r="A13" s="780" t="s">
        <v>81</v>
      </c>
      <c r="B13" s="779"/>
      <c r="C13" s="838"/>
      <c r="D13" s="839"/>
      <c r="E13" s="839"/>
      <c r="F13" s="838"/>
      <c r="G13" s="838"/>
      <c r="H13" s="838"/>
    </row>
    <row r="14" spans="1:8" s="666" customFormat="1" ht="16.7" customHeight="1" outlineLevel="1">
      <c r="A14" s="885" t="s">
        <v>478</v>
      </c>
      <c r="B14" s="888"/>
      <c r="C14" s="837" t="s">
        <v>79</v>
      </c>
      <c r="D14" s="697">
        <f>[8]Hospital!$F$9</f>
        <v>51195126.290000007</v>
      </c>
      <c r="E14" s="677">
        <f>[7]Hospital!$F$9</f>
        <v>26837034.819999989</v>
      </c>
      <c r="F14" s="677">
        <f>G14-E14</f>
        <v>32590065.180000011</v>
      </c>
      <c r="G14" s="675">
        <f>[7]Hospital!$D$9</f>
        <v>59427100</v>
      </c>
      <c r="H14" s="675" t="e">
        <f>#REF!</f>
        <v>#REF!</v>
      </c>
    </row>
    <row r="15" spans="1:8" s="666" customFormat="1" ht="14.25" customHeight="1" outlineLevel="1">
      <c r="A15" s="772" t="s">
        <v>78</v>
      </c>
      <c r="B15" s="888"/>
      <c r="C15" s="743"/>
      <c r="D15" s="697"/>
      <c r="E15" s="677"/>
      <c r="F15" s="677"/>
      <c r="G15" s="675"/>
      <c r="H15" s="675"/>
    </row>
    <row r="16" spans="1:8" s="666" customFormat="1" ht="16.7" customHeight="1" outlineLevel="1">
      <c r="A16" s="885" t="s">
        <v>477</v>
      </c>
      <c r="B16" s="888"/>
      <c r="C16" s="837" t="s">
        <v>76</v>
      </c>
      <c r="D16" s="697">
        <f>[8]Hospital!$F$10</f>
        <v>3294638.72</v>
      </c>
      <c r="E16" s="677">
        <f>[7]Hospital!$F$10</f>
        <v>1957634.4299999997</v>
      </c>
      <c r="F16" s="677">
        <f>G16-E16</f>
        <v>1906365.5700000003</v>
      </c>
      <c r="G16" s="675">
        <f>[7]Hospital!$D$10</f>
        <v>3864000</v>
      </c>
      <c r="H16" s="675" t="e">
        <f>#REF!*2000*12</f>
        <v>#REF!</v>
      </c>
    </row>
    <row r="17" spans="1:9" s="666" customFormat="1" ht="16.7" customHeight="1" outlineLevel="1">
      <c r="A17" s="885" t="s">
        <v>141</v>
      </c>
      <c r="B17" s="888"/>
      <c r="C17" s="837" t="s">
        <v>140</v>
      </c>
      <c r="D17" s="697">
        <f>[8]Hospital!$F$11</f>
        <v>135375</v>
      </c>
      <c r="E17" s="765">
        <f>[7]Hospital!$F$11</f>
        <v>61750</v>
      </c>
      <c r="F17" s="677">
        <f>G17-E17</f>
        <v>80750</v>
      </c>
      <c r="G17" s="770">
        <f>[7]Hospital!$D$11</f>
        <v>142500</v>
      </c>
      <c r="H17" s="675">
        <v>142500</v>
      </c>
    </row>
    <row r="18" spans="1:9" s="666" customFormat="1" ht="16.7" customHeight="1" outlineLevel="1">
      <c r="A18" s="885" t="s">
        <v>139</v>
      </c>
      <c r="B18" s="888"/>
      <c r="C18" s="837" t="s">
        <v>138</v>
      </c>
      <c r="D18" s="697">
        <f>[8]Hospital!$F$12</f>
        <v>135375</v>
      </c>
      <c r="E18" s="765">
        <f>[7]Hospital!$F$12</f>
        <v>61750</v>
      </c>
      <c r="F18" s="677">
        <f>G18-E18</f>
        <v>80750</v>
      </c>
      <c r="G18" s="770">
        <f>[7]Hospital!$D$12</f>
        <v>142500</v>
      </c>
      <c r="H18" s="675">
        <v>142500</v>
      </c>
    </row>
    <row r="19" spans="1:9" s="666" customFormat="1" ht="16.7" customHeight="1" outlineLevel="1">
      <c r="A19" s="885" t="s">
        <v>75</v>
      </c>
      <c r="B19" s="888"/>
      <c r="C19" s="837" t="s">
        <v>476</v>
      </c>
      <c r="D19" s="697">
        <f>[8]Hospital!$F$13</f>
        <v>870000</v>
      </c>
      <c r="E19" s="765">
        <f>[7]Hospital!$F$13</f>
        <v>864000</v>
      </c>
      <c r="F19" s="677">
        <f>G19-E19</f>
        <v>102000</v>
      </c>
      <c r="G19" s="770">
        <f>[7]Hospital!$D$13</f>
        <v>966000</v>
      </c>
      <c r="H19" s="770" t="e">
        <f>#REF!*6000</f>
        <v>#REF!</v>
      </c>
    </row>
    <row r="20" spans="1:9" s="666" customFormat="1" ht="16.7" customHeight="1" outlineLevel="1">
      <c r="A20" s="681" t="s">
        <v>560</v>
      </c>
      <c r="B20" s="888"/>
      <c r="C20" s="837" t="s">
        <v>559</v>
      </c>
      <c r="D20" s="697">
        <f>[8]Hospital!$F$14</f>
        <v>2464332.75</v>
      </c>
      <c r="E20" s="765">
        <f>[7]Hospital!$F$14</f>
        <v>1106049.8999999999</v>
      </c>
      <c r="F20" s="677">
        <f>G20-E20</f>
        <v>1791950.1</v>
      </c>
      <c r="G20" s="770">
        <f>[7]Hospital!$D$14</f>
        <v>2898000</v>
      </c>
      <c r="H20" s="770" t="e">
        <f>#REF!*1500*12</f>
        <v>#REF!</v>
      </c>
    </row>
    <row r="21" spans="1:9" s="666" customFormat="1" ht="16.7" customHeight="1" outlineLevel="1">
      <c r="A21" s="681" t="s">
        <v>558</v>
      </c>
      <c r="B21" s="888"/>
      <c r="C21" s="837" t="s">
        <v>557</v>
      </c>
      <c r="D21" s="697">
        <f>[8]Hospital!$F$15</f>
        <v>244408.59999999998</v>
      </c>
      <c r="E21" s="765">
        <f>[7]Hospital!$F$15</f>
        <v>110351.67999999999</v>
      </c>
      <c r="F21" s="677">
        <f>G21-E21</f>
        <v>179448.32000000001</v>
      </c>
      <c r="G21" s="770">
        <f>[7]Hospital!$D$15</f>
        <v>289800</v>
      </c>
      <c r="H21" s="770" t="e">
        <f>#REF!*150*12</f>
        <v>#REF!</v>
      </c>
    </row>
    <row r="22" spans="1:9" s="666" customFormat="1" ht="16.7" customHeight="1" outlineLevel="1">
      <c r="A22" s="887" t="s">
        <v>556</v>
      </c>
      <c r="B22" s="888"/>
      <c r="C22" s="837" t="s">
        <v>555</v>
      </c>
      <c r="D22" s="697">
        <f>[8]Hospital!$F$16</f>
        <v>9358616.9900000002</v>
      </c>
      <c r="E22" s="765">
        <f>[7]Hospital!$F$16</f>
        <v>5922911.6799999988</v>
      </c>
      <c r="F22" s="677">
        <f>G22-E22</f>
        <v>6521897.3200000012</v>
      </c>
      <c r="G22" s="770">
        <f>[7]Hospital!$D$16</f>
        <v>12444809</v>
      </c>
      <c r="H22" s="770">
        <v>12748367</v>
      </c>
    </row>
    <row r="23" spans="1:9" s="666" customFormat="1" ht="16.7" customHeight="1" outlineLevel="1">
      <c r="A23" s="887" t="s">
        <v>554</v>
      </c>
      <c r="B23" s="888"/>
      <c r="C23" s="837" t="s">
        <v>553</v>
      </c>
      <c r="D23" s="697">
        <f>[8]Hospital!$F$17</f>
        <v>1068539.2000000002</v>
      </c>
      <c r="E23" s="765">
        <f>[7]Hospital!$F$17</f>
        <v>654082.72000000009</v>
      </c>
      <c r="F23" s="677">
        <f>G23-E23</f>
        <v>1095159.2799999998</v>
      </c>
      <c r="G23" s="770">
        <f>[7]Hospital!$D$17</f>
        <v>1749242</v>
      </c>
      <c r="H23" s="770">
        <v>2212000</v>
      </c>
    </row>
    <row r="24" spans="1:9" s="666" customFormat="1" ht="16.7" customHeight="1" outlineLevel="1">
      <c r="A24" s="887" t="s">
        <v>174</v>
      </c>
      <c r="B24" s="888"/>
      <c r="C24" s="837" t="s">
        <v>136</v>
      </c>
      <c r="D24" s="697">
        <f>[8]Hospital!$F$18</f>
        <v>4041972.8400000008</v>
      </c>
      <c r="E24" s="765">
        <f>[7]Hospital!$F$18</f>
        <v>708173.68000000017</v>
      </c>
      <c r="F24" s="677">
        <f>G24-E24</f>
        <v>1856096.3199999998</v>
      </c>
      <c r="G24" s="770">
        <f>[7]Hospital!$D$18</f>
        <v>2564270</v>
      </c>
      <c r="H24" s="770">
        <v>3000000</v>
      </c>
    </row>
    <row r="25" spans="1:9" s="666" customFormat="1" ht="16.7" customHeight="1" outlineLevel="1">
      <c r="A25" s="885" t="s">
        <v>73</v>
      </c>
      <c r="B25" s="888"/>
      <c r="C25" s="743" t="s">
        <v>72</v>
      </c>
      <c r="D25" s="697">
        <f>[8]Hospital!$F$19</f>
        <v>4291635.8999999994</v>
      </c>
      <c r="E25" s="765">
        <f>[7]Hospital!$F$19</f>
        <v>7395</v>
      </c>
      <c r="F25" s="677">
        <f>G25-E25</f>
        <v>4947484</v>
      </c>
      <c r="G25" s="770">
        <f>[7]Hospital!$D$19</f>
        <v>4954879</v>
      </c>
      <c r="H25" s="675" t="e">
        <f>H14/12</f>
        <v>#REF!</v>
      </c>
    </row>
    <row r="26" spans="1:9" s="666" customFormat="1" ht="16.7" customHeight="1" outlineLevel="1">
      <c r="A26" s="885" t="s">
        <v>475</v>
      </c>
      <c r="B26" s="888"/>
      <c r="C26" s="743" t="s">
        <v>70</v>
      </c>
      <c r="D26" s="697">
        <f>[8]Hospital!$F$20</f>
        <v>687000</v>
      </c>
      <c r="E26" s="776">
        <f>[7]Hospital!$F$20</f>
        <v>0</v>
      </c>
      <c r="F26" s="677">
        <f>G26-E26</f>
        <v>805000</v>
      </c>
      <c r="G26" s="775">
        <f>[7]Hospital!$D$20</f>
        <v>805000</v>
      </c>
      <c r="H26" s="775" t="e">
        <f>#REF!*5000</f>
        <v>#REF!</v>
      </c>
    </row>
    <row r="27" spans="1:9" s="666" customFormat="1" ht="16.7" customHeight="1" outlineLevel="1">
      <c r="A27" s="887" t="s">
        <v>69</v>
      </c>
      <c r="B27" s="888"/>
      <c r="C27" s="743" t="s">
        <v>68</v>
      </c>
      <c r="D27" s="697">
        <f>[8]Hospital!$F$21</f>
        <v>4165276</v>
      </c>
      <c r="E27" s="765">
        <f>[7]Hospital!$F$21</f>
        <v>4352433.5</v>
      </c>
      <c r="F27" s="677">
        <f>G27-E27</f>
        <v>602445.5</v>
      </c>
      <c r="G27" s="770">
        <f>[7]Hospital!$D$21</f>
        <v>4954879</v>
      </c>
      <c r="H27" s="675" t="e">
        <f>H14/12</f>
        <v>#REF!</v>
      </c>
    </row>
    <row r="28" spans="1:9" s="666" customFormat="1" ht="14.25" customHeight="1" outlineLevel="1">
      <c r="A28" s="772" t="s">
        <v>67</v>
      </c>
      <c r="B28" s="888"/>
      <c r="C28" s="743"/>
      <c r="D28" s="697"/>
      <c r="E28" s="765"/>
      <c r="F28" s="677"/>
      <c r="G28" s="770"/>
      <c r="H28" s="675"/>
    </row>
    <row r="29" spans="1:9" s="666" customFormat="1" ht="16.7" customHeight="1" outlineLevel="1">
      <c r="A29" s="885" t="s">
        <v>474</v>
      </c>
      <c r="B29" s="888"/>
      <c r="C29" s="743" t="s">
        <v>65</v>
      </c>
      <c r="D29" s="697">
        <f>[8]Hospital!$F$22</f>
        <v>6143666.0199999996</v>
      </c>
      <c r="E29" s="765">
        <f>[7]Hospital!$F$22</f>
        <v>3221033.7200000007</v>
      </c>
      <c r="F29" s="677">
        <f>G29-E29</f>
        <v>3912311.2799999993</v>
      </c>
      <c r="G29" s="770">
        <f>[7]Hospital!$D$22</f>
        <v>7133345</v>
      </c>
      <c r="H29" s="675">
        <v>7757234</v>
      </c>
    </row>
    <row r="30" spans="1:9" s="666" customFormat="1" ht="16.7" customHeight="1" outlineLevel="1">
      <c r="A30" s="885" t="s">
        <v>473</v>
      </c>
      <c r="B30" s="888"/>
      <c r="C30" s="743" t="s">
        <v>63</v>
      </c>
      <c r="D30" s="697">
        <f>[8]Hospital!$F$23</f>
        <v>163792.66</v>
      </c>
      <c r="E30" s="765">
        <f>[7]Hospital!$F$23</f>
        <v>85500</v>
      </c>
      <c r="F30" s="677">
        <f>G30-E30</f>
        <v>107700</v>
      </c>
      <c r="G30" s="770">
        <f>[7]Hospital!$D$23</f>
        <v>193200</v>
      </c>
      <c r="H30" s="675" t="e">
        <f>#REF!*100*12</f>
        <v>#REF!</v>
      </c>
    </row>
    <row r="31" spans="1:9" s="666" customFormat="1" ht="16.7" customHeight="1" outlineLevel="1">
      <c r="A31" s="885" t="s">
        <v>62</v>
      </c>
      <c r="B31" s="888"/>
      <c r="C31" s="743" t="s">
        <v>61</v>
      </c>
      <c r="D31" s="697">
        <f>[8]Hospital!$F$24</f>
        <v>526881.88</v>
      </c>
      <c r="E31" s="765">
        <f>[7]Hospital!$F$24</f>
        <v>351193.2</v>
      </c>
      <c r="F31" s="677">
        <f>G31-E31</f>
        <v>538345.80000000005</v>
      </c>
      <c r="G31" s="770">
        <f>[7]Hospital!$D$24</f>
        <v>889539</v>
      </c>
      <c r="H31" s="675">
        <v>1066251</v>
      </c>
      <c r="I31" s="926"/>
    </row>
    <row r="32" spans="1:9" s="666" customFormat="1" ht="16.7" customHeight="1" outlineLevel="1">
      <c r="A32" s="885" t="s">
        <v>60</v>
      </c>
      <c r="B32" s="888"/>
      <c r="C32" s="743" t="s">
        <v>59</v>
      </c>
      <c r="D32" s="697">
        <f>[8]Hospital!$F$25</f>
        <v>165300</v>
      </c>
      <c r="E32" s="765">
        <f>[7]Hospital!$F$25</f>
        <v>86100</v>
      </c>
      <c r="F32" s="677">
        <f>G32-E32</f>
        <v>107100</v>
      </c>
      <c r="G32" s="770">
        <f>[7]Hospital!$D$25</f>
        <v>193200</v>
      </c>
      <c r="H32" s="675" t="e">
        <f>H30</f>
        <v>#REF!</v>
      </c>
    </row>
    <row r="33" spans="1:19" s="666" customFormat="1" ht="11.25" customHeight="1" outlineLevel="1">
      <c r="A33" s="772" t="s">
        <v>56</v>
      </c>
      <c r="B33" s="888"/>
      <c r="C33" s="743"/>
      <c r="D33" s="697"/>
      <c r="E33" s="765"/>
      <c r="F33" s="677">
        <f>G33-E33</f>
        <v>0</v>
      </c>
      <c r="G33" s="770"/>
      <c r="H33" s="675"/>
    </row>
    <row r="34" spans="1:19" s="666" customFormat="1" ht="16.7" customHeight="1" outlineLevel="1">
      <c r="A34" s="885" t="s">
        <v>472</v>
      </c>
      <c r="B34" s="888"/>
      <c r="C34" s="743" t="s">
        <v>57</v>
      </c>
      <c r="D34" s="697">
        <f>[8]Hospital!$F$26</f>
        <v>574945.88000000012</v>
      </c>
      <c r="E34" s="765">
        <f>[7]Hospital!$F$26</f>
        <v>26065.26</v>
      </c>
      <c r="F34" s="677">
        <f>G34-E34</f>
        <v>88134.74</v>
      </c>
      <c r="G34" s="770">
        <f>[7]Hospital!$D$26</f>
        <v>114200</v>
      </c>
      <c r="H34" s="675">
        <v>3917000</v>
      </c>
    </row>
    <row r="35" spans="1:19" s="666" customFormat="1" ht="16.7" customHeight="1" outlineLevel="1">
      <c r="A35" s="885" t="s">
        <v>464</v>
      </c>
      <c r="B35" s="888"/>
      <c r="C35" s="832" t="s">
        <v>55</v>
      </c>
      <c r="D35" s="769">
        <f>[8]Hospital!$F$27</f>
        <v>8791974.0999999996</v>
      </c>
      <c r="E35" s="768">
        <f>[7]Hospital!$F$27</f>
        <v>0</v>
      </c>
      <c r="F35" s="677">
        <f>G35-E35</f>
        <v>2790422</v>
      </c>
      <c r="G35" s="826">
        <f>[7]Hospital!$D$27</f>
        <v>2790422</v>
      </c>
      <c r="H35" s="677">
        <v>8672000</v>
      </c>
    </row>
    <row r="36" spans="1:19" s="666" customFormat="1" ht="16.7" customHeight="1" outlineLevel="1">
      <c r="A36" s="885" t="s">
        <v>470</v>
      </c>
      <c r="B36" s="888"/>
      <c r="C36" s="832" t="s">
        <v>469</v>
      </c>
      <c r="D36" s="769">
        <f>[8]Hospital!$F$28</f>
        <v>60000</v>
      </c>
      <c r="E36" s="768">
        <f>[7]Hospital!$F$28</f>
        <v>25000</v>
      </c>
      <c r="F36" s="677">
        <f>G36-E36</f>
        <v>30000</v>
      </c>
      <c r="G36" s="768">
        <f>[7]Hospital!$D$28</f>
        <v>55000</v>
      </c>
      <c r="H36" s="677">
        <v>35000</v>
      </c>
    </row>
    <row r="37" spans="1:19" s="666" customFormat="1" ht="16.7" customHeight="1" outlineLevel="1">
      <c r="A37" s="885" t="s">
        <v>52</v>
      </c>
      <c r="B37" s="888"/>
      <c r="C37" s="832" t="s">
        <v>468</v>
      </c>
      <c r="D37" s="769">
        <f>[8]Hospital!$F$29</f>
        <v>0</v>
      </c>
      <c r="E37" s="768">
        <f>[7]Hospital!$F$29</f>
        <v>0</v>
      </c>
      <c r="F37" s="677">
        <f>G37-E37</f>
        <v>1000</v>
      </c>
      <c r="G37" s="768">
        <f>[7]Hospital!$D$29</f>
        <v>1000</v>
      </c>
      <c r="H37" s="677">
        <v>1000</v>
      </c>
      <c r="I37" s="918"/>
      <c r="J37" s="918"/>
      <c r="K37" s="918"/>
      <c r="L37" s="918"/>
      <c r="M37" s="918"/>
      <c r="N37" s="918"/>
      <c r="O37" s="918"/>
      <c r="P37" s="918"/>
      <c r="Q37" s="918"/>
      <c r="R37" s="918"/>
      <c r="S37" s="918"/>
    </row>
    <row r="38" spans="1:19" s="666" customFormat="1" ht="16.7" customHeight="1" outlineLevel="1">
      <c r="A38" s="873" t="s">
        <v>467</v>
      </c>
      <c r="B38" s="925"/>
      <c r="C38" s="832"/>
      <c r="D38" s="769"/>
      <c r="E38" s="768"/>
      <c r="F38" s="677">
        <f>G38-E38</f>
        <v>0</v>
      </c>
      <c r="G38" s="768"/>
      <c r="H38" s="677"/>
      <c r="I38" s="918"/>
      <c r="J38" s="918"/>
      <c r="K38" s="918"/>
      <c r="L38" s="918"/>
      <c r="M38" s="918"/>
      <c r="N38" s="918"/>
      <c r="O38" s="918"/>
      <c r="P38" s="918"/>
      <c r="Q38" s="918"/>
      <c r="R38" s="918"/>
      <c r="S38" s="918"/>
    </row>
    <row r="39" spans="1:19" s="666" customFormat="1" ht="16.7" customHeight="1" outlineLevel="1">
      <c r="A39" s="887"/>
      <c r="B39" s="888" t="s">
        <v>466</v>
      </c>
      <c r="C39" s="832" t="s">
        <v>465</v>
      </c>
      <c r="D39" s="769">
        <f>[8]Hospital!$F$30</f>
        <v>680000</v>
      </c>
      <c r="E39" s="768">
        <f>[7]Hospital!$F$30</f>
        <v>0</v>
      </c>
      <c r="F39" s="677">
        <f>G39-E39</f>
        <v>805000</v>
      </c>
      <c r="G39" s="768">
        <f>[7]Hospital!$D$30</f>
        <v>805000</v>
      </c>
      <c r="H39" s="677" t="e">
        <f>#REF!*5000</f>
        <v>#REF!</v>
      </c>
      <c r="I39" s="918"/>
      <c r="J39" s="918"/>
      <c r="K39" s="918"/>
      <c r="L39" s="918"/>
      <c r="M39" s="918"/>
      <c r="N39" s="918"/>
      <c r="O39" s="918"/>
      <c r="P39" s="918"/>
      <c r="Q39" s="918"/>
      <c r="R39" s="918"/>
      <c r="S39" s="918"/>
    </row>
    <row r="40" spans="1:19" s="666" customFormat="1" ht="16.7" customHeight="1" outlineLevel="1">
      <c r="A40" s="873" t="s">
        <v>48</v>
      </c>
      <c r="B40" s="888"/>
      <c r="C40" s="832" t="s">
        <v>461</v>
      </c>
      <c r="D40" s="769">
        <v>0</v>
      </c>
      <c r="E40" s="768">
        <f>[7]Hospital!$F$31</f>
        <v>393000</v>
      </c>
      <c r="F40" s="677">
        <f>G40-E40</f>
        <v>90000</v>
      </c>
      <c r="G40" s="768">
        <f>[7]Hospital!$D$31</f>
        <v>483000</v>
      </c>
      <c r="H40" s="677">
        <v>0</v>
      </c>
      <c r="I40" s="918"/>
      <c r="J40" s="918"/>
      <c r="K40" s="918"/>
      <c r="L40" s="918"/>
      <c r="M40" s="918"/>
      <c r="N40" s="918"/>
      <c r="O40" s="918"/>
      <c r="P40" s="918"/>
      <c r="Q40" s="918"/>
      <c r="R40" s="918"/>
      <c r="S40" s="918"/>
    </row>
    <row r="41" spans="1:19" s="918" customFormat="1" ht="16.7" customHeight="1" outlineLevel="1">
      <c r="A41" s="872" t="s">
        <v>552</v>
      </c>
      <c r="B41" s="924"/>
      <c r="C41" s="829" t="s">
        <v>551</v>
      </c>
      <c r="D41" s="747">
        <f>[8]Hospital!$F$31</f>
        <v>19500</v>
      </c>
      <c r="E41" s="923">
        <f>[7]Hospital!$F$32</f>
        <v>6000</v>
      </c>
      <c r="F41" s="677">
        <f>G41-E41</f>
        <v>97000</v>
      </c>
      <c r="G41" s="923">
        <f>[7]Hospital!$D$32</f>
        <v>103000</v>
      </c>
      <c r="H41" s="746">
        <v>100000</v>
      </c>
    </row>
    <row r="42" spans="1:19" s="918" customFormat="1" ht="12" customHeight="1" outlineLevel="1">
      <c r="A42" s="922" t="s">
        <v>46</v>
      </c>
      <c r="B42" s="921"/>
      <c r="C42" s="758"/>
      <c r="D42" s="920">
        <f>SUM(D43:D106)</f>
        <v>62432081.11999999</v>
      </c>
      <c r="E42" s="920">
        <f>SUM(E43:E106)</f>
        <v>22506110.040000003</v>
      </c>
      <c r="F42" s="920">
        <f>SUM(F43:F106)</f>
        <v>54620929.959999993</v>
      </c>
      <c r="G42" s="920">
        <f>SUM(G43:G106)</f>
        <v>77127040</v>
      </c>
      <c r="H42" s="757">
        <f>SUM(H43:H106)</f>
        <v>107010910</v>
      </c>
      <c r="I42" s="665"/>
      <c r="J42" s="665"/>
      <c r="K42" s="665"/>
      <c r="L42" s="665"/>
      <c r="M42" s="665"/>
      <c r="N42" s="665"/>
      <c r="O42" s="665"/>
      <c r="P42" s="665"/>
      <c r="Q42" s="665"/>
      <c r="R42" s="665"/>
      <c r="S42" s="665"/>
    </row>
    <row r="43" spans="1:19" s="917" customFormat="1" ht="16.7" customHeight="1" outlineLevel="1">
      <c r="A43" s="887" t="s">
        <v>212</v>
      </c>
      <c r="B43" s="833"/>
      <c r="C43" s="755" t="s">
        <v>44</v>
      </c>
      <c r="D43" s="742">
        <f>[8]Hospital!$F$33</f>
        <v>177437.20000000007</v>
      </c>
      <c r="E43" s="751">
        <f>[7]Hospital!$F$34</f>
        <v>54377.130000000005</v>
      </c>
      <c r="F43" s="677">
        <f>G43-E43</f>
        <v>245622.87</v>
      </c>
      <c r="G43" s="752">
        <f>[7]Hospital!$D$34</f>
        <v>300000</v>
      </c>
      <c r="H43" s="751">
        <v>100000</v>
      </c>
      <c r="I43" s="665"/>
      <c r="J43" s="665"/>
      <c r="K43" s="665"/>
      <c r="L43" s="665"/>
      <c r="M43" s="665"/>
      <c r="N43" s="665"/>
      <c r="O43" s="665"/>
      <c r="P43" s="665"/>
      <c r="Q43" s="665"/>
      <c r="R43" s="665"/>
      <c r="S43" s="665"/>
    </row>
    <row r="44" spans="1:19" s="917" customFormat="1" ht="16.7" customHeight="1" outlineLevel="1">
      <c r="A44" s="887" t="s">
        <v>550</v>
      </c>
      <c r="B44" s="833"/>
      <c r="C44" s="820" t="s">
        <v>549</v>
      </c>
      <c r="D44" s="697">
        <f>[8]Hospital!$F$34</f>
        <v>269680</v>
      </c>
      <c r="E44" s="677">
        <f>[7]Hospital!$F$35</f>
        <v>140970</v>
      </c>
      <c r="F44" s="677">
        <f>G44-E44</f>
        <v>454030</v>
      </c>
      <c r="G44" s="707">
        <f>[7]Hospital!$D$35</f>
        <v>595000</v>
      </c>
      <c r="H44" s="677">
        <v>595000</v>
      </c>
      <c r="I44" s="665"/>
      <c r="J44" s="665"/>
      <c r="K44" s="665"/>
      <c r="L44" s="665"/>
      <c r="M44" s="665"/>
      <c r="N44" s="665"/>
      <c r="O44" s="665"/>
      <c r="P44" s="665"/>
      <c r="Q44" s="665"/>
      <c r="R44" s="665"/>
      <c r="S44" s="665"/>
    </row>
    <row r="45" spans="1:19" s="917" customFormat="1" ht="16.7" customHeight="1" outlineLevel="1">
      <c r="A45" s="887" t="s">
        <v>211</v>
      </c>
      <c r="B45" s="833"/>
      <c r="C45" s="820" t="s">
        <v>40</v>
      </c>
      <c r="D45" s="769">
        <f>[8]Hospital!$F$35</f>
        <v>111440</v>
      </c>
      <c r="E45" s="677">
        <f>[7]Hospital!$F$36</f>
        <v>19000</v>
      </c>
      <c r="F45" s="677">
        <f>G45-E45</f>
        <v>181000</v>
      </c>
      <c r="G45" s="707">
        <f>[7]Hospital!$D$36</f>
        <v>200000</v>
      </c>
      <c r="H45" s="677">
        <v>100000</v>
      </c>
      <c r="I45" s="665"/>
      <c r="J45" s="665"/>
      <c r="K45" s="665"/>
      <c r="L45" s="665"/>
      <c r="M45" s="665"/>
      <c r="N45" s="665"/>
      <c r="O45" s="665"/>
      <c r="P45" s="665"/>
      <c r="Q45" s="665"/>
      <c r="R45" s="665"/>
      <c r="S45" s="665"/>
    </row>
    <row r="46" spans="1:19" s="665" customFormat="1" ht="16.7" customHeight="1" outlineLevel="1">
      <c r="A46" s="885" t="s">
        <v>39</v>
      </c>
      <c r="B46" s="833"/>
      <c r="C46" s="683" t="s">
        <v>35</v>
      </c>
      <c r="D46" s="769">
        <f>[8]Hospital!$F$36</f>
        <v>773217.64999999991</v>
      </c>
      <c r="E46" s="677">
        <f>[7]Hospital!$F$37</f>
        <v>79481.939999999944</v>
      </c>
      <c r="F46" s="677">
        <f>G46-E46</f>
        <v>820518.06</v>
      </c>
      <c r="G46" s="676">
        <f>[7]Hospital!$D$37</f>
        <v>900000</v>
      </c>
      <c r="H46" s="677">
        <v>900000</v>
      </c>
    </row>
    <row r="47" spans="1:19" s="665" customFormat="1" ht="16.7" customHeight="1" outlineLevel="1">
      <c r="A47" s="885" t="s">
        <v>334</v>
      </c>
      <c r="B47" s="833"/>
      <c r="C47" s="683"/>
      <c r="D47" s="769"/>
      <c r="E47" s="677"/>
      <c r="F47" s="677"/>
      <c r="G47" s="676"/>
      <c r="H47" s="675"/>
    </row>
    <row r="48" spans="1:19" s="665" customFormat="1" ht="16.7" customHeight="1" outlineLevel="1">
      <c r="A48" s="887"/>
      <c r="B48" s="833" t="s">
        <v>548</v>
      </c>
      <c r="C48" s="683" t="s">
        <v>37</v>
      </c>
      <c r="D48" s="769">
        <f>[8]Hospital!$F$38</f>
        <v>104026</v>
      </c>
      <c r="E48" s="677">
        <f>[7]Hospital!$F$39</f>
        <v>43629</v>
      </c>
      <c r="F48" s="677">
        <f>G48-E48</f>
        <v>206371</v>
      </c>
      <c r="G48" s="676">
        <f>[7]Hospital!$D$39</f>
        <v>250000</v>
      </c>
      <c r="H48" s="675">
        <v>250000</v>
      </c>
    </row>
    <row r="49" spans="1:8" s="665" customFormat="1" ht="16.7" customHeight="1" outlineLevel="1">
      <c r="A49" s="887" t="s">
        <v>547</v>
      </c>
      <c r="B49" s="833"/>
      <c r="C49" s="683" t="s">
        <v>546</v>
      </c>
      <c r="D49" s="769">
        <f>[8]Hospital!$F$39</f>
        <v>10683730</v>
      </c>
      <c r="E49" s="677">
        <f>[7]Hospital!$F$40</f>
        <v>2058300</v>
      </c>
      <c r="F49" s="677">
        <f>G49-E49</f>
        <v>9941700</v>
      </c>
      <c r="G49" s="676">
        <f>[7]Hospital!$D$40</f>
        <v>12000000</v>
      </c>
      <c r="H49" s="675">
        <v>12000000</v>
      </c>
    </row>
    <row r="50" spans="1:8" s="665" customFormat="1" ht="15" customHeight="1" outlineLevel="1">
      <c r="A50" s="681" t="s">
        <v>565</v>
      </c>
      <c r="B50" s="833"/>
      <c r="C50" s="683" t="s">
        <v>564</v>
      </c>
      <c r="D50" s="769">
        <v>0</v>
      </c>
      <c r="E50" s="677">
        <v>0</v>
      </c>
      <c r="F50" s="677">
        <f>G50-E50</f>
        <v>0</v>
      </c>
      <c r="G50" s="676">
        <v>0</v>
      </c>
      <c r="H50" s="675">
        <v>30000000</v>
      </c>
    </row>
    <row r="51" spans="1:8" s="665" customFormat="1" ht="16.7" customHeight="1" outlineLevel="1">
      <c r="A51" s="887" t="s">
        <v>545</v>
      </c>
      <c r="B51" s="833"/>
      <c r="C51" s="683" t="s">
        <v>544</v>
      </c>
      <c r="D51" s="769">
        <f>[8]Hospital!$F$40</f>
        <v>2982784</v>
      </c>
      <c r="E51" s="677">
        <f>[7]Hospital!$F$41</f>
        <v>962614</v>
      </c>
      <c r="F51" s="677">
        <f>G51-E51</f>
        <v>3037386</v>
      </c>
      <c r="G51" s="676">
        <f>[7]Hospital!$D$41</f>
        <v>4000000</v>
      </c>
      <c r="H51" s="675">
        <v>4000000</v>
      </c>
    </row>
    <row r="52" spans="1:8" s="665" customFormat="1" ht="16.7" customHeight="1" outlineLevel="1">
      <c r="A52" s="887" t="s">
        <v>543</v>
      </c>
      <c r="B52" s="833"/>
      <c r="C52" s="683" t="s">
        <v>542</v>
      </c>
      <c r="D52" s="769">
        <f>[8]Hospital!$F$41</f>
        <v>15345002.040000001</v>
      </c>
      <c r="E52" s="677">
        <f>[7]Hospital!$F$42</f>
        <v>2491079.0700000003</v>
      </c>
      <c r="F52" s="677">
        <f>G52-E52</f>
        <v>11508920.93</v>
      </c>
      <c r="G52" s="676">
        <f>[7]Hospital!$D$42</f>
        <v>14000000</v>
      </c>
      <c r="H52" s="675">
        <v>14000000</v>
      </c>
    </row>
    <row r="53" spans="1:8" s="665" customFormat="1" ht="16.7" customHeight="1" outlineLevel="1">
      <c r="A53" s="887" t="s">
        <v>541</v>
      </c>
      <c r="B53" s="833"/>
      <c r="C53" s="683" t="s">
        <v>540</v>
      </c>
      <c r="D53" s="769">
        <f>[8]Hospital!$F$42</f>
        <v>189560</v>
      </c>
      <c r="E53" s="677">
        <f>[7]Hospital!$F$43</f>
        <v>170300</v>
      </c>
      <c r="F53" s="677">
        <f>G53-E53</f>
        <v>829700</v>
      </c>
      <c r="G53" s="676">
        <f>[7]Hospital!$D$43</f>
        <v>1000000</v>
      </c>
      <c r="H53" s="675">
        <f>[19]HOSPITAL!$G$20</f>
        <v>1000000</v>
      </c>
    </row>
    <row r="54" spans="1:8" s="665" customFormat="1" ht="16.7" customHeight="1" outlineLevel="1">
      <c r="A54" s="887" t="s">
        <v>539</v>
      </c>
      <c r="B54" s="833"/>
      <c r="C54" s="683" t="s">
        <v>538</v>
      </c>
      <c r="D54" s="769">
        <f>[8]Hospital!$F$43</f>
        <v>79668.5</v>
      </c>
      <c r="E54" s="677">
        <f>[7]Hospital!$F$44</f>
        <v>44542</v>
      </c>
      <c r="F54" s="677">
        <f>G54-E54</f>
        <v>205458</v>
      </c>
      <c r="G54" s="676">
        <f>[7]Hospital!$D$44</f>
        <v>250000</v>
      </c>
      <c r="H54" s="675">
        <v>250000</v>
      </c>
    </row>
    <row r="55" spans="1:8" s="665" customFormat="1" ht="16.7" customHeight="1" outlineLevel="1">
      <c r="A55" s="887" t="s">
        <v>537</v>
      </c>
      <c r="B55" s="833"/>
      <c r="C55" s="683" t="s">
        <v>536</v>
      </c>
      <c r="D55" s="769">
        <f>[8]Hospital!$F$44</f>
        <v>39500</v>
      </c>
      <c r="E55" s="677">
        <f>[7]Hospital!$F$45</f>
        <v>811</v>
      </c>
      <c r="F55" s="677">
        <f>G55-E55</f>
        <v>99189</v>
      </c>
      <c r="G55" s="676">
        <f>[7]Hospital!$D$45</f>
        <v>100000</v>
      </c>
      <c r="H55" s="675">
        <v>100000</v>
      </c>
    </row>
    <row r="56" spans="1:8" s="665" customFormat="1" ht="16.7" customHeight="1" outlineLevel="1">
      <c r="A56" s="887" t="s">
        <v>533</v>
      </c>
      <c r="B56" s="833"/>
      <c r="C56" s="683"/>
      <c r="D56" s="769"/>
      <c r="E56" s="677"/>
      <c r="F56" s="677"/>
      <c r="G56" s="676"/>
      <c r="H56" s="675"/>
    </row>
    <row r="57" spans="1:8" s="665" customFormat="1" ht="16.7" customHeight="1" outlineLevel="1">
      <c r="A57" s="887"/>
      <c r="B57" s="911" t="s">
        <v>535</v>
      </c>
      <c r="C57" s="683" t="s">
        <v>534</v>
      </c>
      <c r="D57" s="769">
        <f>[8]Hospital!$F$45</f>
        <v>0</v>
      </c>
      <c r="E57" s="677">
        <f>[7]Hospital!$F$46</f>
        <v>0</v>
      </c>
      <c r="F57" s="677">
        <f>G57-E57</f>
        <v>200000</v>
      </c>
      <c r="G57" s="676">
        <f>[7]Hospital!$D$46</f>
        <v>200000</v>
      </c>
      <c r="H57" s="675">
        <v>200000</v>
      </c>
    </row>
    <row r="58" spans="1:8" s="665" customFormat="1" ht="16.7" customHeight="1" outlineLevel="1">
      <c r="A58" s="887" t="s">
        <v>533</v>
      </c>
      <c r="B58" s="833"/>
      <c r="C58" s="683"/>
      <c r="D58" s="769"/>
      <c r="E58" s="677"/>
      <c r="F58" s="677"/>
      <c r="G58" s="676"/>
      <c r="H58" s="675"/>
    </row>
    <row r="59" spans="1:8" s="665" customFormat="1" ht="16.7" customHeight="1" outlineLevel="1">
      <c r="A59" s="916"/>
      <c r="B59" s="915" t="s">
        <v>532</v>
      </c>
      <c r="C59" s="748" t="s">
        <v>531</v>
      </c>
      <c r="D59" s="828">
        <f>[8]Hospital!$F$46</f>
        <v>45000</v>
      </c>
      <c r="E59" s="746">
        <f>[7]Hospital!$F$47</f>
        <v>0</v>
      </c>
      <c r="F59" s="746">
        <f>G59-E59</f>
        <v>300000</v>
      </c>
      <c r="G59" s="745">
        <f>[7]Hospital!$D$47</f>
        <v>300000</v>
      </c>
      <c r="H59" s="744">
        <v>300000</v>
      </c>
    </row>
    <row r="60" spans="1:8" s="665" customFormat="1" ht="16.7" customHeight="1" outlineLevel="1">
      <c r="A60" s="833"/>
      <c r="B60" s="911"/>
      <c r="C60" s="743"/>
      <c r="D60" s="742"/>
      <c r="E60" s="740"/>
      <c r="F60" s="740"/>
      <c r="G60" s="741"/>
      <c r="H60" s="740"/>
    </row>
    <row r="61" spans="1:8" s="665" customFormat="1" ht="16.7" customHeight="1" outlineLevel="1">
      <c r="A61" s="833"/>
      <c r="B61" s="911"/>
      <c r="C61" s="743"/>
      <c r="D61" s="742"/>
      <c r="E61" s="740"/>
      <c r="F61" s="740"/>
      <c r="G61" s="741"/>
      <c r="H61" s="740"/>
    </row>
    <row r="62" spans="1:8" s="665" customFormat="1" ht="16.7" customHeight="1" outlineLevel="1">
      <c r="A62" s="833"/>
      <c r="B62" s="911"/>
      <c r="C62" s="743"/>
      <c r="D62" s="742"/>
      <c r="E62" s="740"/>
      <c r="F62" s="597"/>
      <c r="G62" s="597"/>
      <c r="H62" s="597"/>
    </row>
    <row r="63" spans="1:8" s="665" customFormat="1" ht="16.7" customHeight="1" outlineLevel="1">
      <c r="A63" s="833"/>
      <c r="B63" s="911"/>
      <c r="C63" s="743"/>
      <c r="D63" s="742"/>
      <c r="E63" s="740"/>
      <c r="F63" s="595"/>
      <c r="G63" s="595"/>
      <c r="H63" s="595"/>
    </row>
    <row r="64" spans="1:8" s="665" customFormat="1" ht="16.7" customHeight="1" outlineLevel="1">
      <c r="A64" s="833"/>
      <c r="B64" s="911"/>
      <c r="C64" s="743"/>
      <c r="D64" s="742"/>
      <c r="E64" s="740"/>
      <c r="F64" s="595"/>
      <c r="G64" s="595"/>
      <c r="H64" s="595"/>
    </row>
    <row r="65" spans="1:8" s="898" customFormat="1" ht="16.7" customHeight="1" outlineLevel="1">
      <c r="A65" s="598" t="s">
        <v>99</v>
      </c>
      <c r="B65" s="909"/>
      <c r="C65" s="699"/>
      <c r="D65" s="736"/>
      <c r="E65" s="908"/>
      <c r="F65" s="598"/>
      <c r="G65" s="596"/>
      <c r="H65" s="596"/>
    </row>
    <row r="66" spans="1:8" s="898" customFormat="1" ht="16.7" customHeight="1" outlineLevel="1">
      <c r="A66" s="596" t="s">
        <v>530</v>
      </c>
      <c r="B66" s="909"/>
      <c r="C66" s="699"/>
      <c r="D66" s="736"/>
      <c r="E66" s="908"/>
      <c r="F66" s="596"/>
      <c r="G66" s="596"/>
      <c r="H66" s="596"/>
    </row>
    <row r="67" spans="1:8" s="898" customFormat="1" ht="16.7" customHeight="1" outlineLevel="1">
      <c r="A67" s="432" t="s">
        <v>143</v>
      </c>
      <c r="B67" s="431"/>
      <c r="C67" s="906" t="s">
        <v>92</v>
      </c>
      <c r="D67" s="906" t="s">
        <v>91</v>
      </c>
      <c r="E67" s="905" t="s">
        <v>93</v>
      </c>
      <c r="F67" s="904"/>
      <c r="G67" s="903"/>
      <c r="H67" s="906" t="s">
        <v>452</v>
      </c>
    </row>
    <row r="68" spans="1:8" s="898" customFormat="1" ht="16.7" customHeight="1" outlineLevel="1">
      <c r="A68" s="426"/>
      <c r="B68" s="425"/>
      <c r="C68" s="901" t="s">
        <v>86</v>
      </c>
      <c r="D68" s="900" t="s">
        <v>228</v>
      </c>
      <c r="E68" s="900" t="s">
        <v>215</v>
      </c>
      <c r="F68" s="900" t="s">
        <v>89</v>
      </c>
      <c r="G68" s="900"/>
      <c r="H68" s="900" t="s">
        <v>214</v>
      </c>
    </row>
    <row r="69" spans="1:8" s="898" customFormat="1" ht="16.7" customHeight="1" outlineLevel="1">
      <c r="A69" s="426"/>
      <c r="B69" s="425"/>
      <c r="C69" s="901"/>
      <c r="D69" s="900"/>
      <c r="E69" s="900" t="s">
        <v>85</v>
      </c>
      <c r="F69" s="900" t="s">
        <v>85</v>
      </c>
      <c r="G69" s="900" t="s">
        <v>88</v>
      </c>
      <c r="H69" s="900" t="s">
        <v>227</v>
      </c>
    </row>
    <row r="70" spans="1:8" s="665" customFormat="1" ht="16.7" customHeight="1" outlineLevel="1">
      <c r="A70" s="421"/>
      <c r="B70" s="420"/>
      <c r="C70" s="897"/>
      <c r="D70" s="896" t="s">
        <v>84</v>
      </c>
      <c r="E70" s="896" t="s">
        <v>84</v>
      </c>
      <c r="F70" s="896" t="s">
        <v>142</v>
      </c>
      <c r="G70" s="895"/>
      <c r="H70" s="896" t="s">
        <v>83</v>
      </c>
    </row>
    <row r="71" spans="1:8" s="665" customFormat="1" ht="16.7" customHeight="1" outlineLevel="1">
      <c r="A71" s="893" t="s">
        <v>238</v>
      </c>
      <c r="B71" s="892"/>
      <c r="C71" s="755" t="s">
        <v>131</v>
      </c>
      <c r="D71" s="891">
        <f>[8]Hospital!$F$47</f>
        <v>1655587.5899999999</v>
      </c>
      <c r="E71" s="753">
        <f>[7]Hospital!$F$48</f>
        <v>441169.74000000011</v>
      </c>
      <c r="F71" s="753">
        <f>G71-E71</f>
        <v>1558830.2599999998</v>
      </c>
      <c r="G71" s="890">
        <f>[7]Hospital!$D$48</f>
        <v>2000000</v>
      </c>
      <c r="H71" s="751">
        <v>2000000</v>
      </c>
    </row>
    <row r="72" spans="1:8" s="665" customFormat="1" ht="16.7" customHeight="1" outlineLevel="1">
      <c r="A72" s="887" t="s">
        <v>130</v>
      </c>
      <c r="B72" s="833"/>
      <c r="C72" s="683" t="s">
        <v>529</v>
      </c>
      <c r="D72" s="769">
        <f>[8]Hospital!$F$48</f>
        <v>199806</v>
      </c>
      <c r="E72" s="708">
        <f>[7]Hospital!$F$49</f>
        <v>126222</v>
      </c>
      <c r="F72" s="708">
        <f>G72-E72</f>
        <v>573778</v>
      </c>
      <c r="G72" s="709">
        <f>[7]Hospital!$D$49</f>
        <v>700000</v>
      </c>
      <c r="H72" s="677">
        <v>700000</v>
      </c>
    </row>
    <row r="73" spans="1:8" s="665" customFormat="1" ht="16.7" customHeight="1" outlineLevel="1">
      <c r="A73" s="885" t="s">
        <v>32</v>
      </c>
      <c r="B73" s="833"/>
      <c r="C73" s="683" t="s">
        <v>31</v>
      </c>
      <c r="D73" s="769">
        <f>[8]Hospital!$F$49</f>
        <v>563992.60000000009</v>
      </c>
      <c r="E73" s="677">
        <f>[7]Hospital!$F$50</f>
        <v>190059.95</v>
      </c>
      <c r="F73" s="708">
        <f>G73-E73</f>
        <v>409940.05</v>
      </c>
      <c r="G73" s="709">
        <f>[7]Hospital!$D$50</f>
        <v>600000</v>
      </c>
      <c r="H73" s="677">
        <v>600000</v>
      </c>
    </row>
    <row r="74" spans="1:8" s="665" customFormat="1" ht="16.7" customHeight="1" outlineLevel="1">
      <c r="A74" s="887" t="s">
        <v>195</v>
      </c>
      <c r="B74" s="833"/>
      <c r="C74" s="683" t="s">
        <v>194</v>
      </c>
      <c r="D74" s="769">
        <f>[8]Hospital!$F$50</f>
        <v>4926812.41</v>
      </c>
      <c r="E74" s="677">
        <f>[7]Hospital!$F$51</f>
        <v>2309349.7699999996</v>
      </c>
      <c r="F74" s="677">
        <f>G74-E74</f>
        <v>3190650.2300000004</v>
      </c>
      <c r="G74" s="676">
        <f>[7]Hospital!$D$51</f>
        <v>5500000</v>
      </c>
      <c r="H74" s="675">
        <v>5500000</v>
      </c>
    </row>
    <row r="75" spans="1:8" s="665" customFormat="1" ht="16.7" customHeight="1" outlineLevel="1">
      <c r="A75" s="887" t="s">
        <v>171</v>
      </c>
      <c r="B75" s="833"/>
      <c r="C75" s="683" t="s">
        <v>29</v>
      </c>
      <c r="D75" s="769">
        <f>[8]Hospital!$F$51</f>
        <v>0</v>
      </c>
      <c r="E75" s="677">
        <f>[7]Hospital!$F$52</f>
        <v>0</v>
      </c>
      <c r="F75" s="677">
        <f>G75-E75</f>
        <v>10000</v>
      </c>
      <c r="G75" s="676">
        <f>[7]Hospital!$D$52</f>
        <v>10000</v>
      </c>
      <c r="H75" s="675">
        <f>[19]HOSPITAL!$G$31</f>
        <v>10000</v>
      </c>
    </row>
    <row r="76" spans="1:8" s="665" customFormat="1" ht="16.7" customHeight="1" outlineLevel="1">
      <c r="A76" s="885" t="s">
        <v>209</v>
      </c>
      <c r="B76" s="888"/>
      <c r="C76" s="743" t="s">
        <v>27</v>
      </c>
      <c r="D76" s="769">
        <f>[8]Hospital!$F$52</f>
        <v>137180.97999999998</v>
      </c>
      <c r="E76" s="677">
        <f>[7]Hospital!$F$53</f>
        <v>35269.199999999997</v>
      </c>
      <c r="F76" s="677">
        <f>G76-E76</f>
        <v>214730.8</v>
      </c>
      <c r="G76" s="676">
        <f>[7]Hospital!$D$53</f>
        <v>250000</v>
      </c>
      <c r="H76" s="675">
        <f>[19]HOSPITAL!$G$32</f>
        <v>250000</v>
      </c>
    </row>
    <row r="77" spans="1:8" s="665" customFormat="1" ht="16.7" customHeight="1" outlineLevel="1">
      <c r="A77" s="887" t="s">
        <v>26</v>
      </c>
      <c r="B77" s="888"/>
      <c r="C77" s="743" t="s">
        <v>25</v>
      </c>
      <c r="D77" s="769">
        <f>[8]Hospital!$F$53</f>
        <v>56206.58</v>
      </c>
      <c r="E77" s="677">
        <f>[7]Hospital!$F$54</f>
        <v>199977</v>
      </c>
      <c r="F77" s="677">
        <f>G77-E77</f>
        <v>300023</v>
      </c>
      <c r="G77" s="676">
        <f>[7]Hospital!$D$54</f>
        <v>500000</v>
      </c>
      <c r="H77" s="675">
        <v>500000</v>
      </c>
    </row>
    <row r="78" spans="1:8" s="665" customFormat="1" ht="16.7" customHeight="1" outlineLevel="1">
      <c r="A78" s="887" t="s">
        <v>170</v>
      </c>
      <c r="B78" s="888"/>
      <c r="C78" s="743" t="s">
        <v>169</v>
      </c>
      <c r="D78" s="769">
        <f>[8]Hospital!$F$54</f>
        <v>490700</v>
      </c>
      <c r="E78" s="677">
        <f>[7]Hospital!$F$55</f>
        <v>168500</v>
      </c>
      <c r="F78" s="677">
        <f>G78-E78</f>
        <v>595900</v>
      </c>
      <c r="G78" s="676">
        <f>[7]Hospital!$D$55</f>
        <v>764400</v>
      </c>
      <c r="H78" s="675">
        <v>764400</v>
      </c>
    </row>
    <row r="79" spans="1:8" s="665" customFormat="1" ht="16.7" customHeight="1" outlineLevel="1">
      <c r="A79" s="885" t="s">
        <v>24</v>
      </c>
      <c r="B79" s="888"/>
      <c r="C79" s="743" t="s">
        <v>23</v>
      </c>
      <c r="D79" s="697">
        <f>[8]Hospital!$F$55</f>
        <v>20076873.669999994</v>
      </c>
      <c r="E79" s="675">
        <f>[7]Hospital!$F$56</f>
        <v>11997248.57</v>
      </c>
      <c r="F79" s="677">
        <f>G79-E79</f>
        <v>13400191.43</v>
      </c>
      <c r="G79" s="676">
        <f>[7]Hospital!$D$56</f>
        <v>25397440</v>
      </c>
      <c r="H79" s="675">
        <v>25631510</v>
      </c>
    </row>
    <row r="80" spans="1:8" s="665" customFormat="1" ht="16.7" customHeight="1" outlineLevel="1">
      <c r="A80" s="885" t="s">
        <v>528</v>
      </c>
      <c r="B80" s="888"/>
      <c r="C80" s="743" t="s">
        <v>301</v>
      </c>
      <c r="D80" s="697">
        <f>[8]Hospital!$F$56</f>
        <v>101064</v>
      </c>
      <c r="E80" s="675">
        <f>[7]Hospital!$F$57</f>
        <v>195803</v>
      </c>
      <c r="F80" s="677">
        <f>G80-E80</f>
        <v>404197</v>
      </c>
      <c r="G80" s="676">
        <f>[7]Hospital!$D$57</f>
        <v>600000</v>
      </c>
      <c r="H80" s="675">
        <v>600000</v>
      </c>
    </row>
    <row r="81" spans="1:8" s="665" customFormat="1" ht="16.7" customHeight="1" outlineLevel="1">
      <c r="A81" s="885" t="s">
        <v>455</v>
      </c>
      <c r="B81" s="888"/>
      <c r="C81" s="683"/>
      <c r="D81" s="697"/>
      <c r="E81" s="675"/>
      <c r="F81" s="677"/>
      <c r="G81" s="676"/>
      <c r="H81" s="675"/>
    </row>
    <row r="82" spans="1:8" s="665" customFormat="1" ht="16.7" customHeight="1" outlineLevel="1">
      <c r="A82" s="887"/>
      <c r="B82" s="886" t="s">
        <v>253</v>
      </c>
      <c r="C82" s="683" t="s">
        <v>252</v>
      </c>
      <c r="D82" s="697">
        <f>[8]Hospital!$F$57</f>
        <v>0</v>
      </c>
      <c r="E82" s="675">
        <f>[7]Hospital!$F$58</f>
        <v>51730</v>
      </c>
      <c r="F82" s="677">
        <f>G82-E82</f>
        <v>48270</v>
      </c>
      <c r="G82" s="676">
        <f>[7]Hospital!$D$58</f>
        <v>100000</v>
      </c>
      <c r="H82" s="675">
        <f>[19]HOSPITAL!$G$38</f>
        <v>100000</v>
      </c>
    </row>
    <row r="83" spans="1:8" s="665" customFormat="1" ht="16.7" customHeight="1" outlineLevel="1">
      <c r="A83" s="681" t="s">
        <v>455</v>
      </c>
      <c r="B83" s="888"/>
      <c r="C83" s="683"/>
      <c r="D83" s="697"/>
      <c r="E83" s="675"/>
      <c r="F83" s="677"/>
      <c r="G83" s="676"/>
      <c r="H83" s="675"/>
    </row>
    <row r="84" spans="1:8" s="665" customFormat="1" ht="16.7" customHeight="1" outlineLevel="1">
      <c r="A84" s="887"/>
      <c r="B84" s="886" t="s">
        <v>527</v>
      </c>
      <c r="C84" s="683" t="s">
        <v>526</v>
      </c>
      <c r="D84" s="697">
        <f>[8]Hospital!$F$59</f>
        <v>0</v>
      </c>
      <c r="E84" s="675">
        <f>[7]Hospital!$F$60</f>
        <v>0</v>
      </c>
      <c r="F84" s="677">
        <f>G84-E84</f>
        <v>70000</v>
      </c>
      <c r="G84" s="676">
        <f>[7]Hospital!$D$60</f>
        <v>70000</v>
      </c>
      <c r="H84" s="675">
        <v>70000</v>
      </c>
    </row>
    <row r="85" spans="1:8" s="665" customFormat="1" ht="16.7" customHeight="1" outlineLevel="1">
      <c r="A85" s="681" t="s">
        <v>455</v>
      </c>
      <c r="B85" s="700"/>
      <c r="C85" s="683"/>
      <c r="D85" s="697"/>
      <c r="E85" s="675"/>
      <c r="F85" s="677"/>
      <c r="G85" s="676"/>
      <c r="H85" s="675"/>
    </row>
    <row r="86" spans="1:8" s="665" customFormat="1" ht="16.7" customHeight="1" outlineLevel="1">
      <c r="A86" s="681"/>
      <c r="B86" s="718" t="s">
        <v>525</v>
      </c>
      <c r="C86" s="683" t="s">
        <v>524</v>
      </c>
      <c r="D86" s="697">
        <f>[8]Hospital!$F$61</f>
        <v>0</v>
      </c>
      <c r="E86" s="675">
        <f>[7]Hospital!$F$62</f>
        <v>0</v>
      </c>
      <c r="F86" s="677">
        <f>G86-E86</f>
        <v>100000</v>
      </c>
      <c r="G86" s="676">
        <f>[7]Hospital!$D$62</f>
        <v>100000</v>
      </c>
      <c r="H86" s="675">
        <f>[19]HOSPITAL!$G$42</f>
        <v>100000</v>
      </c>
    </row>
    <row r="87" spans="1:8" s="665" customFormat="1" ht="16.7" customHeight="1" outlineLevel="1">
      <c r="A87" s="681" t="s">
        <v>366</v>
      </c>
      <c r="B87" s="700"/>
      <c r="C87" s="683"/>
      <c r="D87" s="697"/>
      <c r="E87" s="675"/>
      <c r="F87" s="677"/>
      <c r="G87" s="676"/>
      <c r="H87" s="675"/>
    </row>
    <row r="88" spans="1:8" s="665" customFormat="1" ht="16.7" customHeight="1" outlineLevel="1">
      <c r="A88" s="681"/>
      <c r="B88" s="700" t="s">
        <v>523</v>
      </c>
      <c r="C88" s="683" t="s">
        <v>522</v>
      </c>
      <c r="D88" s="697">
        <f>[8]Hospital!$F$63</f>
        <v>0</v>
      </c>
      <c r="E88" s="675">
        <f>[7]Hospital!$F$64</f>
        <v>0</v>
      </c>
      <c r="F88" s="677">
        <f>G88-E88</f>
        <v>100000</v>
      </c>
      <c r="G88" s="676">
        <f>[7]Hospital!$D$64</f>
        <v>100000</v>
      </c>
      <c r="H88" s="675">
        <f>[19]HOSPITAL!$G$44</f>
        <v>100000</v>
      </c>
    </row>
    <row r="89" spans="1:8" s="665" customFormat="1" ht="16.7" customHeight="1" outlineLevel="1">
      <c r="A89" s="681" t="s">
        <v>521</v>
      </c>
      <c r="B89" s="700"/>
      <c r="C89" s="683"/>
      <c r="D89" s="697"/>
      <c r="E89" s="675"/>
      <c r="F89" s="677"/>
      <c r="G89" s="676"/>
      <c r="H89" s="675"/>
    </row>
    <row r="90" spans="1:8" s="665" customFormat="1" ht="16.7" customHeight="1" outlineLevel="1">
      <c r="A90" s="681"/>
      <c r="B90" s="700" t="s">
        <v>520</v>
      </c>
      <c r="C90" s="683" t="s">
        <v>519</v>
      </c>
      <c r="D90" s="697">
        <f>[8]Hospital!$F$65</f>
        <v>25109</v>
      </c>
      <c r="E90" s="675">
        <f>[7]Hospital!$F$66</f>
        <v>0</v>
      </c>
      <c r="F90" s="677">
        <f>G90-E90</f>
        <v>100000</v>
      </c>
      <c r="G90" s="676">
        <f>[7]Hospital!$D$66</f>
        <v>100000</v>
      </c>
      <c r="H90" s="675">
        <v>100000</v>
      </c>
    </row>
    <row r="91" spans="1:8" s="665" customFormat="1" ht="16.7" customHeight="1" outlineLevel="1">
      <c r="A91" s="681" t="s">
        <v>455</v>
      </c>
      <c r="B91" s="700"/>
      <c r="C91" s="683"/>
      <c r="D91" s="697"/>
      <c r="E91" s="675"/>
      <c r="F91" s="677"/>
      <c r="G91" s="676"/>
      <c r="H91" s="675"/>
    </row>
    <row r="92" spans="1:8" s="665" customFormat="1" ht="12.75" customHeight="1" outlineLevel="1">
      <c r="A92" s="681"/>
      <c r="B92" s="718" t="s">
        <v>518</v>
      </c>
      <c r="C92" s="683" t="s">
        <v>517</v>
      </c>
      <c r="D92" s="697">
        <f>[8]Hospital!$F$76</f>
        <v>39286.6</v>
      </c>
      <c r="E92" s="675">
        <f>[7]Hospital!$F$74</f>
        <v>8500</v>
      </c>
      <c r="F92" s="677">
        <f>G92-E92</f>
        <v>91500</v>
      </c>
      <c r="G92" s="676">
        <f>[7]Hospital!$D$74</f>
        <v>100000</v>
      </c>
      <c r="H92" s="675">
        <v>100000</v>
      </c>
    </row>
    <row r="93" spans="1:8" s="665" customFormat="1" ht="16.7" customHeight="1" outlineLevel="1">
      <c r="A93" s="698" t="s">
        <v>516</v>
      </c>
      <c r="B93" s="700"/>
      <c r="C93" s="683" t="s">
        <v>187</v>
      </c>
      <c r="D93" s="697">
        <f>[8]Hospital!$F$77</f>
        <v>49850</v>
      </c>
      <c r="E93" s="675">
        <f>[7]Hospital!$F$75</f>
        <v>0</v>
      </c>
      <c r="F93" s="677">
        <f>G93-E93</f>
        <v>100000</v>
      </c>
      <c r="G93" s="676">
        <f>[7]Hospital!$D$75</f>
        <v>100000</v>
      </c>
      <c r="H93" s="675">
        <v>100000</v>
      </c>
    </row>
    <row r="94" spans="1:8" s="665" customFormat="1" ht="16.7" customHeight="1" outlineLevel="1">
      <c r="A94" s="698" t="s">
        <v>17</v>
      </c>
      <c r="B94" s="700"/>
      <c r="C94" s="683"/>
      <c r="D94" s="697"/>
      <c r="E94" s="675"/>
      <c r="F94" s="677"/>
      <c r="G94" s="676"/>
      <c r="H94" s="675"/>
    </row>
    <row r="95" spans="1:8" s="665" customFormat="1" ht="13.5" customHeight="1" outlineLevel="1">
      <c r="A95" s="681"/>
      <c r="B95" s="767" t="s">
        <v>275</v>
      </c>
      <c r="C95" s="683" t="s">
        <v>206</v>
      </c>
      <c r="D95" s="697">
        <f>[8]Hospital!$F$78</f>
        <v>993608.6</v>
      </c>
      <c r="E95" s="675">
        <f>[7]Hospital!$F$76</f>
        <v>186708</v>
      </c>
      <c r="F95" s="677">
        <f>G95-E95</f>
        <v>1013292</v>
      </c>
      <c r="G95" s="676">
        <f>[7]Hospital!$D$76</f>
        <v>1200000</v>
      </c>
      <c r="H95" s="675">
        <v>1200000</v>
      </c>
    </row>
    <row r="96" spans="1:8" s="665" customFormat="1" ht="16.7" customHeight="1" outlineLevel="1">
      <c r="A96" s="681" t="s">
        <v>515</v>
      </c>
      <c r="B96" s="694"/>
      <c r="C96" s="820"/>
      <c r="D96" s="697"/>
      <c r="E96" s="675"/>
      <c r="F96" s="677"/>
      <c r="G96" s="676"/>
      <c r="H96" s="675"/>
    </row>
    <row r="97" spans="1:19" s="665" customFormat="1" ht="16.7" customHeight="1" outlineLevel="1">
      <c r="A97" s="681"/>
      <c r="B97" s="694" t="s">
        <v>514</v>
      </c>
      <c r="C97" s="683" t="s">
        <v>163</v>
      </c>
      <c r="D97" s="697">
        <f>[8]Hospital!$F$79</f>
        <v>66300</v>
      </c>
      <c r="E97" s="675">
        <f>[7]Hospital!$F$77</f>
        <v>53974.75</v>
      </c>
      <c r="F97" s="677">
        <f>G97-E97</f>
        <v>156225.25</v>
      </c>
      <c r="G97" s="676">
        <f>[7]Hospital!$D$77</f>
        <v>210200</v>
      </c>
      <c r="H97" s="675">
        <v>210000</v>
      </c>
    </row>
    <row r="98" spans="1:19" s="665" customFormat="1" ht="16.7" customHeight="1" outlineLevel="1">
      <c r="A98" s="873" t="s">
        <v>488</v>
      </c>
      <c r="B98" s="684"/>
      <c r="C98" s="710" t="s">
        <v>329</v>
      </c>
      <c r="D98" s="697">
        <f>[8]Hospital!$F$80</f>
        <v>38620</v>
      </c>
      <c r="E98" s="675">
        <f>[7]Hospital!$F$78</f>
        <v>18200</v>
      </c>
      <c r="F98" s="677">
        <f>G98-E98</f>
        <v>56800</v>
      </c>
      <c r="G98" s="676">
        <f>[7]Hospital!$D$78</f>
        <v>75000</v>
      </c>
      <c r="H98" s="675">
        <f>[19]HOSPITAL!$G$54</f>
        <v>75000</v>
      </c>
    </row>
    <row r="99" spans="1:19" s="665" customFormat="1" ht="16.7" customHeight="1" outlineLevel="1">
      <c r="A99" s="873" t="s">
        <v>249</v>
      </c>
      <c r="B99" s="684"/>
      <c r="C99" s="710" t="s">
        <v>248</v>
      </c>
      <c r="D99" s="697">
        <f>[8]Hospital!$F$81</f>
        <v>150</v>
      </c>
      <c r="E99" s="675">
        <f>[7]Hospital!$F$79</f>
        <v>150</v>
      </c>
      <c r="F99" s="677">
        <f>G99-E99</f>
        <v>9850</v>
      </c>
      <c r="G99" s="676">
        <f>[7]Hospital!$D$79</f>
        <v>10000</v>
      </c>
      <c r="H99" s="675">
        <f>[19]HOSPITAL!$G$55</f>
        <v>10000</v>
      </c>
    </row>
    <row r="100" spans="1:19" s="665" customFormat="1" ht="16.7" customHeight="1" outlineLevel="1">
      <c r="A100" s="873" t="s">
        <v>312</v>
      </c>
      <c r="B100" s="684"/>
      <c r="C100" s="710" t="s">
        <v>161</v>
      </c>
      <c r="D100" s="769">
        <f>[8]Hospital!$F$82</f>
        <v>0</v>
      </c>
      <c r="E100" s="677">
        <f>[7]Hospital!$F$80</f>
        <v>0</v>
      </c>
      <c r="F100" s="677">
        <f>G100-E100</f>
        <v>100000</v>
      </c>
      <c r="G100" s="741">
        <f>[7]Hospital!$D$80</f>
        <v>100000</v>
      </c>
      <c r="H100" s="677">
        <v>0</v>
      </c>
    </row>
    <row r="101" spans="1:19" s="665" customFormat="1" ht="16.7" customHeight="1" outlineLevel="1">
      <c r="A101" s="885" t="s">
        <v>205</v>
      </c>
      <c r="B101" s="833"/>
      <c r="C101" s="683" t="s">
        <v>9</v>
      </c>
      <c r="D101" s="769">
        <f>[8]Hospital!$F$83</f>
        <v>332748.65000000002</v>
      </c>
      <c r="E101" s="708">
        <f>[7]Hospital!$F$81</f>
        <v>100768.16999999998</v>
      </c>
      <c r="F101" s="677">
        <f>G101-E101</f>
        <v>694231.83000000007</v>
      </c>
      <c r="G101" s="707">
        <f>[7]Hospital!$D$81</f>
        <v>795000</v>
      </c>
      <c r="H101" s="677">
        <v>795000</v>
      </c>
    </row>
    <row r="102" spans="1:19" s="665" customFormat="1" ht="16.7" customHeight="1" outlineLevel="1">
      <c r="A102" s="885" t="s">
        <v>513</v>
      </c>
      <c r="B102" s="833"/>
      <c r="C102" s="683" t="s">
        <v>512</v>
      </c>
      <c r="D102" s="769">
        <f>[8]Hospital!$F$84</f>
        <v>0</v>
      </c>
      <c r="E102" s="677">
        <f>[7]Hospital!$F$82</f>
        <v>0</v>
      </c>
      <c r="F102" s="677">
        <f>G102-E102</f>
        <v>700000</v>
      </c>
      <c r="G102" s="676">
        <f>[7]Hospital!$D$82</f>
        <v>700000</v>
      </c>
      <c r="H102" s="677">
        <v>700000</v>
      </c>
    </row>
    <row r="103" spans="1:19" s="665" customFormat="1" ht="13.5" customHeight="1" outlineLevel="1">
      <c r="A103" s="681" t="s">
        <v>205</v>
      </c>
      <c r="B103" s="694"/>
      <c r="C103" s="683"/>
      <c r="D103" s="697"/>
      <c r="E103" s="708"/>
      <c r="F103" s="708"/>
      <c r="G103" s="707"/>
      <c r="H103" s="677"/>
    </row>
    <row r="104" spans="1:19" s="665" customFormat="1" ht="12.75" customHeight="1" outlineLevel="1">
      <c r="A104" s="681"/>
      <c r="B104" s="767" t="s">
        <v>511</v>
      </c>
      <c r="C104" s="683" t="s">
        <v>510</v>
      </c>
      <c r="D104" s="697">
        <f>[8]Hospital!$F$85</f>
        <v>573900.75</v>
      </c>
      <c r="E104" s="708">
        <f>[7]Hospital!$F$83</f>
        <v>97745.75</v>
      </c>
      <c r="F104" s="677">
        <f>G104-E104</f>
        <v>552254.25</v>
      </c>
      <c r="G104" s="707">
        <f>[7]Hospital!$D$83</f>
        <v>650000</v>
      </c>
      <c r="H104" s="677">
        <v>650000</v>
      </c>
    </row>
    <row r="105" spans="1:19" s="665" customFormat="1" ht="16.7" customHeight="1" outlineLevel="1">
      <c r="A105" s="884" t="s">
        <v>509</v>
      </c>
      <c r="B105" s="684"/>
      <c r="C105" s="683" t="s">
        <v>508</v>
      </c>
      <c r="D105" s="697">
        <f>[8]Hospital!$F$86</f>
        <v>137363.29999999999</v>
      </c>
      <c r="E105" s="675">
        <f>[7]Hospital!$F$84</f>
        <v>78730</v>
      </c>
      <c r="F105" s="677">
        <f>G105-E105</f>
        <v>221270</v>
      </c>
      <c r="G105" s="741">
        <f>[7]Hospital!$D$84</f>
        <v>300000</v>
      </c>
      <c r="H105" s="677">
        <v>350000</v>
      </c>
    </row>
    <row r="106" spans="1:19" s="665" customFormat="1" ht="16.7" customHeight="1" outlineLevel="1">
      <c r="A106" s="882" t="s">
        <v>507</v>
      </c>
      <c r="B106" s="881"/>
      <c r="C106" s="748" t="s">
        <v>506</v>
      </c>
      <c r="D106" s="747">
        <f>[8]Hospital!$F$87</f>
        <v>1165875</v>
      </c>
      <c r="E106" s="744">
        <f>[7]Hospital!$F$85</f>
        <v>180900</v>
      </c>
      <c r="F106" s="746">
        <f>G106-E106</f>
        <v>1819100</v>
      </c>
      <c r="G106" s="745">
        <f>[7]Hospital!$D$85</f>
        <v>2000000</v>
      </c>
      <c r="H106" s="746">
        <v>2000000</v>
      </c>
    </row>
    <row r="107" spans="1:19" s="874" customFormat="1" ht="10.5" customHeight="1" outlineLevel="1">
      <c r="A107" s="879" t="s">
        <v>235</v>
      </c>
      <c r="B107" s="878"/>
      <c r="C107" s="877"/>
      <c r="D107" s="876">
        <f>SUM(D108:D109)</f>
        <v>1363399.5</v>
      </c>
      <c r="E107" s="876">
        <f>SUM(E108:E109)</f>
        <v>0</v>
      </c>
      <c r="F107" s="876">
        <f>SUM(F108:F109)</f>
        <v>2750000</v>
      </c>
      <c r="G107" s="876">
        <f>SUM(G108:G109)</f>
        <v>2750000</v>
      </c>
      <c r="H107" s="929">
        <f>SUM(H108:H109)</f>
        <v>0</v>
      </c>
    </row>
    <row r="108" spans="1:19" s="665" customFormat="1" ht="12.75" customHeight="1" outlineLevel="1">
      <c r="A108" s="873" t="s">
        <v>396</v>
      </c>
      <c r="B108" s="684"/>
      <c r="C108" s="683" t="s">
        <v>111</v>
      </c>
      <c r="D108" s="697">
        <f>[8]Hospital!$F$89</f>
        <v>233600</v>
      </c>
      <c r="E108" s="675">
        <v>0</v>
      </c>
      <c r="F108" s="677">
        <f>G108-E108</f>
        <v>250000</v>
      </c>
      <c r="G108" s="675">
        <f>[22]Hospital!$D$89</f>
        <v>250000</v>
      </c>
      <c r="H108" s="675">
        <v>0</v>
      </c>
    </row>
    <row r="109" spans="1:19" s="665" customFormat="1" ht="12.75" customHeight="1" outlineLevel="1">
      <c r="A109" s="872" t="s">
        <v>505</v>
      </c>
      <c r="B109" s="684"/>
      <c r="C109" s="683"/>
      <c r="D109" s="697">
        <f>[8]Hospital!$F$90</f>
        <v>1129799.5</v>
      </c>
      <c r="E109" s="675">
        <f>[22]Hospital!$F$90</f>
        <v>0</v>
      </c>
      <c r="F109" s="677">
        <f>G109-E109</f>
        <v>2500000</v>
      </c>
      <c r="G109" s="676">
        <f>[7]Hospital!$D$88</f>
        <v>2500000</v>
      </c>
      <c r="H109" s="675">
        <v>0</v>
      </c>
    </row>
    <row r="110" spans="1:19" s="666" customFormat="1" ht="12.75" customHeight="1" outlineLevel="2" thickBot="1">
      <c r="A110" s="870" t="s">
        <v>8</v>
      </c>
      <c r="B110" s="870"/>
      <c r="C110" s="804"/>
      <c r="D110" s="673">
        <f>D107+D42+D12</f>
        <v>162873838.44999999</v>
      </c>
      <c r="E110" s="673">
        <f>E107+E42+E12</f>
        <v>69343569.62999998</v>
      </c>
      <c r="F110" s="673">
        <f>F107+F42+F12</f>
        <v>118497355.37</v>
      </c>
      <c r="G110" s="673">
        <f>G107+G42+G12</f>
        <v>187840925</v>
      </c>
      <c r="H110" s="673" t="e">
        <f>H107+H42+H12</f>
        <v>#REF!</v>
      </c>
      <c r="I110" s="665"/>
      <c r="J110" s="665"/>
      <c r="K110" s="665"/>
      <c r="L110" s="665"/>
      <c r="M110" s="665"/>
      <c r="N110" s="665"/>
      <c r="O110" s="665"/>
      <c r="P110" s="665"/>
      <c r="Q110" s="665"/>
      <c r="R110" s="665"/>
      <c r="S110" s="665"/>
    </row>
    <row r="111" spans="1:19" s="666" customFormat="1" ht="12.75" customHeight="1" outlineLevel="2" thickTop="1">
      <c r="A111" s="868"/>
      <c r="B111" s="868"/>
      <c r="C111" s="801"/>
      <c r="D111" s="800"/>
      <c r="E111" s="800"/>
      <c r="F111" s="800"/>
      <c r="G111" s="800"/>
      <c r="H111" s="800"/>
      <c r="I111" s="665"/>
      <c r="J111" s="665"/>
      <c r="K111" s="665"/>
      <c r="L111" s="665"/>
      <c r="M111" s="665"/>
      <c r="N111" s="665"/>
      <c r="O111" s="665"/>
      <c r="P111" s="665"/>
      <c r="Q111" s="665"/>
      <c r="R111" s="665"/>
      <c r="S111" s="665"/>
    </row>
    <row r="112" spans="1:19" s="664" customFormat="1" ht="14.25" customHeight="1">
      <c r="A112" s="672" t="s">
        <v>394</v>
      </c>
      <c r="B112" s="671"/>
      <c r="C112" s="671"/>
      <c r="D112" s="671"/>
      <c r="E112" s="670"/>
      <c r="F112" s="670"/>
      <c r="G112" s="670" t="s">
        <v>5</v>
      </c>
      <c r="H112" s="670"/>
      <c r="I112" s="666"/>
      <c r="J112" s="665"/>
      <c r="K112" s="665"/>
      <c r="L112" s="665"/>
      <c r="M112" s="665"/>
      <c r="N112" s="665"/>
      <c r="O112" s="665"/>
      <c r="P112" s="665"/>
      <c r="Q112" s="665"/>
      <c r="R112" s="665"/>
      <c r="S112" s="665"/>
    </row>
    <row r="113" spans="1:19" s="664" customFormat="1" ht="11.25" customHeight="1">
      <c r="A113" s="670"/>
      <c r="B113" s="671"/>
      <c r="C113" s="671"/>
      <c r="D113" s="671"/>
      <c r="E113" s="670"/>
      <c r="F113" s="670"/>
      <c r="G113" s="670"/>
      <c r="H113" s="670"/>
      <c r="I113" s="666"/>
      <c r="J113" s="665"/>
      <c r="K113" s="665"/>
      <c r="L113" s="665"/>
      <c r="M113" s="665"/>
      <c r="N113" s="665"/>
      <c r="O113" s="665"/>
      <c r="P113" s="665"/>
      <c r="Q113" s="665"/>
      <c r="R113" s="665"/>
      <c r="S113" s="665"/>
    </row>
    <row r="114" spans="1:19" s="664" customFormat="1" ht="6" customHeight="1">
      <c r="A114" s="670"/>
      <c r="B114" s="671"/>
      <c r="C114" s="671"/>
      <c r="D114" s="671"/>
      <c r="E114" s="670"/>
      <c r="F114" s="670"/>
      <c r="G114" s="670"/>
      <c r="H114" s="670"/>
      <c r="I114" s="666"/>
      <c r="J114" s="665"/>
      <c r="K114" s="665"/>
      <c r="L114" s="665"/>
      <c r="M114" s="665"/>
      <c r="N114" s="665"/>
      <c r="O114" s="665"/>
      <c r="P114" s="665"/>
      <c r="Q114" s="665"/>
      <c r="R114" s="665"/>
      <c r="S114" s="665"/>
    </row>
    <row r="115" spans="1:19" s="664" customFormat="1" ht="14.25" customHeight="1">
      <c r="A115" s="3698" t="s">
        <v>1916</v>
      </c>
      <c r="B115" s="864"/>
      <c r="C115" s="556" t="s">
        <v>1911</v>
      </c>
      <c r="D115" s="369"/>
      <c r="E115" s="669"/>
      <c r="F115" s="669"/>
      <c r="G115" s="3697" t="s">
        <v>1876</v>
      </c>
      <c r="H115" s="669"/>
      <c r="I115" s="666"/>
      <c r="J115" s="665"/>
      <c r="K115" s="665"/>
      <c r="L115" s="665"/>
      <c r="M115" s="665"/>
      <c r="N115" s="665"/>
      <c r="O115" s="665"/>
      <c r="P115" s="665"/>
      <c r="Q115" s="665"/>
      <c r="R115" s="665"/>
      <c r="S115" s="665"/>
    </row>
    <row r="116" spans="1:19" s="664" customFormat="1" ht="14.25" customHeight="1">
      <c r="A116" s="372" t="s">
        <v>563</v>
      </c>
      <c r="B116" s="864"/>
      <c r="C116" s="370" t="s">
        <v>392</v>
      </c>
      <c r="D116" s="369"/>
      <c r="E116" s="667"/>
      <c r="F116" s="667"/>
      <c r="G116" s="368" t="s">
        <v>240</v>
      </c>
      <c r="H116" s="667"/>
      <c r="I116" s="666"/>
      <c r="J116" s="665"/>
      <c r="K116" s="665"/>
      <c r="L116" s="665"/>
      <c r="M116" s="665"/>
      <c r="N116" s="665"/>
      <c r="O116" s="665"/>
      <c r="P116" s="665"/>
      <c r="Q116" s="665"/>
      <c r="R116" s="665"/>
      <c r="S116" s="665"/>
    </row>
    <row r="117" spans="1:19" s="664" customFormat="1" ht="14.25" customHeight="1">
      <c r="A117" s="860"/>
      <c r="B117" s="862"/>
      <c r="C117" s="861"/>
      <c r="D117" s="860"/>
      <c r="E117" s="669"/>
      <c r="F117" s="671"/>
      <c r="G117" s="669"/>
      <c r="H117" s="671"/>
      <c r="I117" s="665"/>
      <c r="J117" s="665"/>
      <c r="K117" s="665"/>
      <c r="L117" s="665"/>
      <c r="M117" s="665"/>
      <c r="N117" s="665"/>
      <c r="O117" s="665"/>
      <c r="P117" s="665"/>
      <c r="Q117" s="665"/>
      <c r="R117" s="665"/>
      <c r="S117" s="665"/>
    </row>
    <row r="118" spans="1:19" s="664" customFormat="1" ht="14.25" customHeight="1">
      <c r="A118" s="671"/>
      <c r="B118" s="859"/>
      <c r="C118" s="858"/>
      <c r="D118" s="670"/>
      <c r="E118" s="667"/>
      <c r="F118" s="671"/>
      <c r="G118" s="667"/>
      <c r="H118" s="671"/>
      <c r="I118" s="665"/>
      <c r="J118" s="665"/>
      <c r="K118" s="665"/>
      <c r="L118" s="665"/>
      <c r="M118" s="665"/>
      <c r="N118" s="665"/>
      <c r="O118" s="665"/>
      <c r="P118" s="665"/>
      <c r="Q118" s="665"/>
      <c r="R118" s="665"/>
      <c r="S118" s="665"/>
    </row>
    <row r="119" spans="1:19" s="854" customFormat="1">
      <c r="B119" s="856"/>
      <c r="C119" s="798"/>
      <c r="D119" s="797"/>
      <c r="E119" s="797"/>
      <c r="F119" s="797"/>
      <c r="G119" s="797"/>
      <c r="H119" s="797"/>
      <c r="I119" s="665"/>
      <c r="J119" s="665"/>
      <c r="K119" s="665"/>
      <c r="L119" s="665"/>
      <c r="M119" s="665"/>
      <c r="N119" s="665"/>
      <c r="O119" s="665"/>
      <c r="P119" s="665"/>
      <c r="Q119" s="665"/>
      <c r="R119" s="665"/>
      <c r="S119" s="665"/>
    </row>
    <row r="120" spans="1:19" s="854" customFormat="1">
      <c r="B120" s="856"/>
      <c r="C120" s="798"/>
      <c r="D120" s="797"/>
      <c r="E120" s="797"/>
      <c r="F120" s="797"/>
      <c r="G120" s="797"/>
      <c r="H120" s="797"/>
      <c r="I120" s="665"/>
      <c r="J120" s="665"/>
      <c r="K120" s="665"/>
      <c r="L120" s="665"/>
      <c r="M120" s="665"/>
      <c r="N120" s="665"/>
      <c r="O120" s="665"/>
      <c r="P120" s="665"/>
      <c r="Q120" s="665"/>
      <c r="R120" s="665"/>
      <c r="S120" s="665"/>
    </row>
    <row r="121" spans="1:19" s="854" customFormat="1">
      <c r="B121" s="856"/>
      <c r="C121" s="798"/>
      <c r="D121" s="797"/>
      <c r="E121" s="797"/>
      <c r="F121" s="797"/>
      <c r="G121" s="797"/>
      <c r="H121" s="797"/>
      <c r="I121" s="665"/>
      <c r="J121" s="665"/>
      <c r="K121" s="665"/>
      <c r="L121" s="665"/>
      <c r="M121" s="665"/>
      <c r="N121" s="665"/>
      <c r="O121" s="665"/>
      <c r="P121" s="665"/>
      <c r="Q121" s="665"/>
      <c r="R121" s="665"/>
      <c r="S121" s="665"/>
    </row>
    <row r="122" spans="1:19" s="854" customFormat="1">
      <c r="B122" s="856"/>
      <c r="C122" s="798"/>
      <c r="D122" s="797"/>
      <c r="E122" s="797"/>
      <c r="F122" s="797"/>
      <c r="G122" s="797"/>
      <c r="H122" s="797"/>
      <c r="I122" s="665"/>
      <c r="J122" s="665"/>
      <c r="K122" s="665"/>
      <c r="L122" s="665"/>
      <c r="M122" s="665"/>
      <c r="N122" s="665"/>
      <c r="O122" s="665"/>
      <c r="P122" s="665"/>
      <c r="Q122" s="665"/>
      <c r="R122" s="665"/>
      <c r="S122" s="665"/>
    </row>
    <row r="123" spans="1:19" s="854" customFormat="1">
      <c r="B123" s="856"/>
      <c r="C123" s="798"/>
      <c r="D123" s="797"/>
      <c r="E123" s="797"/>
      <c r="F123" s="797"/>
      <c r="G123" s="797"/>
      <c r="H123" s="797"/>
      <c r="I123" s="665"/>
      <c r="J123" s="665"/>
      <c r="K123" s="665"/>
      <c r="L123" s="665"/>
      <c r="M123" s="665"/>
      <c r="N123" s="665"/>
      <c r="O123" s="665"/>
      <c r="P123" s="665"/>
      <c r="Q123" s="665"/>
      <c r="R123" s="665"/>
      <c r="S123" s="665"/>
    </row>
    <row r="124" spans="1:19" s="854" customFormat="1">
      <c r="B124" s="856"/>
      <c r="C124" s="798"/>
      <c r="D124" s="797"/>
      <c r="E124" s="797"/>
      <c r="F124" s="797"/>
      <c r="G124" s="797"/>
      <c r="H124" s="797"/>
      <c r="I124" s="665"/>
      <c r="J124" s="665"/>
      <c r="K124" s="665"/>
      <c r="L124" s="665"/>
      <c r="M124" s="665"/>
      <c r="N124" s="665"/>
      <c r="O124" s="665"/>
      <c r="P124" s="665"/>
      <c r="Q124" s="665"/>
      <c r="R124" s="665"/>
      <c r="S124" s="665"/>
    </row>
    <row r="125" spans="1:19" s="854" customFormat="1">
      <c r="B125" s="856"/>
      <c r="C125" s="798"/>
      <c r="D125" s="797"/>
      <c r="E125" s="797"/>
      <c r="F125" s="797"/>
      <c r="G125" s="797"/>
      <c r="H125" s="797"/>
      <c r="I125" s="665"/>
      <c r="J125" s="665"/>
      <c r="K125" s="665"/>
      <c r="L125" s="665"/>
      <c r="M125" s="665"/>
      <c r="N125" s="665"/>
      <c r="O125" s="665"/>
      <c r="P125" s="665"/>
      <c r="Q125" s="665"/>
      <c r="R125" s="665"/>
      <c r="S125" s="665"/>
    </row>
    <row r="126" spans="1:19" s="854" customFormat="1">
      <c r="B126" s="856"/>
      <c r="C126" s="798"/>
      <c r="D126" s="797"/>
      <c r="E126" s="797"/>
      <c r="F126" s="797"/>
      <c r="G126" s="797"/>
      <c r="H126" s="797"/>
      <c r="I126" s="665"/>
      <c r="J126" s="665"/>
      <c r="K126" s="665"/>
      <c r="L126" s="665"/>
      <c r="M126" s="665"/>
      <c r="N126" s="665"/>
      <c r="O126" s="665"/>
      <c r="P126" s="665"/>
      <c r="Q126" s="665"/>
      <c r="R126" s="665"/>
      <c r="S126" s="665"/>
    </row>
    <row r="127" spans="1:19" s="854" customFormat="1">
      <c r="B127" s="856"/>
      <c r="C127" s="798"/>
      <c r="D127" s="797"/>
      <c r="E127" s="797"/>
      <c r="F127" s="797"/>
      <c r="G127" s="797"/>
      <c r="H127" s="797"/>
      <c r="I127" s="665"/>
      <c r="J127" s="665"/>
      <c r="K127" s="665"/>
      <c r="L127" s="665"/>
      <c r="M127" s="665"/>
      <c r="N127" s="665"/>
      <c r="O127" s="665"/>
      <c r="P127" s="665"/>
      <c r="Q127" s="665"/>
      <c r="R127" s="665"/>
      <c r="S127" s="665"/>
    </row>
    <row r="128" spans="1:19" s="854" customFormat="1">
      <c r="B128" s="856"/>
      <c r="C128" s="798"/>
      <c r="D128" s="797"/>
      <c r="E128" s="797"/>
      <c r="F128" s="797"/>
      <c r="G128" s="797"/>
      <c r="H128" s="797"/>
      <c r="I128" s="665"/>
      <c r="J128" s="665"/>
      <c r="K128" s="665"/>
      <c r="L128" s="665"/>
      <c r="M128" s="665"/>
      <c r="N128" s="665"/>
      <c r="O128" s="665"/>
      <c r="P128" s="665"/>
      <c r="Q128" s="665"/>
      <c r="R128" s="665"/>
      <c r="S128" s="665"/>
    </row>
    <row r="129" spans="2:19" s="854" customFormat="1">
      <c r="B129" s="856"/>
      <c r="C129" s="798"/>
      <c r="D129" s="797"/>
      <c r="E129" s="797"/>
      <c r="F129" s="797"/>
      <c r="G129" s="797"/>
      <c r="H129" s="797"/>
      <c r="I129" s="665"/>
      <c r="J129" s="665"/>
      <c r="K129" s="665"/>
      <c r="L129" s="665"/>
      <c r="M129" s="665"/>
      <c r="N129" s="665"/>
      <c r="O129" s="665"/>
      <c r="P129" s="665"/>
      <c r="Q129" s="665"/>
      <c r="R129" s="665"/>
      <c r="S129" s="665"/>
    </row>
    <row r="130" spans="2:19" s="666" customFormat="1">
      <c r="C130" s="756"/>
      <c r="D130" s="756"/>
      <c r="E130" s="756"/>
      <c r="F130" s="756"/>
      <c r="G130" s="756"/>
      <c r="H130" s="756"/>
      <c r="I130" s="665"/>
      <c r="J130" s="665"/>
      <c r="K130" s="665"/>
      <c r="L130" s="665"/>
      <c r="M130" s="665"/>
      <c r="N130" s="665"/>
      <c r="O130" s="665"/>
      <c r="P130" s="665"/>
      <c r="Q130" s="665"/>
      <c r="R130" s="665"/>
      <c r="S130" s="665"/>
    </row>
    <row r="131" spans="2:19" s="666" customFormat="1">
      <c r="C131" s="756"/>
      <c r="D131" s="756"/>
      <c r="E131" s="756"/>
      <c r="F131" s="756"/>
      <c r="G131" s="756"/>
      <c r="H131" s="756"/>
      <c r="I131" s="665"/>
      <c r="J131" s="665"/>
      <c r="K131" s="665"/>
      <c r="L131" s="665"/>
      <c r="M131" s="665"/>
      <c r="N131" s="665"/>
      <c r="O131" s="665"/>
      <c r="P131" s="665"/>
      <c r="Q131" s="665"/>
      <c r="R131" s="665"/>
      <c r="S131" s="665"/>
    </row>
    <row r="132" spans="2:19" s="666" customFormat="1">
      <c r="C132" s="756"/>
      <c r="D132" s="756"/>
      <c r="E132" s="756"/>
      <c r="F132" s="756"/>
      <c r="G132" s="756"/>
      <c r="H132" s="756"/>
      <c r="I132" s="665"/>
      <c r="J132" s="665"/>
      <c r="K132" s="665"/>
      <c r="L132" s="665"/>
      <c r="M132" s="665"/>
      <c r="N132" s="665"/>
      <c r="O132" s="665"/>
      <c r="P132" s="665"/>
      <c r="Q132" s="665"/>
      <c r="R132" s="665"/>
      <c r="S132" s="665"/>
    </row>
    <row r="133" spans="2:19" s="666" customFormat="1">
      <c r="C133" s="756"/>
      <c r="D133" s="756"/>
      <c r="E133" s="756"/>
      <c r="F133" s="756"/>
      <c r="G133" s="756"/>
      <c r="H133" s="756"/>
      <c r="I133" s="665"/>
      <c r="J133" s="665"/>
      <c r="K133" s="665"/>
      <c r="L133" s="665"/>
      <c r="M133" s="665"/>
      <c r="N133" s="665"/>
      <c r="O133" s="665"/>
      <c r="P133" s="665"/>
      <c r="Q133" s="665"/>
      <c r="R133" s="665"/>
      <c r="S133" s="665"/>
    </row>
    <row r="134" spans="2:19" s="666" customFormat="1">
      <c r="C134" s="756"/>
      <c r="D134" s="756"/>
      <c r="E134" s="756"/>
      <c r="F134" s="756"/>
      <c r="G134" s="756"/>
      <c r="H134" s="756"/>
      <c r="I134" s="665"/>
      <c r="J134" s="665"/>
      <c r="K134" s="665"/>
      <c r="L134" s="665"/>
      <c r="M134" s="665"/>
      <c r="N134" s="665"/>
      <c r="O134" s="665"/>
      <c r="P134" s="665"/>
      <c r="Q134" s="665"/>
      <c r="R134" s="665"/>
      <c r="S134" s="665"/>
    </row>
    <row r="135" spans="2:19" s="666" customFormat="1">
      <c r="C135" s="756"/>
      <c r="D135" s="756"/>
      <c r="E135" s="756"/>
      <c r="F135" s="756"/>
      <c r="G135" s="756"/>
      <c r="H135" s="756"/>
      <c r="I135" s="665"/>
      <c r="J135" s="665"/>
      <c r="K135" s="665"/>
      <c r="L135" s="665"/>
      <c r="M135" s="665"/>
      <c r="N135" s="665"/>
      <c r="O135" s="665"/>
      <c r="P135" s="665"/>
      <c r="Q135" s="665"/>
      <c r="R135" s="665"/>
      <c r="S135" s="665"/>
    </row>
    <row r="136" spans="2:19" s="666" customFormat="1">
      <c r="C136" s="756"/>
      <c r="D136" s="756"/>
      <c r="E136" s="756"/>
      <c r="F136" s="756"/>
      <c r="G136" s="756"/>
      <c r="H136" s="756"/>
      <c r="I136" s="665"/>
      <c r="J136" s="665"/>
      <c r="K136" s="665"/>
      <c r="L136" s="665"/>
      <c r="M136" s="665"/>
      <c r="N136" s="665"/>
      <c r="O136" s="665"/>
      <c r="P136" s="665"/>
      <c r="Q136" s="665"/>
      <c r="R136" s="665"/>
      <c r="S136" s="665"/>
    </row>
    <row r="137" spans="2:19" s="666" customFormat="1">
      <c r="C137" s="756"/>
      <c r="D137" s="756"/>
      <c r="E137" s="756"/>
      <c r="F137" s="756"/>
      <c r="G137" s="756"/>
      <c r="H137" s="756"/>
      <c r="I137" s="665"/>
      <c r="J137" s="665"/>
      <c r="K137" s="665"/>
      <c r="L137" s="665"/>
      <c r="M137" s="665"/>
      <c r="N137" s="665"/>
      <c r="O137" s="665"/>
      <c r="P137" s="665"/>
      <c r="Q137" s="665"/>
      <c r="R137" s="665"/>
      <c r="S137" s="665"/>
    </row>
    <row r="138" spans="2:19" s="666" customFormat="1">
      <c r="C138" s="756"/>
      <c r="D138" s="756"/>
      <c r="E138" s="756"/>
      <c r="F138" s="756"/>
      <c r="G138" s="756"/>
      <c r="H138" s="756"/>
      <c r="I138" s="665"/>
      <c r="J138" s="665"/>
      <c r="K138" s="665"/>
      <c r="L138" s="665"/>
      <c r="M138" s="665"/>
      <c r="N138" s="665"/>
      <c r="O138" s="665"/>
      <c r="P138" s="665"/>
      <c r="Q138" s="665"/>
      <c r="R138" s="665"/>
      <c r="S138" s="665"/>
    </row>
    <row r="139" spans="2:19" s="666" customFormat="1">
      <c r="C139" s="756"/>
      <c r="D139" s="756"/>
      <c r="E139" s="756"/>
      <c r="F139" s="756"/>
      <c r="G139" s="756"/>
      <c r="H139" s="756"/>
      <c r="I139" s="665"/>
      <c r="J139" s="665"/>
      <c r="K139" s="665"/>
      <c r="L139" s="665"/>
      <c r="M139" s="665"/>
      <c r="N139" s="665"/>
      <c r="O139" s="665"/>
      <c r="P139" s="665"/>
      <c r="Q139" s="665"/>
      <c r="R139" s="665"/>
      <c r="S139" s="665"/>
    </row>
    <row r="140" spans="2:19" s="666" customFormat="1">
      <c r="C140" s="756"/>
      <c r="D140" s="756"/>
      <c r="E140" s="756"/>
      <c r="F140" s="756"/>
      <c r="G140" s="756"/>
      <c r="H140" s="756"/>
      <c r="I140" s="665"/>
      <c r="J140" s="665"/>
      <c r="K140" s="665"/>
      <c r="L140" s="665"/>
      <c r="M140" s="665"/>
      <c r="N140" s="665"/>
      <c r="O140" s="665"/>
      <c r="P140" s="665"/>
      <c r="Q140" s="665"/>
      <c r="R140" s="665"/>
      <c r="S140" s="665"/>
    </row>
    <row r="141" spans="2:19" s="666" customFormat="1">
      <c r="C141" s="756"/>
      <c r="D141" s="756"/>
      <c r="E141" s="756"/>
      <c r="F141" s="756"/>
      <c r="G141" s="756"/>
      <c r="H141" s="756"/>
      <c r="I141" s="665"/>
      <c r="J141" s="665"/>
      <c r="K141" s="665"/>
      <c r="L141" s="665"/>
      <c r="M141" s="665"/>
      <c r="N141" s="665"/>
      <c r="O141" s="665"/>
      <c r="P141" s="665"/>
      <c r="Q141" s="665"/>
      <c r="R141" s="665"/>
      <c r="S141" s="665"/>
    </row>
    <row r="142" spans="2:19" s="666" customFormat="1">
      <c r="C142" s="756"/>
      <c r="D142" s="756"/>
      <c r="E142" s="756"/>
      <c r="F142" s="756"/>
      <c r="G142" s="756"/>
      <c r="H142" s="756"/>
      <c r="I142" s="665"/>
      <c r="J142" s="665"/>
      <c r="K142" s="665"/>
      <c r="L142" s="665"/>
      <c r="M142" s="665"/>
      <c r="N142" s="665"/>
      <c r="O142" s="665"/>
      <c r="P142" s="665"/>
      <c r="Q142" s="665"/>
      <c r="R142" s="665"/>
      <c r="S142" s="665"/>
    </row>
    <row r="143" spans="2:19" s="666" customFormat="1">
      <c r="C143" s="756"/>
      <c r="D143" s="756"/>
      <c r="E143" s="756"/>
      <c r="F143" s="756"/>
      <c r="G143" s="756"/>
      <c r="H143" s="756"/>
      <c r="I143" s="665"/>
      <c r="J143" s="665"/>
      <c r="K143" s="665"/>
      <c r="L143" s="665"/>
      <c r="M143" s="665"/>
      <c r="N143" s="665"/>
      <c r="O143" s="665"/>
      <c r="P143" s="665"/>
      <c r="Q143" s="665"/>
      <c r="R143" s="665"/>
      <c r="S143" s="665"/>
    </row>
    <row r="144" spans="2:19" s="666" customFormat="1">
      <c r="C144" s="756"/>
      <c r="D144" s="756"/>
      <c r="E144" s="756"/>
      <c r="F144" s="756"/>
      <c r="G144" s="756"/>
      <c r="H144" s="756"/>
      <c r="I144" s="665"/>
      <c r="J144" s="665"/>
      <c r="K144" s="665"/>
      <c r="L144" s="665"/>
      <c r="M144" s="665"/>
      <c r="N144" s="665"/>
      <c r="O144" s="665"/>
      <c r="P144" s="665"/>
      <c r="Q144" s="665"/>
      <c r="R144" s="665"/>
      <c r="S144" s="665"/>
    </row>
    <row r="145" spans="3:19" s="666" customFormat="1">
      <c r="C145" s="756"/>
      <c r="D145" s="756"/>
      <c r="E145" s="756"/>
      <c r="F145" s="756"/>
      <c r="G145" s="756"/>
      <c r="H145" s="756"/>
      <c r="I145" s="665"/>
      <c r="J145" s="665"/>
      <c r="K145" s="665"/>
      <c r="L145" s="665"/>
      <c r="M145" s="665"/>
      <c r="N145" s="665"/>
      <c r="O145" s="665"/>
      <c r="P145" s="665"/>
      <c r="Q145" s="665"/>
      <c r="R145" s="665"/>
      <c r="S145" s="665"/>
    </row>
    <row r="146" spans="3:19" s="666" customFormat="1">
      <c r="C146" s="756"/>
      <c r="D146" s="756"/>
      <c r="E146" s="756"/>
      <c r="F146" s="756"/>
      <c r="G146" s="756"/>
      <c r="H146" s="756"/>
      <c r="I146" s="665"/>
      <c r="J146" s="665"/>
      <c r="K146" s="665"/>
      <c r="L146" s="665"/>
      <c r="M146" s="665"/>
      <c r="N146" s="665"/>
      <c r="O146" s="665"/>
      <c r="P146" s="665"/>
      <c r="Q146" s="665"/>
      <c r="R146" s="665"/>
      <c r="S146" s="665"/>
    </row>
    <row r="147" spans="3:19" s="666" customFormat="1">
      <c r="C147" s="756"/>
      <c r="D147" s="756"/>
      <c r="E147" s="756"/>
      <c r="F147" s="756"/>
      <c r="G147" s="756"/>
      <c r="H147" s="756"/>
      <c r="I147" s="665"/>
      <c r="J147" s="665"/>
      <c r="K147" s="665"/>
      <c r="L147" s="665"/>
      <c r="M147" s="665"/>
      <c r="N147" s="665"/>
      <c r="O147" s="665"/>
      <c r="P147" s="665"/>
      <c r="Q147" s="665"/>
      <c r="R147" s="665"/>
      <c r="S147" s="665"/>
    </row>
    <row r="148" spans="3:19" s="666" customFormat="1">
      <c r="C148" s="756"/>
      <c r="D148" s="756"/>
      <c r="E148" s="756"/>
      <c r="F148" s="756"/>
      <c r="G148" s="756"/>
      <c r="H148" s="756"/>
      <c r="I148" s="665"/>
      <c r="J148" s="665"/>
      <c r="K148" s="665"/>
      <c r="L148" s="665"/>
      <c r="M148" s="665"/>
      <c r="N148" s="665"/>
      <c r="O148" s="665"/>
      <c r="P148" s="665"/>
      <c r="Q148" s="665"/>
      <c r="R148" s="665"/>
      <c r="S148" s="665"/>
    </row>
    <row r="149" spans="3:19" s="666" customFormat="1">
      <c r="C149" s="756"/>
      <c r="D149" s="756"/>
      <c r="E149" s="756"/>
      <c r="F149" s="756"/>
      <c r="G149" s="756"/>
      <c r="H149" s="756"/>
      <c r="I149" s="665"/>
      <c r="J149" s="665"/>
      <c r="K149" s="665"/>
      <c r="L149" s="665"/>
      <c r="M149" s="665"/>
      <c r="N149" s="665"/>
      <c r="O149" s="665"/>
      <c r="P149" s="665"/>
      <c r="Q149" s="665"/>
      <c r="R149" s="665"/>
      <c r="S149" s="665"/>
    </row>
    <row r="150" spans="3:19" s="666" customFormat="1">
      <c r="C150" s="756"/>
      <c r="D150" s="756"/>
      <c r="E150" s="756"/>
      <c r="F150" s="756"/>
      <c r="G150" s="756"/>
      <c r="H150" s="756"/>
      <c r="I150" s="665"/>
      <c r="J150" s="665"/>
      <c r="K150" s="665"/>
      <c r="L150" s="665"/>
      <c r="M150" s="665"/>
      <c r="N150" s="665"/>
      <c r="O150" s="665"/>
      <c r="P150" s="665"/>
      <c r="Q150" s="665"/>
      <c r="R150" s="665"/>
      <c r="S150" s="665"/>
    </row>
    <row r="151" spans="3:19" s="666" customFormat="1">
      <c r="C151" s="756"/>
      <c r="D151" s="756"/>
      <c r="E151" s="756"/>
      <c r="F151" s="756"/>
      <c r="G151" s="756"/>
      <c r="H151" s="756"/>
      <c r="I151" s="665"/>
      <c r="J151" s="665"/>
      <c r="K151" s="665"/>
      <c r="L151" s="665"/>
      <c r="M151" s="665"/>
      <c r="N151" s="665"/>
      <c r="O151" s="665"/>
      <c r="P151" s="665"/>
      <c r="Q151" s="665"/>
      <c r="R151" s="665"/>
      <c r="S151" s="665"/>
    </row>
    <row r="152" spans="3:19" s="666" customFormat="1">
      <c r="C152" s="756"/>
      <c r="D152" s="756"/>
      <c r="E152" s="756"/>
      <c r="F152" s="756"/>
      <c r="G152" s="756"/>
      <c r="H152" s="756"/>
      <c r="I152" s="665"/>
      <c r="J152" s="665"/>
      <c r="K152" s="665"/>
      <c r="L152" s="665"/>
      <c r="M152" s="665"/>
      <c r="N152" s="665"/>
      <c r="O152" s="665"/>
      <c r="P152" s="665"/>
      <c r="Q152" s="665"/>
      <c r="R152" s="665"/>
      <c r="S152" s="665"/>
    </row>
    <row r="153" spans="3:19" s="666" customFormat="1">
      <c r="C153" s="756"/>
      <c r="D153" s="756"/>
      <c r="E153" s="756"/>
      <c r="F153" s="756"/>
      <c r="G153" s="756"/>
      <c r="H153" s="756"/>
      <c r="I153" s="665"/>
      <c r="J153" s="665"/>
      <c r="K153" s="665"/>
      <c r="L153" s="665"/>
      <c r="M153" s="665"/>
      <c r="N153" s="665"/>
      <c r="O153" s="665"/>
      <c r="P153" s="665"/>
      <c r="Q153" s="665"/>
      <c r="R153" s="665"/>
      <c r="S153" s="665"/>
    </row>
    <row r="154" spans="3:19" s="666" customFormat="1">
      <c r="C154" s="756"/>
      <c r="D154" s="756"/>
      <c r="E154" s="756"/>
      <c r="F154" s="756"/>
      <c r="G154" s="756"/>
      <c r="H154" s="756"/>
      <c r="I154" s="665"/>
      <c r="J154" s="665"/>
      <c r="K154" s="665"/>
      <c r="L154" s="665"/>
      <c r="M154" s="665"/>
      <c r="N154" s="665"/>
      <c r="O154" s="665"/>
      <c r="P154" s="665"/>
      <c r="Q154" s="665"/>
      <c r="R154" s="665"/>
      <c r="S154" s="665"/>
    </row>
    <row r="155" spans="3:19" s="666" customFormat="1">
      <c r="C155" s="756"/>
      <c r="D155" s="756"/>
      <c r="E155" s="756"/>
      <c r="F155" s="756"/>
      <c r="G155" s="756"/>
      <c r="H155" s="756"/>
      <c r="I155" s="665"/>
      <c r="J155" s="665"/>
      <c r="K155" s="665"/>
      <c r="L155" s="665"/>
      <c r="M155" s="665"/>
      <c r="N155" s="665"/>
      <c r="O155" s="665"/>
      <c r="P155" s="665"/>
      <c r="Q155" s="665"/>
      <c r="R155" s="665"/>
      <c r="S155" s="665"/>
    </row>
    <row r="156" spans="3:19" s="666" customFormat="1">
      <c r="C156" s="756"/>
      <c r="D156" s="756"/>
      <c r="E156" s="756"/>
      <c r="F156" s="756"/>
      <c r="G156" s="756"/>
      <c r="H156" s="756"/>
      <c r="I156" s="665"/>
      <c r="J156" s="665"/>
      <c r="K156" s="665"/>
      <c r="L156" s="665"/>
      <c r="M156" s="665"/>
      <c r="N156" s="665"/>
      <c r="O156" s="665"/>
      <c r="P156" s="665"/>
      <c r="Q156" s="665"/>
      <c r="R156" s="665"/>
      <c r="S156" s="665"/>
    </row>
    <row r="157" spans="3:19" s="666" customFormat="1">
      <c r="C157" s="756"/>
      <c r="D157" s="756"/>
      <c r="E157" s="756"/>
      <c r="F157" s="756"/>
      <c r="G157" s="756"/>
      <c r="H157" s="756"/>
      <c r="I157" s="665"/>
      <c r="J157" s="665"/>
      <c r="K157" s="665"/>
      <c r="L157" s="665"/>
      <c r="M157" s="665"/>
      <c r="N157" s="665"/>
      <c r="O157" s="665"/>
      <c r="P157" s="665"/>
      <c r="Q157" s="665"/>
      <c r="R157" s="665"/>
      <c r="S157" s="665"/>
    </row>
    <row r="158" spans="3:19" s="666" customFormat="1">
      <c r="C158" s="756"/>
      <c r="D158" s="756"/>
      <c r="E158" s="756"/>
      <c r="F158" s="756"/>
      <c r="G158" s="756"/>
      <c r="H158" s="756"/>
      <c r="I158" s="665"/>
      <c r="J158" s="665"/>
      <c r="K158" s="665"/>
      <c r="L158" s="665"/>
      <c r="M158" s="665"/>
      <c r="N158" s="665"/>
      <c r="O158" s="665"/>
      <c r="P158" s="665"/>
      <c r="Q158" s="665"/>
      <c r="R158" s="665"/>
      <c r="S158" s="665"/>
    </row>
    <row r="159" spans="3:19" s="666" customFormat="1">
      <c r="C159" s="756"/>
      <c r="D159" s="756"/>
      <c r="E159" s="756"/>
      <c r="F159" s="756"/>
      <c r="G159" s="756"/>
      <c r="H159" s="756"/>
      <c r="I159" s="665"/>
      <c r="J159" s="665"/>
      <c r="K159" s="665"/>
      <c r="L159" s="665"/>
      <c r="M159" s="665"/>
      <c r="N159" s="665"/>
      <c r="O159" s="665"/>
      <c r="P159" s="665"/>
      <c r="Q159" s="665"/>
      <c r="R159" s="665"/>
      <c r="S159" s="665"/>
    </row>
    <row r="160" spans="3:19" s="666" customFormat="1">
      <c r="C160" s="756"/>
      <c r="D160" s="756"/>
      <c r="E160" s="756"/>
      <c r="F160" s="756"/>
      <c r="G160" s="756"/>
      <c r="H160" s="756"/>
      <c r="I160" s="665"/>
      <c r="J160" s="665"/>
      <c r="K160" s="665"/>
      <c r="L160" s="665"/>
      <c r="M160" s="665"/>
      <c r="N160" s="665"/>
      <c r="O160" s="665"/>
      <c r="P160" s="665"/>
      <c r="Q160" s="665"/>
      <c r="R160" s="665"/>
      <c r="S160" s="665"/>
    </row>
    <row r="161" spans="3:19" s="666" customFormat="1">
      <c r="C161" s="756"/>
      <c r="D161" s="756"/>
      <c r="E161" s="756"/>
      <c r="F161" s="756"/>
      <c r="G161" s="756"/>
      <c r="H161" s="756"/>
      <c r="I161" s="665"/>
      <c r="J161" s="665"/>
      <c r="K161" s="665"/>
      <c r="L161" s="665"/>
      <c r="M161" s="665"/>
      <c r="N161" s="665"/>
      <c r="O161" s="665"/>
      <c r="P161" s="665"/>
      <c r="Q161" s="665"/>
      <c r="R161" s="665"/>
      <c r="S161" s="665"/>
    </row>
    <row r="162" spans="3:19" s="666" customFormat="1">
      <c r="C162" s="756"/>
      <c r="D162" s="756"/>
      <c r="E162" s="756"/>
      <c r="F162" s="756"/>
      <c r="G162" s="756"/>
      <c r="H162" s="756"/>
      <c r="I162" s="665"/>
      <c r="J162" s="665"/>
      <c r="K162" s="665"/>
      <c r="L162" s="665"/>
      <c r="M162" s="665"/>
      <c r="N162" s="665"/>
      <c r="O162" s="665"/>
      <c r="P162" s="665"/>
      <c r="Q162" s="665"/>
      <c r="R162" s="665"/>
      <c r="S162" s="665"/>
    </row>
    <row r="163" spans="3:19" s="666" customFormat="1">
      <c r="C163" s="756"/>
      <c r="D163" s="756"/>
      <c r="E163" s="756"/>
      <c r="F163" s="756"/>
      <c r="G163" s="756"/>
      <c r="H163" s="756"/>
      <c r="I163" s="665"/>
      <c r="J163" s="665"/>
      <c r="K163" s="665"/>
      <c r="L163" s="665"/>
      <c r="M163" s="665"/>
      <c r="N163" s="665"/>
      <c r="O163" s="665"/>
      <c r="P163" s="665"/>
      <c r="Q163" s="665"/>
      <c r="R163" s="665"/>
      <c r="S163" s="665"/>
    </row>
    <row r="164" spans="3:19" s="666" customFormat="1">
      <c r="C164" s="756"/>
      <c r="D164" s="756"/>
      <c r="E164" s="756"/>
      <c r="F164" s="756"/>
      <c r="G164" s="756"/>
      <c r="H164" s="756"/>
      <c r="I164" s="665"/>
      <c r="J164" s="665"/>
      <c r="K164" s="665"/>
      <c r="L164" s="665"/>
      <c r="M164" s="665"/>
      <c r="N164" s="665"/>
      <c r="O164" s="665"/>
      <c r="P164" s="665"/>
      <c r="Q164" s="665"/>
      <c r="R164" s="665"/>
      <c r="S164" s="665"/>
    </row>
    <row r="165" spans="3:19" s="666" customFormat="1">
      <c r="C165" s="756"/>
      <c r="D165" s="756"/>
      <c r="E165" s="756"/>
      <c r="F165" s="756"/>
      <c r="G165" s="756"/>
      <c r="H165" s="756"/>
      <c r="I165" s="665"/>
      <c r="J165" s="665"/>
      <c r="K165" s="665"/>
      <c r="L165" s="665"/>
      <c r="M165" s="665"/>
      <c r="N165" s="665"/>
      <c r="O165" s="665"/>
      <c r="P165" s="665"/>
      <c r="Q165" s="665"/>
      <c r="R165" s="665"/>
      <c r="S165" s="665"/>
    </row>
    <row r="166" spans="3:19" s="666" customFormat="1">
      <c r="C166" s="756"/>
      <c r="D166" s="756"/>
      <c r="E166" s="756"/>
      <c r="F166" s="756"/>
      <c r="G166" s="756"/>
      <c r="H166" s="756"/>
    </row>
    <row r="167" spans="3:19" s="666" customFormat="1">
      <c r="C167" s="756"/>
      <c r="D167" s="756"/>
      <c r="E167" s="756"/>
      <c r="F167" s="756"/>
      <c r="G167" s="756"/>
      <c r="H167" s="756"/>
    </row>
    <row r="168" spans="3:19" s="666" customFormat="1">
      <c r="C168" s="756"/>
      <c r="D168" s="756"/>
      <c r="E168" s="756"/>
      <c r="F168" s="756"/>
      <c r="G168" s="756"/>
      <c r="H168" s="756"/>
    </row>
    <row r="169" spans="3:19" s="666" customFormat="1">
      <c r="C169" s="756"/>
      <c r="D169" s="756"/>
      <c r="E169" s="756"/>
      <c r="F169" s="756"/>
      <c r="G169" s="756"/>
      <c r="H169" s="756"/>
    </row>
    <row r="170" spans="3:19" s="666" customFormat="1">
      <c r="C170" s="756"/>
      <c r="D170" s="756"/>
      <c r="E170" s="756"/>
      <c r="F170" s="756"/>
      <c r="G170" s="756"/>
      <c r="H170" s="756"/>
    </row>
    <row r="171" spans="3:19" s="666" customFormat="1">
      <c r="C171" s="756"/>
      <c r="D171" s="756"/>
      <c r="E171" s="756"/>
      <c r="F171" s="756"/>
      <c r="G171" s="756"/>
      <c r="H171" s="756"/>
    </row>
    <row r="172" spans="3:19" s="666" customFormat="1">
      <c r="C172" s="756"/>
      <c r="D172" s="756"/>
      <c r="E172" s="756"/>
      <c r="F172" s="756"/>
      <c r="G172" s="756"/>
      <c r="H172" s="756"/>
    </row>
    <row r="174" spans="3:19">
      <c r="I174" s="367"/>
      <c r="J174" s="367"/>
      <c r="K174" s="367"/>
      <c r="L174" s="367"/>
      <c r="M174" s="367"/>
      <c r="N174" s="367"/>
      <c r="O174" s="367"/>
      <c r="P174" s="367"/>
      <c r="Q174" s="367"/>
      <c r="R174" s="367"/>
      <c r="S174" s="367"/>
    </row>
    <row r="175" spans="3:19">
      <c r="I175" s="367"/>
      <c r="J175" s="367"/>
      <c r="K175" s="367"/>
      <c r="L175" s="367"/>
      <c r="M175" s="367"/>
      <c r="N175" s="367"/>
      <c r="O175" s="367"/>
      <c r="P175" s="367"/>
      <c r="Q175" s="367"/>
      <c r="R175" s="367"/>
      <c r="S175" s="367"/>
    </row>
    <row r="176" spans="3:19">
      <c r="I176" s="367"/>
      <c r="J176" s="367"/>
      <c r="K176" s="367"/>
      <c r="L176" s="367"/>
      <c r="M176" s="367"/>
      <c r="N176" s="367"/>
      <c r="O176" s="367"/>
      <c r="P176" s="367"/>
      <c r="Q176" s="367"/>
      <c r="R176" s="367"/>
      <c r="S176" s="367"/>
    </row>
    <row r="177" spans="9:19">
      <c r="I177" s="367"/>
      <c r="J177" s="367"/>
      <c r="K177" s="367"/>
      <c r="L177" s="367"/>
      <c r="M177" s="367"/>
      <c r="N177" s="367"/>
      <c r="O177" s="367"/>
      <c r="P177" s="367"/>
      <c r="Q177" s="367"/>
      <c r="R177" s="367"/>
      <c r="S177" s="367"/>
    </row>
    <row r="178" spans="9:19">
      <c r="I178" s="367"/>
      <c r="J178" s="367"/>
      <c r="K178" s="367"/>
      <c r="L178" s="367"/>
      <c r="M178" s="367"/>
      <c r="N178" s="367"/>
      <c r="O178" s="367"/>
      <c r="P178" s="367"/>
      <c r="Q178" s="367"/>
      <c r="R178" s="367"/>
      <c r="S178" s="367"/>
    </row>
    <row r="179" spans="9:19">
      <c r="I179" s="363"/>
      <c r="J179" s="363"/>
      <c r="K179" s="363"/>
      <c r="L179" s="363"/>
      <c r="M179" s="363"/>
      <c r="N179" s="363"/>
      <c r="O179" s="363"/>
      <c r="P179" s="363"/>
      <c r="Q179" s="363"/>
      <c r="R179" s="363"/>
      <c r="S179" s="363"/>
    </row>
    <row r="180" spans="9:19">
      <c r="I180" s="363"/>
      <c r="J180" s="363"/>
      <c r="K180" s="363"/>
      <c r="L180" s="363"/>
      <c r="M180" s="363"/>
      <c r="N180" s="363"/>
      <c r="O180" s="363"/>
      <c r="P180" s="363"/>
      <c r="Q180" s="363"/>
      <c r="R180" s="363"/>
      <c r="S180" s="363"/>
    </row>
    <row r="181" spans="9:19">
      <c r="I181" s="363"/>
      <c r="J181" s="363"/>
      <c r="K181" s="363"/>
      <c r="L181" s="363"/>
      <c r="M181" s="363"/>
      <c r="N181" s="363"/>
      <c r="O181" s="363"/>
      <c r="P181" s="363"/>
      <c r="Q181" s="363"/>
      <c r="R181" s="363"/>
      <c r="S181" s="363"/>
    </row>
    <row r="182" spans="9:19">
      <c r="I182" s="363"/>
      <c r="J182" s="363"/>
      <c r="K182" s="363"/>
      <c r="L182" s="363"/>
      <c r="M182" s="363"/>
      <c r="N182" s="363"/>
      <c r="O182" s="363"/>
      <c r="P182" s="363"/>
      <c r="Q182" s="363"/>
      <c r="R182" s="363"/>
      <c r="S182" s="363"/>
    </row>
    <row r="183" spans="9:19">
      <c r="I183" s="363"/>
      <c r="J183" s="363"/>
      <c r="K183" s="363"/>
      <c r="L183" s="363"/>
      <c r="M183" s="363"/>
      <c r="N183" s="363"/>
      <c r="O183" s="363"/>
      <c r="P183" s="363"/>
      <c r="Q183" s="363"/>
      <c r="R183" s="363"/>
      <c r="S183" s="363"/>
    </row>
    <row r="184" spans="9:19">
      <c r="I184" s="363"/>
      <c r="J184" s="363"/>
      <c r="K184" s="363"/>
      <c r="L184" s="363"/>
      <c r="M184" s="363"/>
      <c r="N184" s="363"/>
      <c r="O184" s="363"/>
      <c r="P184" s="363"/>
      <c r="Q184" s="363"/>
      <c r="R184" s="363"/>
      <c r="S184" s="363"/>
    </row>
    <row r="185" spans="9:19">
      <c r="I185" s="363"/>
      <c r="J185" s="363"/>
      <c r="K185" s="363"/>
      <c r="L185" s="363"/>
      <c r="M185" s="363"/>
      <c r="N185" s="363"/>
      <c r="O185" s="363"/>
      <c r="P185" s="363"/>
      <c r="Q185" s="363"/>
      <c r="R185" s="363"/>
      <c r="S185" s="363"/>
    </row>
    <row r="186" spans="9:19">
      <c r="I186" s="363"/>
      <c r="J186" s="363"/>
      <c r="K186" s="363"/>
      <c r="L186" s="363"/>
      <c r="M186" s="363"/>
      <c r="N186" s="363"/>
      <c r="O186" s="363"/>
      <c r="P186" s="363"/>
      <c r="Q186" s="363"/>
      <c r="R186" s="363"/>
      <c r="S186" s="363"/>
    </row>
    <row r="187" spans="9:19">
      <c r="I187" s="363"/>
      <c r="J187" s="363"/>
      <c r="K187" s="363"/>
      <c r="L187" s="363"/>
      <c r="M187" s="363"/>
      <c r="N187" s="363"/>
      <c r="O187" s="363"/>
      <c r="P187" s="363"/>
      <c r="Q187" s="363"/>
      <c r="R187" s="363"/>
      <c r="S187" s="363"/>
    </row>
    <row r="188" spans="9:19">
      <c r="I188" s="363"/>
      <c r="J188" s="363"/>
      <c r="K188" s="363"/>
      <c r="L188" s="363"/>
      <c r="M188" s="363"/>
      <c r="N188" s="363"/>
      <c r="O188" s="363"/>
      <c r="P188" s="363"/>
      <c r="Q188" s="363"/>
      <c r="R188" s="363"/>
      <c r="S188" s="363"/>
    </row>
    <row r="189" spans="9:19">
      <c r="I189" s="363"/>
      <c r="J189" s="363"/>
      <c r="K189" s="363"/>
      <c r="L189" s="363"/>
      <c r="M189" s="363"/>
      <c r="N189" s="363"/>
      <c r="O189" s="363"/>
      <c r="P189" s="363"/>
      <c r="Q189" s="363"/>
      <c r="R189" s="363"/>
      <c r="S189" s="363"/>
    </row>
  </sheetData>
  <mergeCells count="6">
    <mergeCell ref="A4:H4"/>
    <mergeCell ref="A5:H5"/>
    <mergeCell ref="A7:B10"/>
    <mergeCell ref="E7:G7"/>
    <mergeCell ref="A67:B70"/>
    <mergeCell ref="E67:G67"/>
  </mergeCells>
  <pageMargins left="0.5" right="0" top="0" bottom="0" header="0" footer="0"/>
  <pageSetup paperSize="5" orientation="portrait" vertic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8" transitionEvaluation="1" transitionEntry="1">
    <tabColor rgb="FF00B050"/>
    <outlinePr summaryBelow="0"/>
  </sheetPr>
  <dimension ref="A1:DZ42"/>
  <sheetViews>
    <sheetView showGridLines="0" showOutlineSymbols="0" topLeftCell="A28" workbookViewId="0">
      <selection activeCell="G35" sqref="G35"/>
    </sheetView>
  </sheetViews>
  <sheetFormatPr defaultColWidth="12.5703125" defaultRowHeight="15.75" outlineLevelRow="2" outlineLevelCol="2"/>
  <cols>
    <col min="1" max="1" width="1.85546875" style="934" customWidth="1"/>
    <col min="2" max="2" width="29.7109375" style="934" customWidth="1"/>
    <col min="3" max="3" width="10.28515625" style="661" customWidth="1"/>
    <col min="4" max="8" width="11.42578125" style="934" customWidth="1"/>
    <col min="9" max="29" width="12.5703125" style="796"/>
    <col min="30" max="34" width="12.5703125" style="796" outlineLevel="1"/>
    <col min="35" max="40" width="12.5703125" style="796" outlineLevel="2"/>
    <col min="41" max="43" width="12.5703125" style="796" outlineLevel="1"/>
    <col min="44" max="63" width="12.5703125" style="796"/>
    <col min="64" max="67" width="12.5703125" style="796" outlineLevel="1"/>
    <col min="68" max="115" width="12.5703125" style="796"/>
    <col min="116" max="121" width="12.5703125" style="796" outlineLevel="1"/>
    <col min="122" max="127" width="12.5703125" style="796" outlineLevel="2"/>
    <col min="128" max="130" width="12.5703125" style="796" outlineLevel="1"/>
    <col min="131" max="16384" width="12.5703125" style="796"/>
  </cols>
  <sheetData>
    <row r="1" spans="1:8">
      <c r="A1" s="598" t="s">
        <v>99</v>
      </c>
      <c r="B1" s="555"/>
      <c r="E1" s="598"/>
      <c r="F1" s="598"/>
      <c r="G1" s="598"/>
      <c r="H1" s="598"/>
    </row>
    <row r="2" spans="1:8" ht="14.25" customHeight="1">
      <c r="A2" s="596" t="s">
        <v>221</v>
      </c>
      <c r="B2" s="555"/>
      <c r="E2" s="596"/>
      <c r="F2" s="596"/>
      <c r="G2" s="596"/>
      <c r="H2" s="596"/>
    </row>
    <row r="3" spans="1:8" ht="14.25" customHeight="1">
      <c r="A3" s="555"/>
      <c r="B3" s="555"/>
      <c r="E3" s="596"/>
      <c r="F3" s="596"/>
      <c r="G3" s="596"/>
      <c r="H3" s="596"/>
    </row>
    <row r="4" spans="1:8" ht="14.25" customHeight="1">
      <c r="A4" s="555"/>
      <c r="B4" s="555"/>
      <c r="E4" s="596"/>
      <c r="F4" s="596"/>
      <c r="G4" s="596"/>
      <c r="H4" s="596"/>
    </row>
    <row r="5" spans="1:8" ht="14.25" customHeight="1">
      <c r="A5" s="953"/>
      <c r="B5" s="594" t="s">
        <v>220</v>
      </c>
      <c r="C5" s="594"/>
      <c r="D5" s="594"/>
      <c r="E5" s="594"/>
      <c r="F5" s="594"/>
      <c r="G5" s="594"/>
      <c r="H5" s="953"/>
    </row>
    <row r="6" spans="1:8" ht="14.25" customHeight="1">
      <c r="A6" s="591"/>
      <c r="B6" s="593" t="s">
        <v>219</v>
      </c>
      <c r="C6" s="593"/>
      <c r="D6" s="593"/>
      <c r="E6" s="593"/>
      <c r="F6" s="593"/>
      <c r="G6" s="593"/>
      <c r="H6" s="591"/>
    </row>
    <row r="7" spans="1:8" ht="14.25" customHeight="1">
      <c r="A7" s="591"/>
      <c r="B7" s="636"/>
      <c r="C7" s="636"/>
      <c r="D7" s="636"/>
      <c r="E7" s="637"/>
      <c r="F7" s="636"/>
      <c r="G7" s="636"/>
      <c r="H7" s="591"/>
    </row>
    <row r="8" spans="1:8" ht="14.25" customHeight="1">
      <c r="A8" s="637"/>
      <c r="B8" s="637"/>
      <c r="C8" s="952"/>
      <c r="D8" s="637"/>
      <c r="E8" s="637"/>
      <c r="F8" s="637"/>
      <c r="G8" s="637"/>
      <c r="H8" s="637"/>
    </row>
    <row r="9" spans="1:8" ht="14.25" customHeight="1">
      <c r="A9" s="951" t="s">
        <v>571</v>
      </c>
      <c r="B9" s="951"/>
      <c r="D9" s="555"/>
      <c r="E9" s="555"/>
      <c r="F9" s="555"/>
      <c r="G9" s="555"/>
      <c r="H9" s="555"/>
    </row>
    <row r="10" spans="1:8" ht="14.25" customHeight="1">
      <c r="A10" s="432" t="s">
        <v>143</v>
      </c>
      <c r="B10" s="431"/>
      <c r="C10" s="906" t="s">
        <v>92</v>
      </c>
      <c r="D10" s="906" t="s">
        <v>91</v>
      </c>
      <c r="E10" s="905" t="s">
        <v>93</v>
      </c>
      <c r="F10" s="904"/>
      <c r="G10" s="903"/>
      <c r="H10" s="906" t="s">
        <v>452</v>
      </c>
    </row>
    <row r="11" spans="1:8" ht="14.25" customHeight="1">
      <c r="A11" s="426"/>
      <c r="B11" s="425"/>
      <c r="C11" s="901" t="s">
        <v>86</v>
      </c>
      <c r="D11" s="900" t="s">
        <v>228</v>
      </c>
      <c r="E11" s="900" t="s">
        <v>215</v>
      </c>
      <c r="F11" s="900" t="s">
        <v>89</v>
      </c>
      <c r="G11" s="900"/>
      <c r="H11" s="900" t="s">
        <v>214</v>
      </c>
    </row>
    <row r="12" spans="1:8" ht="14.25" customHeight="1">
      <c r="A12" s="426"/>
      <c r="B12" s="425"/>
      <c r="C12" s="901"/>
      <c r="D12" s="900"/>
      <c r="E12" s="900" t="s">
        <v>85</v>
      </c>
      <c r="F12" s="900" t="s">
        <v>85</v>
      </c>
      <c r="G12" s="900" t="s">
        <v>88</v>
      </c>
      <c r="H12" s="900" t="s">
        <v>227</v>
      </c>
    </row>
    <row r="13" spans="1:8" ht="14.25" customHeight="1">
      <c r="A13" s="421"/>
      <c r="B13" s="420"/>
      <c r="C13" s="897"/>
      <c r="D13" s="896" t="s">
        <v>84</v>
      </c>
      <c r="E13" s="896" t="s">
        <v>84</v>
      </c>
      <c r="F13" s="896" t="s">
        <v>142</v>
      </c>
      <c r="G13" s="895"/>
      <c r="H13" s="896" t="s">
        <v>83</v>
      </c>
    </row>
    <row r="14" spans="1:8" ht="14.25" customHeight="1">
      <c r="A14" s="950" t="s">
        <v>213</v>
      </c>
      <c r="B14" s="949"/>
      <c r="C14" s="897"/>
      <c r="D14" s="896"/>
      <c r="E14" s="896"/>
      <c r="F14" s="896"/>
      <c r="G14" s="895"/>
      <c r="H14" s="896"/>
    </row>
    <row r="15" spans="1:8" s="821" customFormat="1" ht="20.100000000000001" customHeight="1" outlineLevel="1">
      <c r="A15" s="584" t="s">
        <v>46</v>
      </c>
      <c r="B15" s="945"/>
      <c r="C15" s="948"/>
      <c r="D15" s="580">
        <f>SUM(D16:D25)</f>
        <v>24672071.250000004</v>
      </c>
      <c r="E15" s="580">
        <f>SUM(E16:E25)</f>
        <v>9417958.9899999946</v>
      </c>
      <c r="F15" s="580">
        <f>SUM(F16:F25)</f>
        <v>17051348.010000005</v>
      </c>
      <c r="G15" s="580">
        <f>SUM(G16:G25)</f>
        <v>26469307</v>
      </c>
      <c r="H15" s="580">
        <f>SUM(H16:H25)</f>
        <v>22340000</v>
      </c>
    </row>
    <row r="16" spans="1:8" s="809" customFormat="1" ht="16.7" customHeight="1" outlineLevel="1">
      <c r="A16" s="575" t="s">
        <v>39</v>
      </c>
      <c r="B16" s="391"/>
      <c r="C16" s="693" t="str">
        <f>[25]Sheet1!$B$29</f>
        <v>5-02-03-010</v>
      </c>
      <c r="D16" s="947">
        <f>'[24]CED - STREETLIGHTING'!$F$14</f>
        <v>13774.419999999998</v>
      </c>
      <c r="E16" s="946">
        <f>'[23]CED - STREETLIGHTING'!$F$14</f>
        <v>0</v>
      </c>
      <c r="F16" s="563">
        <f>G16-E16</f>
        <v>20000</v>
      </c>
      <c r="G16" s="563">
        <f>'[23]CED - STREETLIGHTING'!$D$14</f>
        <v>20000</v>
      </c>
      <c r="H16" s="941">
        <v>15000</v>
      </c>
    </row>
    <row r="17" spans="1:19" s="807" customFormat="1" ht="16.7" customHeight="1" outlineLevel="1">
      <c r="A17" s="575" t="s">
        <v>334</v>
      </c>
      <c r="B17" s="700"/>
      <c r="C17" s="693"/>
      <c r="D17" s="634"/>
      <c r="E17" s="638"/>
      <c r="F17" s="563"/>
      <c r="G17" s="563"/>
      <c r="H17" s="941"/>
    </row>
    <row r="18" spans="1:19" s="807" customFormat="1" ht="16.7" customHeight="1" outlineLevel="1">
      <c r="A18" s="410"/>
      <c r="B18" s="718" t="s">
        <v>570</v>
      </c>
      <c r="C18" s="693" t="s">
        <v>37</v>
      </c>
      <c r="D18" s="634">
        <f>'[24]CED - STREETLIGHTING'!$F$16</f>
        <v>4691</v>
      </c>
      <c r="E18" s="638">
        <f>'[23]CED - STREETLIGHTING'!$F$16</f>
        <v>0</v>
      </c>
      <c r="F18" s="563">
        <f>G18-E18</f>
        <v>5000</v>
      </c>
      <c r="G18" s="563">
        <f>'[23]CED - STREETLIGHTING'!$D$16</f>
        <v>5000</v>
      </c>
      <c r="H18" s="941">
        <v>5000</v>
      </c>
    </row>
    <row r="19" spans="1:19" s="809" customFormat="1" ht="16.7" customHeight="1" outlineLevel="1">
      <c r="A19" s="575" t="s">
        <v>238</v>
      </c>
      <c r="B19" s="387"/>
      <c r="C19" s="693" t="str">
        <f>[25]Sheet1!$B$36</f>
        <v>5-02-03-090</v>
      </c>
      <c r="D19" s="634">
        <f>'[24]CED - STREETLIGHTING'!$F$17</f>
        <v>228383.91999999998</v>
      </c>
      <c r="E19" s="638">
        <f>'[23]CED - STREETLIGHTING'!$F$17</f>
        <v>41597.619999999995</v>
      </c>
      <c r="F19" s="563">
        <f>G19-E19</f>
        <v>245652.38</v>
      </c>
      <c r="G19" s="563">
        <f>'[23]CED - STREETLIGHTING'!$D$17</f>
        <v>287250</v>
      </c>
      <c r="H19" s="941">
        <v>207250</v>
      </c>
    </row>
    <row r="20" spans="1:19" s="809" customFormat="1" ht="16.7" customHeight="1" outlineLevel="1">
      <c r="A20" s="570" t="s">
        <v>130</v>
      </c>
      <c r="B20" s="569"/>
      <c r="C20" s="693" t="s">
        <v>33</v>
      </c>
      <c r="D20" s="634">
        <f>'[24]CED - STREETLIGHTING'!$F$18</f>
        <v>1271891.5</v>
      </c>
      <c r="E20" s="941">
        <f>'[23]CED - STREETLIGHTING'!$F$18</f>
        <v>0</v>
      </c>
      <c r="F20" s="563">
        <f>G20-E20</f>
        <v>1650000</v>
      </c>
      <c r="G20" s="563">
        <f>'[23]CED - STREETLIGHTING'!$D$18</f>
        <v>1650000</v>
      </c>
      <c r="H20" s="941">
        <v>1100000</v>
      </c>
    </row>
    <row r="21" spans="1:19" s="809" customFormat="1" ht="16.7" customHeight="1" outlineLevel="1">
      <c r="A21" s="575" t="s">
        <v>195</v>
      </c>
      <c r="B21" s="387"/>
      <c r="C21" s="693" t="s">
        <v>569</v>
      </c>
      <c r="D21" s="634">
        <f>'[24]CED - STREETLIGHTING'!$F$19</f>
        <v>21889723.780000001</v>
      </c>
      <c r="E21" s="941">
        <f>'[23]CED - STREETLIGHTING'!$F$19</f>
        <v>8669487.4999999963</v>
      </c>
      <c r="F21" s="563">
        <f>G21-E21</f>
        <v>14330512.500000004</v>
      </c>
      <c r="G21" s="563">
        <f>'[23]CED - STREETLIGHTING'!$D$19</f>
        <v>23000000</v>
      </c>
      <c r="H21" s="941">
        <v>19600000</v>
      </c>
    </row>
    <row r="22" spans="1:19" s="809" customFormat="1" ht="16.7" customHeight="1" outlineLevel="1">
      <c r="A22" s="570" t="s">
        <v>236</v>
      </c>
      <c r="B22" s="569"/>
      <c r="C22" s="699" t="s">
        <v>27</v>
      </c>
      <c r="D22" s="634">
        <f>'[24]CED - STREETLIGHTING'!$F$20</f>
        <v>7772.1</v>
      </c>
      <c r="E22" s="941">
        <f>'[23]CED - STREETLIGHTING'!$F$20</f>
        <v>3302.6</v>
      </c>
      <c r="F22" s="563">
        <f>G22-E22</f>
        <v>6539.4</v>
      </c>
      <c r="G22" s="563">
        <f>'[23]CED - STREETLIGHTING'!$D$20</f>
        <v>9842</v>
      </c>
      <c r="H22" s="941">
        <v>9842</v>
      </c>
    </row>
    <row r="23" spans="1:19" s="809" customFormat="1" ht="16.7" customHeight="1" outlineLevel="1">
      <c r="A23" s="602" t="s">
        <v>24</v>
      </c>
      <c r="B23" s="569"/>
      <c r="C23" s="699" t="s">
        <v>23</v>
      </c>
      <c r="D23" s="634">
        <f>'[24]CED - STREETLIGHTING'!$F$21</f>
        <v>623823.71</v>
      </c>
      <c r="E23" s="941">
        <f>'[23]CED - STREETLIGHTING'!$F$21</f>
        <v>339454.77</v>
      </c>
      <c r="F23" s="563">
        <f>G23-E23</f>
        <v>337660.23</v>
      </c>
      <c r="G23" s="563">
        <f>'[23]CED - STREETLIGHTING'!$D$21</f>
        <v>677115</v>
      </c>
      <c r="H23" s="941">
        <v>588195</v>
      </c>
    </row>
    <row r="24" spans="1:19" s="809" customFormat="1" ht="16.7" customHeight="1" outlineLevel="1">
      <c r="A24" s="575" t="s">
        <v>568</v>
      </c>
      <c r="B24" s="387"/>
      <c r="C24" s="693" t="s">
        <v>567</v>
      </c>
      <c r="D24" s="634">
        <f>'[24]CED - STREETLIGHTING'!$F$22</f>
        <v>624690.82000000007</v>
      </c>
      <c r="E24" s="941">
        <f>'[23]CED - STREETLIGHTING'!$F$22</f>
        <v>363606.5</v>
      </c>
      <c r="F24" s="563">
        <f>G24-E24</f>
        <v>436313.5</v>
      </c>
      <c r="G24" s="563">
        <f>'[23]CED - STREETLIGHTING'!$D$22</f>
        <v>799920</v>
      </c>
      <c r="H24" s="940">
        <v>799920</v>
      </c>
    </row>
    <row r="25" spans="1:19" s="809" customFormat="1" ht="16.7" customHeight="1" outlineLevel="1">
      <c r="A25" s="575" t="s">
        <v>205</v>
      </c>
      <c r="B25" s="387"/>
      <c r="C25" s="693" t="str">
        <f>[25]Sheet1!$D$67</f>
        <v>5-02-99-990</v>
      </c>
      <c r="D25" s="634">
        <f>'[24]CED - STREETLIGHTING'!$F$23</f>
        <v>7320</v>
      </c>
      <c r="E25" s="941">
        <f>'[23]CED - STREETLIGHTING'!$F$23</f>
        <v>510</v>
      </c>
      <c r="F25" s="563">
        <f>G25-E25</f>
        <v>19670</v>
      </c>
      <c r="G25" s="563">
        <f>'[23]CED - STREETLIGHTING'!$D$23</f>
        <v>20180</v>
      </c>
      <c r="H25" s="941">
        <v>14793</v>
      </c>
    </row>
    <row r="26" spans="1:19" s="942" customFormat="1" ht="16.7" customHeight="1" outlineLevel="1">
      <c r="A26" s="584" t="s">
        <v>235</v>
      </c>
      <c r="B26" s="945"/>
      <c r="C26" s="944"/>
      <c r="D26" s="943">
        <f>D27</f>
        <v>0</v>
      </c>
      <c r="E26" s="943">
        <f>E27</f>
        <v>0</v>
      </c>
      <c r="F26" s="943">
        <f>F27</f>
        <v>0</v>
      </c>
      <c r="G26" s="943">
        <f>G27</f>
        <v>0</v>
      </c>
      <c r="H26" s="943">
        <f>H27</f>
        <v>0</v>
      </c>
    </row>
    <row r="27" spans="1:19" s="809" customFormat="1" ht="16.7" customHeight="1" outlineLevel="1">
      <c r="A27" s="575" t="s">
        <v>102</v>
      </c>
      <c r="B27" s="387"/>
      <c r="C27" s="693"/>
      <c r="D27" s="634">
        <v>0</v>
      </c>
      <c r="E27" s="941">
        <v>0</v>
      </c>
      <c r="F27" s="563">
        <v>0</v>
      </c>
      <c r="G27" s="563">
        <v>0</v>
      </c>
      <c r="H27" s="940">
        <v>0</v>
      </c>
    </row>
    <row r="28" spans="1:19" ht="20.100000000000001" customHeight="1" outlineLevel="2" thickBot="1">
      <c r="A28" s="939"/>
      <c r="B28" s="938" t="s">
        <v>8</v>
      </c>
      <c r="C28" s="674"/>
      <c r="D28" s="559">
        <f>D26+D15</f>
        <v>24672071.250000004</v>
      </c>
      <c r="E28" s="559">
        <f>E26+E15</f>
        <v>9417958.9899999946</v>
      </c>
      <c r="F28" s="559">
        <f>F26+F15</f>
        <v>17051348.010000005</v>
      </c>
      <c r="G28" s="559">
        <f>G26+G15</f>
        <v>26469307</v>
      </c>
      <c r="H28" s="559">
        <f>H26+H15</f>
        <v>22340000</v>
      </c>
    </row>
    <row r="29" spans="1:19" ht="20.100000000000001" customHeight="1" outlineLevel="2" thickTop="1">
      <c r="A29" s="803"/>
      <c r="B29" s="937"/>
      <c r="C29" s="936"/>
      <c r="D29" s="557"/>
      <c r="E29" s="557"/>
      <c r="F29" s="557"/>
      <c r="G29" s="557"/>
      <c r="H29" s="557"/>
    </row>
    <row r="30" spans="1:19" ht="20.25" customHeight="1" outlineLevel="2">
      <c r="A30" s="803"/>
      <c r="B30" s="937"/>
      <c r="C30" s="936"/>
      <c r="D30" s="557"/>
      <c r="E30" s="557"/>
      <c r="F30" s="557"/>
      <c r="G30" s="557"/>
      <c r="H30" s="557"/>
    </row>
    <row r="31" spans="1:19" s="664" customFormat="1" ht="14.25" customHeight="1">
      <c r="A31" s="672" t="s">
        <v>394</v>
      </c>
      <c r="B31" s="671"/>
      <c r="C31" s="671"/>
      <c r="D31" s="671"/>
      <c r="E31" s="670"/>
      <c r="F31" s="670"/>
      <c r="G31" s="670" t="s">
        <v>5</v>
      </c>
      <c r="H31" s="670"/>
      <c r="I31" s="666"/>
      <c r="J31" s="665"/>
      <c r="K31" s="665"/>
      <c r="L31" s="665"/>
      <c r="M31" s="665"/>
      <c r="N31" s="665"/>
      <c r="O31" s="665"/>
      <c r="P31" s="665"/>
      <c r="Q31" s="665"/>
      <c r="R31" s="665"/>
      <c r="S31" s="665"/>
    </row>
    <row r="32" spans="1:19" s="664" customFormat="1" ht="11.25" customHeight="1">
      <c r="A32" s="670"/>
      <c r="B32" s="671"/>
      <c r="C32" s="671"/>
      <c r="D32" s="671"/>
      <c r="E32" s="670"/>
      <c r="F32" s="670"/>
      <c r="G32" s="670"/>
      <c r="H32" s="670"/>
      <c r="I32" s="666"/>
      <c r="J32" s="665"/>
      <c r="K32" s="665"/>
      <c r="L32" s="665"/>
      <c r="M32" s="665"/>
      <c r="N32" s="665"/>
      <c r="O32" s="665"/>
      <c r="P32" s="665"/>
      <c r="Q32" s="665"/>
      <c r="R32" s="665"/>
      <c r="S32" s="665"/>
    </row>
    <row r="33" spans="1:19" s="664" customFormat="1" ht="6" customHeight="1">
      <c r="A33" s="670"/>
      <c r="B33" s="671"/>
      <c r="C33" s="671"/>
      <c r="D33" s="671"/>
      <c r="E33" s="670"/>
      <c r="F33" s="670"/>
      <c r="G33" s="670"/>
      <c r="H33" s="670"/>
      <c r="I33" s="666"/>
      <c r="J33" s="665"/>
      <c r="K33" s="665"/>
      <c r="L33" s="665"/>
      <c r="M33" s="665"/>
      <c r="N33" s="665"/>
      <c r="O33" s="665"/>
      <c r="P33" s="665"/>
      <c r="Q33" s="665"/>
      <c r="R33" s="665"/>
      <c r="S33" s="665"/>
    </row>
    <row r="34" spans="1:19" s="664" customFormat="1" ht="14.25" customHeight="1">
      <c r="A34" s="3698" t="s">
        <v>1917</v>
      </c>
      <c r="B34" s="864"/>
      <c r="C34" s="556" t="s">
        <v>1918</v>
      </c>
      <c r="D34" s="369"/>
      <c r="E34" s="669"/>
      <c r="F34" s="669"/>
      <c r="G34" s="3697" t="s">
        <v>1876</v>
      </c>
      <c r="H34" s="669"/>
      <c r="I34" s="666"/>
      <c r="J34" s="665"/>
      <c r="K34" s="665"/>
      <c r="L34" s="665"/>
      <c r="M34" s="665"/>
      <c r="N34" s="665"/>
      <c r="O34" s="665"/>
      <c r="P34" s="665"/>
      <c r="Q34" s="665"/>
      <c r="R34" s="665"/>
      <c r="S34" s="665"/>
    </row>
    <row r="35" spans="1:19" s="664" customFormat="1" ht="14.25" customHeight="1">
      <c r="A35" s="372" t="s">
        <v>566</v>
      </c>
      <c r="B35" s="864"/>
      <c r="C35" s="370" t="s">
        <v>392</v>
      </c>
      <c r="D35" s="369"/>
      <c r="E35" s="667"/>
      <c r="F35" s="667"/>
      <c r="G35" s="368" t="s">
        <v>240</v>
      </c>
      <c r="H35" s="667"/>
      <c r="I35" s="666"/>
      <c r="J35" s="665"/>
      <c r="K35" s="665"/>
      <c r="L35" s="665"/>
      <c r="M35" s="665"/>
      <c r="N35" s="665"/>
      <c r="O35" s="665"/>
      <c r="P35" s="665"/>
      <c r="Q35" s="665"/>
      <c r="R35" s="665"/>
      <c r="S35" s="665"/>
    </row>
    <row r="36" spans="1:19" s="363" customFormat="1" ht="13.5">
      <c r="A36" s="365"/>
      <c r="B36" s="935"/>
      <c r="C36" s="663"/>
      <c r="D36" s="364"/>
      <c r="E36" s="364"/>
      <c r="F36" s="364"/>
      <c r="G36" s="364"/>
      <c r="H36" s="364"/>
    </row>
    <row r="37" spans="1:19" s="363" customFormat="1" ht="13.5">
      <c r="A37" s="365"/>
      <c r="B37" s="935"/>
      <c r="C37" s="663"/>
      <c r="D37" s="364"/>
      <c r="E37" s="364"/>
      <c r="F37" s="364"/>
      <c r="G37" s="364"/>
      <c r="H37" s="364"/>
    </row>
    <row r="38" spans="1:19" s="363" customFormat="1" ht="13.5">
      <c r="A38" s="365"/>
      <c r="B38" s="935"/>
      <c r="C38" s="663"/>
      <c r="D38" s="364"/>
      <c r="E38" s="364"/>
      <c r="F38" s="364"/>
      <c r="G38" s="364"/>
      <c r="H38" s="364"/>
    </row>
    <row r="39" spans="1:19" s="363" customFormat="1" ht="13.5">
      <c r="A39" s="365"/>
      <c r="B39" s="935"/>
      <c r="C39" s="663"/>
      <c r="D39" s="364"/>
      <c r="E39" s="364"/>
      <c r="F39" s="364"/>
      <c r="G39" s="364"/>
      <c r="H39" s="364"/>
    </row>
    <row r="40" spans="1:19" s="363" customFormat="1" ht="13.5">
      <c r="A40" s="365"/>
      <c r="B40" s="935"/>
      <c r="C40" s="663"/>
      <c r="D40" s="364"/>
      <c r="E40" s="364"/>
      <c r="F40" s="364"/>
      <c r="G40" s="364"/>
      <c r="H40" s="364"/>
    </row>
    <row r="41" spans="1:19" s="363" customFormat="1" ht="13.5">
      <c r="A41" s="365"/>
      <c r="B41" s="935"/>
      <c r="C41" s="663"/>
      <c r="D41" s="364"/>
      <c r="E41" s="364"/>
      <c r="F41" s="364"/>
      <c r="G41" s="364"/>
      <c r="H41" s="364"/>
    </row>
    <row r="42" spans="1:19" s="363" customFormat="1" ht="13.5">
      <c r="A42" s="365"/>
      <c r="B42" s="935"/>
      <c r="C42" s="663"/>
      <c r="D42" s="364"/>
      <c r="E42" s="364"/>
      <c r="F42" s="364"/>
      <c r="G42" s="364"/>
      <c r="H42" s="364"/>
    </row>
  </sheetData>
  <mergeCells count="4">
    <mergeCell ref="A10:B13"/>
    <mergeCell ref="E10:G10"/>
    <mergeCell ref="B6:G6"/>
    <mergeCell ref="B5:G5"/>
  </mergeCells>
  <pageMargins left="0.5" right="0" top="0" bottom="0" header="0.5" footer="0"/>
  <pageSetup paperSize="5" orientation="portrait"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50" transitionEvaluation="1" transitionEntry="1">
    <tabColor rgb="FF00B050"/>
    <outlinePr summaryBelow="0"/>
  </sheetPr>
  <dimension ref="A1:EI64"/>
  <sheetViews>
    <sheetView showGridLines="0" showOutlineSymbols="0" topLeftCell="A50" workbookViewId="0">
      <selection activeCell="A60" sqref="A60:XFD60"/>
    </sheetView>
  </sheetViews>
  <sheetFormatPr defaultColWidth="12.5703125" defaultRowHeight="13.5" outlineLevelRow="2" outlineLevelCol="2"/>
  <cols>
    <col min="1" max="1" width="1.85546875" style="554" customWidth="1"/>
    <col min="2" max="2" width="33.5703125" style="554" customWidth="1"/>
    <col min="3" max="3" width="10" style="661" customWidth="1"/>
    <col min="4" max="4" width="10.28515625" style="555" customWidth="1"/>
    <col min="5" max="5" width="10.7109375" style="555" customWidth="1"/>
    <col min="6" max="6" width="11" style="555" customWidth="1"/>
    <col min="7" max="7" width="10.28515625" style="555" customWidth="1"/>
    <col min="8" max="8" width="10.85546875" style="555" customWidth="1"/>
    <col min="9" max="38" width="12.5703125" style="554"/>
    <col min="39" max="43" width="12.5703125" style="554" outlineLevel="1"/>
    <col min="44" max="49" width="12.5703125" style="554" outlineLevel="2"/>
    <col min="50" max="52" width="12.5703125" style="554" outlineLevel="1"/>
    <col min="53" max="72" width="12.5703125" style="554"/>
    <col min="73" max="76" width="12.5703125" style="554" outlineLevel="1"/>
    <col min="77" max="124" width="12.5703125" style="554"/>
    <col min="125" max="130" width="12.5703125" style="554" outlineLevel="1"/>
    <col min="131" max="136" width="12.5703125" style="554" outlineLevel="2"/>
    <col min="137" max="139" width="12.5703125" style="554" outlineLevel="1"/>
    <col min="140" max="16384" width="12.5703125" style="554"/>
  </cols>
  <sheetData>
    <row r="1" spans="1:8" s="928" customFormat="1" ht="12.75">
      <c r="A1" s="598" t="s">
        <v>99</v>
      </c>
      <c r="C1" s="661"/>
      <c r="D1" s="661"/>
      <c r="E1" s="598"/>
      <c r="F1" s="598"/>
      <c r="G1" s="598"/>
      <c r="H1" s="598"/>
    </row>
    <row r="2" spans="1:8" s="928" customFormat="1" ht="14.25" customHeight="1">
      <c r="A2" s="596" t="s">
        <v>575</v>
      </c>
      <c r="C2" s="661"/>
      <c r="D2" s="661"/>
      <c r="E2" s="596"/>
      <c r="F2" s="596"/>
      <c r="G2" s="596"/>
      <c r="H2" s="596"/>
    </row>
    <row r="3" spans="1:8" ht="14.25" customHeight="1">
      <c r="E3" s="595"/>
      <c r="G3" s="595"/>
      <c r="H3" s="595"/>
    </row>
    <row r="4" spans="1:8" ht="14.25" customHeight="1">
      <c r="E4" s="595"/>
      <c r="G4" s="595"/>
      <c r="H4" s="595"/>
    </row>
    <row r="5" spans="1:8" s="796" customFormat="1" ht="14.25" customHeight="1">
      <c r="A5" s="594" t="s">
        <v>220</v>
      </c>
      <c r="B5" s="594"/>
      <c r="C5" s="594"/>
      <c r="D5" s="594"/>
      <c r="E5" s="594"/>
      <c r="F5" s="594"/>
      <c r="G5" s="594"/>
      <c r="H5" s="594"/>
    </row>
    <row r="6" spans="1:8" s="796" customFormat="1" ht="14.25" customHeight="1">
      <c r="A6" s="593" t="s">
        <v>219</v>
      </c>
      <c r="B6" s="593"/>
      <c r="C6" s="593"/>
      <c r="D6" s="593"/>
      <c r="E6" s="593"/>
      <c r="F6" s="593"/>
      <c r="G6" s="593"/>
      <c r="H6" s="593"/>
    </row>
    <row r="7" spans="1:8" s="796" customFormat="1" ht="14.25" customHeight="1">
      <c r="A7" s="591"/>
      <c r="B7" s="636"/>
      <c r="C7" s="636"/>
      <c r="D7" s="636"/>
      <c r="E7" s="637"/>
      <c r="F7" s="636"/>
      <c r="G7" s="636"/>
      <c r="H7" s="591"/>
    </row>
    <row r="8" spans="1:8" ht="14.25" customHeight="1">
      <c r="A8" s="593"/>
      <c r="B8" s="593"/>
      <c r="C8" s="593"/>
      <c r="D8" s="593"/>
      <c r="E8" s="593"/>
      <c r="F8" s="593"/>
      <c r="G8" s="593"/>
      <c r="H8" s="593"/>
    </row>
    <row r="9" spans="1:8" ht="14.25" customHeight="1">
      <c r="A9" s="590" t="s">
        <v>574</v>
      </c>
      <c r="B9" s="590"/>
    </row>
    <row r="10" spans="1:8" ht="14.25" customHeight="1">
      <c r="A10" s="590"/>
      <c r="B10" s="590"/>
    </row>
    <row r="11" spans="1:8" ht="14.25" customHeight="1">
      <c r="A11" s="793" t="s">
        <v>143</v>
      </c>
      <c r="B11" s="792"/>
      <c r="C11" s="906" t="s">
        <v>92</v>
      </c>
      <c r="D11" s="906" t="s">
        <v>91</v>
      </c>
      <c r="E11" s="905" t="s">
        <v>93</v>
      </c>
      <c r="F11" s="904"/>
      <c r="G11" s="903"/>
      <c r="H11" s="906" t="s">
        <v>452</v>
      </c>
    </row>
    <row r="12" spans="1:8" ht="14.25" customHeight="1">
      <c r="A12" s="791"/>
      <c r="B12" s="790"/>
      <c r="C12" s="901" t="s">
        <v>86</v>
      </c>
      <c r="D12" s="900" t="s">
        <v>228</v>
      </c>
      <c r="E12" s="900" t="s">
        <v>215</v>
      </c>
      <c r="F12" s="900" t="s">
        <v>89</v>
      </c>
      <c r="G12" s="900"/>
      <c r="H12" s="900" t="s">
        <v>214</v>
      </c>
    </row>
    <row r="13" spans="1:8" ht="14.25" customHeight="1">
      <c r="A13" s="789"/>
      <c r="B13" s="788"/>
      <c r="C13" s="901"/>
      <c r="D13" s="900"/>
      <c r="E13" s="900" t="s">
        <v>85</v>
      </c>
      <c r="F13" s="900" t="s">
        <v>85</v>
      </c>
      <c r="G13" s="900" t="s">
        <v>88</v>
      </c>
      <c r="H13" s="900" t="s">
        <v>227</v>
      </c>
    </row>
    <row r="14" spans="1:8" ht="20.100000000000001" customHeight="1">
      <c r="A14" s="787"/>
      <c r="B14" s="984"/>
      <c r="C14" s="988"/>
      <c r="D14" s="987" t="s">
        <v>84</v>
      </c>
      <c r="E14" s="985" t="s">
        <v>84</v>
      </c>
      <c r="F14" s="985" t="s">
        <v>142</v>
      </c>
      <c r="G14" s="986"/>
      <c r="H14" s="985" t="s">
        <v>83</v>
      </c>
    </row>
    <row r="15" spans="1:8" ht="20.100000000000001" customHeight="1">
      <c r="A15" s="787" t="s">
        <v>213</v>
      </c>
      <c r="B15" s="984"/>
      <c r="C15" s="983"/>
      <c r="D15" s="982"/>
      <c r="E15" s="980"/>
      <c r="F15" s="980"/>
      <c r="G15" s="981"/>
      <c r="H15" s="980"/>
    </row>
    <row r="16" spans="1:8" ht="20.100000000000001" customHeight="1">
      <c r="A16" s="635" t="s">
        <v>82</v>
      </c>
      <c r="B16" s="979"/>
      <c r="C16" s="782"/>
      <c r="D16" s="978">
        <f>SUM(D18:D37)</f>
        <v>1521081.7799999998</v>
      </c>
      <c r="E16" s="977">
        <f>SUM(E18:E37)</f>
        <v>643599.79</v>
      </c>
      <c r="F16" s="977">
        <f>SUM(F18:F37)</f>
        <v>1783092.2100000004</v>
      </c>
      <c r="G16" s="977">
        <f>SUM(G18:G37)</f>
        <v>2426692</v>
      </c>
      <c r="H16" s="977" t="e">
        <f>SUM(H18:H37)</f>
        <v>#REF!</v>
      </c>
    </row>
    <row r="17" spans="1:10" ht="16.7" customHeight="1" outlineLevel="1">
      <c r="A17" s="976" t="s">
        <v>81</v>
      </c>
      <c r="B17" s="975"/>
      <c r="C17" s="777"/>
      <c r="D17" s="974"/>
      <c r="E17" s="974"/>
      <c r="F17" s="973"/>
      <c r="G17" s="973"/>
      <c r="H17" s="973"/>
    </row>
    <row r="18" spans="1:10" ht="16.7" customHeight="1" outlineLevel="1">
      <c r="A18" s="575" t="s">
        <v>478</v>
      </c>
      <c r="B18" s="387"/>
      <c r="C18" s="972" t="s">
        <v>79</v>
      </c>
      <c r="D18" s="634">
        <f>'[24]CED - PARKS AND PLAZA'!$F$13</f>
        <v>737700.2699999999</v>
      </c>
      <c r="E18" s="563">
        <f>'[23]CED - PARKS AND PLAZA'!$F$13</f>
        <v>358252.6</v>
      </c>
      <c r="F18" s="563">
        <f>G18-E18</f>
        <v>1088621.4900000002</v>
      </c>
      <c r="G18" s="941">
        <f>'[23]CED - PARKS AND PLAZA'!$D$13</f>
        <v>1446874.09</v>
      </c>
      <c r="H18" s="941" t="e">
        <f>#REF!</f>
        <v>#REF!</v>
      </c>
    </row>
    <row r="19" spans="1:10" ht="16.7" customHeight="1" outlineLevel="1">
      <c r="A19" s="772" t="s">
        <v>78</v>
      </c>
      <c r="B19" s="387"/>
      <c r="C19" s="699"/>
      <c r="D19" s="634"/>
      <c r="E19" s="563"/>
      <c r="F19" s="563"/>
      <c r="G19" s="941"/>
      <c r="H19" s="941"/>
    </row>
    <row r="20" spans="1:10" ht="16.7" customHeight="1" outlineLevel="1">
      <c r="A20" s="575" t="s">
        <v>477</v>
      </c>
      <c r="B20" s="387"/>
      <c r="C20" s="972" t="s">
        <v>76</v>
      </c>
      <c r="D20" s="634">
        <f>'[24]CED - PARKS AND PLAZA'!$F$14</f>
        <v>120129.03</v>
      </c>
      <c r="E20" s="563">
        <f>'[23]CED - PARKS AND PLAZA'!$F$14</f>
        <v>54449.400000000009</v>
      </c>
      <c r="F20" s="563">
        <f>G20-E20</f>
        <v>137550.59999999998</v>
      </c>
      <c r="G20" s="941">
        <f>'[23]CED - PARKS AND PLAZA'!$D$14</f>
        <v>192000</v>
      </c>
      <c r="H20" s="941" t="e">
        <f>#REF!*2000*12</f>
        <v>#REF!</v>
      </c>
    </row>
    <row r="21" spans="1:10" ht="16.7" customHeight="1" outlineLevel="1">
      <c r="A21" s="575" t="s">
        <v>75</v>
      </c>
      <c r="B21" s="387"/>
      <c r="C21" s="972" t="s">
        <v>476</v>
      </c>
      <c r="D21" s="634">
        <f>'[24]CED - PARKS AND PLAZA'!$F$15</f>
        <v>30000</v>
      </c>
      <c r="E21" s="406">
        <f>'[23]CED - PARKS AND PLAZA'!$F$15</f>
        <v>32000</v>
      </c>
      <c r="F21" s="563">
        <f>G21-E21</f>
        <v>16000</v>
      </c>
      <c r="G21" s="405">
        <f>'[23]CED - PARKS AND PLAZA'!$D$15</f>
        <v>48000</v>
      </c>
      <c r="H21" s="405" t="e">
        <f>#REF!*6000</f>
        <v>#REF!</v>
      </c>
    </row>
    <row r="22" spans="1:10" ht="16.7" customHeight="1" outlineLevel="1">
      <c r="A22" s="575" t="s">
        <v>73</v>
      </c>
      <c r="B22" s="387"/>
      <c r="C22" s="699" t="s">
        <v>72</v>
      </c>
      <c r="D22" s="634">
        <f>'[24]CED - PARKS AND PLAZA'!$F$16</f>
        <v>61344</v>
      </c>
      <c r="E22" s="406">
        <f>'[23]CED - PARKS AND PLAZA'!$F$16</f>
        <v>0</v>
      </c>
      <c r="F22" s="563">
        <f>G22-E22</f>
        <v>120838</v>
      </c>
      <c r="G22" s="405">
        <f>'[23]CED - PARKS AND PLAZA'!$D$16</f>
        <v>120838</v>
      </c>
      <c r="H22" s="563" t="e">
        <f>H18/12</f>
        <v>#REF!</v>
      </c>
    </row>
    <row r="23" spans="1:10" ht="16.7" customHeight="1" outlineLevel="1">
      <c r="A23" s="575" t="s">
        <v>475</v>
      </c>
      <c r="B23" s="387"/>
      <c r="C23" s="699" t="s">
        <v>70</v>
      </c>
      <c r="D23" s="634">
        <f>'[24]CED - PARKS AND PLAZA'!$F$17</f>
        <v>25000</v>
      </c>
      <c r="E23" s="971">
        <f>'[23]CED - PARKS AND PLAZA'!$F$17</f>
        <v>0</v>
      </c>
      <c r="F23" s="563">
        <f>G23-E23</f>
        <v>40000</v>
      </c>
      <c r="G23" s="971">
        <f>'[23]CED - PARKS AND PLAZA'!$D$17</f>
        <v>40000</v>
      </c>
      <c r="H23" s="970">
        <f>'[20]PLAZA-FINAL'!$B$21*5000</f>
        <v>40000</v>
      </c>
    </row>
    <row r="24" spans="1:10" ht="16.7" customHeight="1" outlineLevel="1">
      <c r="A24" s="410" t="s">
        <v>69</v>
      </c>
      <c r="B24" s="387"/>
      <c r="C24" s="699" t="s">
        <v>68</v>
      </c>
      <c r="D24" s="634">
        <f>'[24]CED - PARKS AND PLAZA'!$F$18</f>
        <v>61253</v>
      </c>
      <c r="E24" s="971">
        <f>'[23]CED - PARKS AND PLAZA'!$F$18</f>
        <v>51114</v>
      </c>
      <c r="F24" s="563">
        <f>G24-E24</f>
        <v>69724</v>
      </c>
      <c r="G24" s="971">
        <f>'[23]CED - PARKS AND PLAZA'!$D$18</f>
        <v>120838</v>
      </c>
      <c r="H24" s="970" t="e">
        <f>H18/12</f>
        <v>#REF!</v>
      </c>
    </row>
    <row r="25" spans="1:10" ht="16.7" customHeight="1" outlineLevel="1">
      <c r="A25" s="410"/>
      <c r="B25" s="968" t="s">
        <v>67</v>
      </c>
      <c r="C25" s="693"/>
      <c r="D25" s="634"/>
      <c r="E25" s="406"/>
      <c r="F25" s="563"/>
      <c r="G25" s="406"/>
      <c r="H25" s="563"/>
    </row>
    <row r="26" spans="1:10" ht="16.7" customHeight="1" outlineLevel="1">
      <c r="A26" s="575" t="s">
        <v>474</v>
      </c>
      <c r="B26" s="387"/>
      <c r="C26" s="699" t="s">
        <v>65</v>
      </c>
      <c r="D26" s="634">
        <f>'[24]CED - PARKS AND PLAZA'!$F$19</f>
        <v>88524.03</v>
      </c>
      <c r="E26" s="406">
        <f>'[23]CED - PARKS AND PLAZA'!$F$19</f>
        <v>44445.170000000006</v>
      </c>
      <c r="F26" s="563">
        <f>G26-E26</f>
        <v>129561.82999999999</v>
      </c>
      <c r="G26" s="406">
        <f>'[23]CED - PARKS AND PLAZA'!$D$19</f>
        <v>174007</v>
      </c>
      <c r="H26" s="563">
        <v>173171</v>
      </c>
      <c r="J26" s="774"/>
    </row>
    <row r="27" spans="1:10" ht="16.7" customHeight="1" outlineLevel="1">
      <c r="A27" s="575" t="s">
        <v>473</v>
      </c>
      <c r="B27" s="387"/>
      <c r="C27" s="699" t="s">
        <v>63</v>
      </c>
      <c r="D27" s="634">
        <f>'[24]CED - PARKS AND PLAZA'!$F$20</f>
        <v>6000</v>
      </c>
      <c r="E27" s="406">
        <f>'[23]CED - PARKS AND PLAZA'!$F$20</f>
        <v>3266.73</v>
      </c>
      <c r="F27" s="563">
        <f>G27-E27</f>
        <v>6333.27</v>
      </c>
      <c r="G27" s="406">
        <f>'[23]CED - PARKS AND PLAZA'!$D$20</f>
        <v>9600</v>
      </c>
      <c r="H27" s="563">
        <f>'[20]PLAZA-FINAL'!$B$21*100*12</f>
        <v>9600</v>
      </c>
    </row>
    <row r="28" spans="1:10" ht="16.7" customHeight="1" outlineLevel="1">
      <c r="A28" s="575" t="s">
        <v>62</v>
      </c>
      <c r="B28" s="387"/>
      <c r="C28" s="699" t="s">
        <v>61</v>
      </c>
      <c r="D28" s="634">
        <f>'[24]CED - PARKS AND PLAZA'!$F$21</f>
        <v>10522.54</v>
      </c>
      <c r="E28" s="406">
        <f>'[23]CED - PARKS AND PLAZA'!$F$21</f>
        <v>5249.9800000000005</v>
      </c>
      <c r="F28" s="563">
        <f>G28-E28</f>
        <v>16501.02</v>
      </c>
      <c r="G28" s="406">
        <f>'[23]CED - PARKS AND PLAZA'!$D$21</f>
        <v>21751</v>
      </c>
      <c r="H28" s="563">
        <v>25254</v>
      </c>
      <c r="I28" s="969"/>
    </row>
    <row r="29" spans="1:10" ht="16.7" customHeight="1" outlineLevel="1">
      <c r="A29" s="575" t="s">
        <v>60</v>
      </c>
      <c r="B29" s="387"/>
      <c r="C29" s="699" t="s">
        <v>59</v>
      </c>
      <c r="D29" s="634">
        <f>'[24]CED - PARKS AND PLAZA'!$F$22</f>
        <v>6100</v>
      </c>
      <c r="E29" s="406">
        <f>'[23]CED - PARKS AND PLAZA'!$F$22</f>
        <v>3000</v>
      </c>
      <c r="F29" s="563">
        <f>G29-E29</f>
        <v>6600</v>
      </c>
      <c r="G29" s="406">
        <f>'[23]CED - PARKS AND PLAZA'!$D$22</f>
        <v>9600</v>
      </c>
      <c r="H29" s="563">
        <f>'[20]PLAZA-FINAL'!$B$21*100*12</f>
        <v>9600</v>
      </c>
    </row>
    <row r="30" spans="1:10" ht="16.7" customHeight="1" outlineLevel="1">
      <c r="A30" s="410"/>
      <c r="B30" s="968" t="s">
        <v>56</v>
      </c>
      <c r="C30" s="693"/>
      <c r="D30" s="634"/>
      <c r="E30" s="406"/>
      <c r="F30" s="563"/>
      <c r="G30" s="406"/>
      <c r="H30" s="563"/>
    </row>
    <row r="31" spans="1:10" ht="16.7" customHeight="1" outlineLevel="1">
      <c r="A31" s="575" t="s">
        <v>472</v>
      </c>
      <c r="B31" s="387"/>
      <c r="C31" s="693" t="s">
        <v>57</v>
      </c>
      <c r="D31" s="634">
        <f>'[24]CED - PARKS AND PLAZA'!$F$23</f>
        <v>42174.69</v>
      </c>
      <c r="E31" s="406">
        <f>'[23]CED - PARKS AND PLAZA'!$F$23</f>
        <v>74821.91</v>
      </c>
      <c r="F31" s="563">
        <f>G31-E31</f>
        <v>0</v>
      </c>
      <c r="G31" s="406">
        <f>'[23]CED - PARKS AND PLAZA'!$D$23</f>
        <v>74821.91</v>
      </c>
      <c r="H31" s="563">
        <v>0</v>
      </c>
    </row>
    <row r="32" spans="1:10" ht="16.7" customHeight="1" outlineLevel="1">
      <c r="A32" s="575" t="s">
        <v>464</v>
      </c>
      <c r="B32" s="387"/>
      <c r="C32" s="693" t="s">
        <v>55</v>
      </c>
      <c r="D32" s="947">
        <f>'[24]CED - PARKS AND PLAZA'!$F$24</f>
        <v>302334.21999999997</v>
      </c>
      <c r="E32" s="964">
        <f>'[23]CED - PARKS AND PLAZA'!$F$24</f>
        <v>0</v>
      </c>
      <c r="F32" s="563">
        <f>G32-E32</f>
        <v>98362</v>
      </c>
      <c r="G32" s="406">
        <f>'[23]CED - PARKS AND PLAZA'!$D$24</f>
        <v>98362</v>
      </c>
      <c r="H32" s="573">
        <v>188203</v>
      </c>
    </row>
    <row r="33" spans="1:9" ht="16.7" customHeight="1" outlineLevel="1">
      <c r="A33" s="575" t="s">
        <v>470</v>
      </c>
      <c r="B33" s="387"/>
      <c r="C33" s="965" t="s">
        <v>469</v>
      </c>
      <c r="D33" s="947">
        <f>'[24]CED - PARKS AND PLAZA'!$F$25</f>
        <v>5000</v>
      </c>
      <c r="E33" s="964">
        <f>'[23]CED - PARKS AND PLAZA'!$F$25</f>
        <v>5000</v>
      </c>
      <c r="F33" s="563">
        <f>G33-E33</f>
        <v>0</v>
      </c>
      <c r="G33" s="406">
        <f>'[23]CED - PARKS AND PLAZA'!$D$25</f>
        <v>5000</v>
      </c>
      <c r="H33" s="573">
        <v>5000</v>
      </c>
    </row>
    <row r="34" spans="1:9" ht="16.7" customHeight="1" outlineLevel="1">
      <c r="A34" s="575" t="s">
        <v>52</v>
      </c>
      <c r="B34" s="387"/>
      <c r="C34" s="965" t="s">
        <v>468</v>
      </c>
      <c r="D34" s="947">
        <f>'[24]CED - PARKS AND PLAZA'!$F$26</f>
        <v>0</v>
      </c>
      <c r="E34" s="964">
        <f>'[23]CED - PARKS AND PLAZA'!$F$26</f>
        <v>0</v>
      </c>
      <c r="F34" s="563">
        <f>G34-E34</f>
        <v>1000</v>
      </c>
      <c r="G34" s="406">
        <f>'[23]CED - PARKS AND PLAZA'!$D$26</f>
        <v>1000</v>
      </c>
      <c r="H34" s="563">
        <v>1000</v>
      </c>
    </row>
    <row r="35" spans="1:9" ht="16.7" customHeight="1" outlineLevel="1">
      <c r="A35" s="966" t="s">
        <v>467</v>
      </c>
      <c r="B35" s="958"/>
      <c r="C35" s="965"/>
      <c r="D35" s="947"/>
      <c r="E35" s="964"/>
      <c r="F35" s="563"/>
      <c r="G35" s="406"/>
      <c r="H35" s="563"/>
    </row>
    <row r="36" spans="1:9" ht="16.7" customHeight="1" outlineLevel="1">
      <c r="A36" s="410"/>
      <c r="B36" s="387" t="s">
        <v>466</v>
      </c>
      <c r="C36" s="965" t="s">
        <v>465</v>
      </c>
      <c r="D36" s="947">
        <f>'[24]CED - PARKS AND PLAZA'!$F$28</f>
        <v>25000</v>
      </c>
      <c r="E36" s="964">
        <f>'[23]CED - PARKS AND PLAZA'!$F$27</f>
        <v>0</v>
      </c>
      <c r="F36" s="563">
        <f>G36-E36</f>
        <v>40000</v>
      </c>
      <c r="G36" s="406">
        <f>'[23]CED - PARKS AND PLAZA'!$D$27</f>
        <v>40000</v>
      </c>
      <c r="H36" s="563">
        <v>40000</v>
      </c>
      <c r="I36" s="967"/>
    </row>
    <row r="37" spans="1:9" ht="16.7" customHeight="1" outlineLevel="1">
      <c r="A37" s="966" t="s">
        <v>48</v>
      </c>
      <c r="B37" s="387"/>
      <c r="C37" s="965" t="s">
        <v>461</v>
      </c>
      <c r="D37" s="947">
        <v>0</v>
      </c>
      <c r="E37" s="964">
        <f>'[23]CED - PARKS AND PLAZA'!$F$28</f>
        <v>12000</v>
      </c>
      <c r="F37" s="563">
        <f>G37-E37</f>
        <v>12000</v>
      </c>
      <c r="G37" s="963">
        <f>'[23]CED - PARKS AND PLAZA'!$D$28</f>
        <v>24000</v>
      </c>
      <c r="H37" s="962">
        <v>0</v>
      </c>
    </row>
    <row r="38" spans="1:9" s="579" customFormat="1" ht="20.100000000000001" customHeight="1" outlineLevel="1">
      <c r="A38" s="584" t="s">
        <v>46</v>
      </c>
      <c r="B38" s="961"/>
      <c r="C38" s="948"/>
      <c r="D38" s="580">
        <f>SUM(D39:D46)</f>
        <v>1134973.71</v>
      </c>
      <c r="E38" s="580">
        <f>SUM(E39:E46)</f>
        <v>561278.16</v>
      </c>
      <c r="F38" s="580">
        <f>SUM(F39:F46)</f>
        <v>1033601.8400000001</v>
      </c>
      <c r="G38" s="580">
        <f>SUM(G39:G46)</f>
        <v>1594880</v>
      </c>
      <c r="H38" s="580">
        <f>SUM(H39:H46)</f>
        <v>1504880</v>
      </c>
    </row>
    <row r="39" spans="1:9" s="562" customFormat="1" ht="16.7" customHeight="1" outlineLevel="1">
      <c r="A39" s="575" t="s">
        <v>39</v>
      </c>
      <c r="B39" s="391"/>
      <c r="C39" s="693" t="s">
        <v>35</v>
      </c>
      <c r="D39" s="947">
        <f>'[24]CED - PARKS AND PLAZA'!$F$30</f>
        <v>22042.920000000002</v>
      </c>
      <c r="E39" s="946">
        <f>'[23]CED - PARKS AND PLAZA'!$F$30</f>
        <v>6403.0600000000013</v>
      </c>
      <c r="F39" s="563">
        <f>G39-E39</f>
        <v>43596.94</v>
      </c>
      <c r="G39" s="564">
        <f>'[23]CED - PARKS AND PLAZA'!$D$30</f>
        <v>50000</v>
      </c>
      <c r="H39" s="941">
        <f>'[19]PARKS AND PLAZAS'!$G$12</f>
        <v>25000</v>
      </c>
    </row>
    <row r="40" spans="1:9" s="562" customFormat="1" ht="16.7" customHeight="1" outlineLevel="1">
      <c r="A40" s="575" t="s">
        <v>238</v>
      </c>
      <c r="B40" s="387"/>
      <c r="C40" s="693" t="s">
        <v>131</v>
      </c>
      <c r="D40" s="634">
        <f>'[24]CED - PARKS AND PLAZA'!$F$31</f>
        <v>68884.599999999991</v>
      </c>
      <c r="E40" s="638">
        <f>'[23]CED - PARKS AND PLAZA'!$F$31</f>
        <v>5410</v>
      </c>
      <c r="F40" s="563">
        <f>G40-E40</f>
        <v>194590</v>
      </c>
      <c r="G40" s="564">
        <f>'[23]CED - PARKS AND PLAZA'!$D$31</f>
        <v>200000</v>
      </c>
      <c r="H40" s="941">
        <f>'[19]PARKS AND PLAZAS'!$G$13</f>
        <v>200000</v>
      </c>
    </row>
    <row r="41" spans="1:9" s="562" customFormat="1" ht="16.7" customHeight="1" outlineLevel="1">
      <c r="A41" s="575" t="s">
        <v>130</v>
      </c>
      <c r="B41" s="387"/>
      <c r="C41" s="693" t="s">
        <v>33</v>
      </c>
      <c r="D41" s="634">
        <f>'[24]CED - PARKS AND PLAZA'!$F$32</f>
        <v>1650</v>
      </c>
      <c r="E41" s="941">
        <f>'[23]CED - PARKS AND PLAZA'!$F$32</f>
        <v>0</v>
      </c>
      <c r="F41" s="563">
        <f>G41-E41</f>
        <v>5000</v>
      </c>
      <c r="G41" s="564">
        <f>'[23]CED - PARKS AND PLAZA'!$D$32</f>
        <v>5000</v>
      </c>
      <c r="H41" s="941">
        <f>'[19]PARKS AND PLAZAS'!$G$14</f>
        <v>5000</v>
      </c>
    </row>
    <row r="42" spans="1:9" s="562" customFormat="1" ht="16.7" customHeight="1" outlineLevel="1">
      <c r="A42" s="575" t="s">
        <v>32</v>
      </c>
      <c r="B42" s="387"/>
      <c r="C42" s="693" t="s">
        <v>31</v>
      </c>
      <c r="D42" s="634">
        <f>'[24]CED - PARKS AND PLAZA'!$F$33</f>
        <v>22007.950000000004</v>
      </c>
      <c r="E42" s="941">
        <f>'[23]CED - PARKS AND PLAZA'!$F$33</f>
        <v>11037.5</v>
      </c>
      <c r="F42" s="563">
        <f>G42-E42</f>
        <v>93962.5</v>
      </c>
      <c r="G42" s="564">
        <f>'[23]CED - PARKS AND PLAZA'!$D$33</f>
        <v>105000</v>
      </c>
      <c r="H42" s="941">
        <f>'[19]PARKS AND PLAZAS'!$G$15</f>
        <v>40000</v>
      </c>
    </row>
    <row r="43" spans="1:9" s="562" customFormat="1" ht="16.7" customHeight="1" outlineLevel="1">
      <c r="A43" s="575" t="s">
        <v>28</v>
      </c>
      <c r="B43" s="387"/>
      <c r="C43" s="699" t="s">
        <v>27</v>
      </c>
      <c r="D43" s="634">
        <f>'[24]CED - PARKS AND PLAZA'!$F$34</f>
        <v>7926.24</v>
      </c>
      <c r="E43" s="941">
        <f>'[23]CED - PARKS AND PLAZA'!$F$34</f>
        <v>3302.6</v>
      </c>
      <c r="F43" s="563">
        <f>G43-E43</f>
        <v>4697.3999999999996</v>
      </c>
      <c r="G43" s="564">
        <f>'[23]CED - PARKS AND PLAZA'!$D$34</f>
        <v>8000</v>
      </c>
      <c r="H43" s="941">
        <f>'[19]PARKS AND PLAZAS'!$G$16</f>
        <v>8000</v>
      </c>
    </row>
    <row r="44" spans="1:9" s="562" customFormat="1" ht="16.7" customHeight="1" outlineLevel="1">
      <c r="A44" s="959" t="s">
        <v>573</v>
      </c>
      <c r="B44" s="387"/>
      <c r="C44" s="693" t="s">
        <v>567</v>
      </c>
      <c r="D44" s="634">
        <f>'[24]CED - PARKS AND PLAZA'!$F$35</f>
        <v>948590</v>
      </c>
      <c r="E44" s="941">
        <f>'[23]CED - PARKS AND PLAZA'!$F$35</f>
        <v>522720</v>
      </c>
      <c r="F44" s="563">
        <f>G44-E44</f>
        <v>659880</v>
      </c>
      <c r="G44" s="564">
        <f>'[23]CED - PARKS AND PLAZA'!$D$35</f>
        <v>1182600</v>
      </c>
      <c r="H44" s="960">
        <v>1182600</v>
      </c>
    </row>
    <row r="45" spans="1:9" s="562" customFormat="1" ht="16.7" customHeight="1" outlineLevel="1">
      <c r="A45" s="959" t="s">
        <v>572</v>
      </c>
      <c r="B45" s="958"/>
      <c r="C45" s="682" t="s">
        <v>301</v>
      </c>
      <c r="D45" s="634">
        <f>'[24]CED - PARKS AND PLAZA'!$F$36</f>
        <v>54720</v>
      </c>
      <c r="E45" s="941">
        <f>'[23]CED - PARKS AND PLAZA'!$F$36</f>
        <v>11733</v>
      </c>
      <c r="F45" s="563">
        <f>G45-E45</f>
        <v>18267</v>
      </c>
      <c r="G45" s="564">
        <f>'[23]CED - PARKS AND PLAZA'!$D$36</f>
        <v>30000</v>
      </c>
      <c r="H45" s="941">
        <f>'[19]PARKS AND PLAZAS'!$G$18</f>
        <v>30000</v>
      </c>
    </row>
    <row r="46" spans="1:9" s="562" customFormat="1" ht="16.7" customHeight="1" outlineLevel="1">
      <c r="A46" s="575" t="s">
        <v>10</v>
      </c>
      <c r="B46" s="387"/>
      <c r="C46" s="693" t="s">
        <v>9</v>
      </c>
      <c r="D46" s="634">
        <f>'[24]CED - PARKS AND PLAZA'!$F$37</f>
        <v>9152</v>
      </c>
      <c r="E46" s="941">
        <f>'[23]CED - PARKS AND PLAZA'!$F$37</f>
        <v>672</v>
      </c>
      <c r="F46" s="563">
        <f>G46-E46</f>
        <v>13608</v>
      </c>
      <c r="G46" s="564">
        <f>'[23]CED - PARKS AND PLAZA'!$D$37</f>
        <v>14280</v>
      </c>
      <c r="H46" s="941">
        <v>14280</v>
      </c>
    </row>
    <row r="47" spans="1:9" ht="20.100000000000001" customHeight="1" outlineLevel="2" thickBot="1">
      <c r="A47" s="957"/>
      <c r="B47" s="956" t="s">
        <v>8</v>
      </c>
      <c r="C47" s="674"/>
      <c r="D47" s="559">
        <f>D16+D38</f>
        <v>2656055.4899999998</v>
      </c>
      <c r="E47" s="559">
        <f>E16+E38</f>
        <v>1204877.9500000002</v>
      </c>
      <c r="F47" s="559">
        <f>F16+F38</f>
        <v>2816694.0500000007</v>
      </c>
      <c r="G47" s="559">
        <f>G16+G38</f>
        <v>4021572</v>
      </c>
      <c r="H47" s="559" t="e">
        <f>H16+H38</f>
        <v>#REF!</v>
      </c>
    </row>
    <row r="48" spans="1:9" ht="20.100000000000001" customHeight="1" outlineLevel="2" thickTop="1">
      <c r="A48" s="955"/>
      <c r="B48" s="955"/>
      <c r="C48" s="936"/>
      <c r="D48" s="557"/>
      <c r="E48" s="557"/>
      <c r="F48" s="557"/>
      <c r="G48" s="557"/>
      <c r="H48" s="557"/>
    </row>
    <row r="49" spans="1:19" ht="20.100000000000001" customHeight="1" outlineLevel="2">
      <c r="A49" s="955"/>
      <c r="B49" s="955"/>
      <c r="C49" s="936"/>
      <c r="D49" s="557"/>
      <c r="E49" s="557"/>
      <c r="F49" s="557"/>
      <c r="G49" s="557"/>
      <c r="H49" s="557"/>
    </row>
    <row r="50" spans="1:19" s="664" customFormat="1" ht="14.25" customHeight="1">
      <c r="A50" s="672" t="s">
        <v>394</v>
      </c>
      <c r="B50" s="671"/>
      <c r="C50" s="671"/>
      <c r="D50" s="671"/>
      <c r="E50" s="670"/>
      <c r="F50" s="670"/>
      <c r="G50" s="670" t="s">
        <v>5</v>
      </c>
      <c r="H50" s="670"/>
      <c r="I50" s="666"/>
      <c r="J50" s="665"/>
      <c r="K50" s="665"/>
      <c r="L50" s="665"/>
      <c r="M50" s="665"/>
      <c r="N50" s="665"/>
      <c r="O50" s="665"/>
      <c r="P50" s="665"/>
      <c r="Q50" s="665"/>
      <c r="R50" s="665"/>
      <c r="S50" s="665"/>
    </row>
    <row r="51" spans="1:19" s="664" customFormat="1" ht="11.25" customHeight="1">
      <c r="A51" s="670"/>
      <c r="B51" s="671"/>
      <c r="C51" s="671"/>
      <c r="D51" s="671"/>
      <c r="E51" s="670"/>
      <c r="F51" s="670"/>
      <c r="G51" s="670"/>
      <c r="H51" s="670"/>
      <c r="I51" s="666"/>
      <c r="J51" s="665"/>
      <c r="K51" s="665"/>
      <c r="L51" s="665"/>
      <c r="M51" s="665"/>
      <c r="N51" s="665"/>
      <c r="O51" s="665"/>
      <c r="P51" s="665"/>
      <c r="Q51" s="665"/>
      <c r="R51" s="665"/>
      <c r="S51" s="665"/>
    </row>
    <row r="52" spans="1:19" s="664" customFormat="1" ht="6" customHeight="1">
      <c r="A52" s="670"/>
      <c r="B52" s="671"/>
      <c r="C52" s="671"/>
      <c r="D52" s="671"/>
      <c r="E52" s="670"/>
      <c r="F52" s="670"/>
      <c r="G52" s="670"/>
      <c r="H52" s="670"/>
      <c r="I52" s="666"/>
      <c r="J52" s="665"/>
      <c r="K52" s="665"/>
      <c r="L52" s="665"/>
      <c r="M52" s="665"/>
      <c r="N52" s="665"/>
      <c r="O52" s="665"/>
      <c r="P52" s="665"/>
      <c r="Q52" s="665"/>
      <c r="R52" s="665"/>
      <c r="S52" s="665"/>
    </row>
    <row r="53" spans="1:19" s="664" customFormat="1" ht="14.25" customHeight="1">
      <c r="A53" s="3698" t="s">
        <v>1919</v>
      </c>
      <c r="B53" s="864"/>
      <c r="C53" s="556" t="s">
        <v>1920</v>
      </c>
      <c r="D53" s="369"/>
      <c r="E53" s="669"/>
      <c r="F53" s="669"/>
      <c r="G53" s="3697" t="s">
        <v>1876</v>
      </c>
      <c r="H53" s="669"/>
      <c r="I53" s="666"/>
      <c r="J53" s="665"/>
      <c r="K53" s="665"/>
      <c r="L53" s="665"/>
      <c r="M53" s="665"/>
      <c r="N53" s="665"/>
      <c r="O53" s="665"/>
      <c r="P53" s="665"/>
      <c r="Q53" s="665"/>
      <c r="R53" s="665"/>
      <c r="S53" s="665"/>
    </row>
    <row r="54" spans="1:19" s="664" customFormat="1" ht="14.25" customHeight="1">
      <c r="A54" s="372" t="s">
        <v>566</v>
      </c>
      <c r="B54" s="864"/>
      <c r="C54" s="370" t="s">
        <v>392</v>
      </c>
      <c r="D54" s="369"/>
      <c r="E54" s="667"/>
      <c r="F54" s="667"/>
      <c r="G54" s="368" t="s">
        <v>240</v>
      </c>
      <c r="H54" s="667"/>
      <c r="I54" s="666"/>
      <c r="J54" s="665"/>
      <c r="K54" s="665"/>
      <c r="L54" s="665"/>
      <c r="M54" s="665"/>
      <c r="N54" s="665"/>
      <c r="O54" s="665"/>
      <c r="P54" s="665"/>
      <c r="Q54" s="665"/>
      <c r="R54" s="665"/>
      <c r="S54" s="665"/>
    </row>
    <row r="55" spans="1:19" s="363" customFormat="1">
      <c r="B55" s="954"/>
      <c r="C55" s="663"/>
      <c r="D55" s="364"/>
      <c r="E55" s="364"/>
      <c r="F55" s="364"/>
      <c r="G55" s="364"/>
      <c r="H55" s="364"/>
    </row>
    <row r="56" spans="1:19" s="363" customFormat="1">
      <c r="B56" s="954"/>
      <c r="C56" s="663"/>
      <c r="D56" s="364"/>
      <c r="E56" s="364"/>
      <c r="F56" s="364"/>
      <c r="G56" s="364"/>
      <c r="H56" s="364"/>
    </row>
    <row r="57" spans="1:19" s="363" customFormat="1">
      <c r="B57" s="954"/>
      <c r="C57" s="663"/>
      <c r="D57" s="364"/>
      <c r="E57" s="364"/>
      <c r="F57" s="364"/>
      <c r="G57" s="364"/>
      <c r="H57" s="364"/>
    </row>
    <row r="58" spans="1:19" s="363" customFormat="1">
      <c r="B58" s="954"/>
      <c r="C58" s="663"/>
      <c r="D58" s="364"/>
      <c r="E58" s="364"/>
      <c r="F58" s="364"/>
      <c r="G58" s="364"/>
      <c r="H58" s="364"/>
    </row>
    <row r="59" spans="1:19" s="363" customFormat="1">
      <c r="B59" s="954"/>
      <c r="C59" s="663"/>
      <c r="D59" s="364"/>
      <c r="E59" s="364"/>
      <c r="F59" s="364"/>
      <c r="G59" s="364"/>
      <c r="H59" s="364"/>
    </row>
    <row r="60" spans="1:19" s="363" customFormat="1">
      <c r="B60" s="954"/>
      <c r="C60" s="663"/>
      <c r="D60" s="364"/>
      <c r="E60" s="364"/>
      <c r="F60" s="364"/>
      <c r="G60" s="364"/>
      <c r="H60" s="364"/>
    </row>
    <row r="61" spans="1:19" s="363" customFormat="1">
      <c r="B61" s="954"/>
      <c r="C61" s="663"/>
      <c r="D61" s="364"/>
      <c r="E61" s="364"/>
      <c r="F61" s="364"/>
      <c r="G61" s="364"/>
      <c r="H61" s="364"/>
    </row>
    <row r="62" spans="1:19" s="363" customFormat="1">
      <c r="B62" s="954"/>
      <c r="C62" s="663"/>
      <c r="D62" s="364"/>
      <c r="E62" s="364"/>
      <c r="F62" s="364"/>
      <c r="G62" s="364"/>
      <c r="H62" s="364"/>
    </row>
    <row r="63" spans="1:19" s="363" customFormat="1">
      <c r="B63" s="954"/>
      <c r="C63" s="663"/>
      <c r="D63" s="364"/>
      <c r="E63" s="364"/>
      <c r="F63" s="364"/>
      <c r="G63" s="364"/>
      <c r="H63" s="364"/>
    </row>
    <row r="64" spans="1:19" s="363" customFormat="1">
      <c r="B64" s="954"/>
      <c r="C64" s="663"/>
      <c r="D64" s="364"/>
      <c r="E64" s="364"/>
      <c r="F64" s="364"/>
      <c r="G64" s="364"/>
      <c r="H64" s="364"/>
    </row>
  </sheetData>
  <mergeCells count="6">
    <mergeCell ref="A6:H6"/>
    <mergeCell ref="A5:H5"/>
    <mergeCell ref="A17:B17"/>
    <mergeCell ref="A8:H8"/>
    <mergeCell ref="A11:B13"/>
    <mergeCell ref="E11:G11"/>
  </mergeCells>
  <pageMargins left="0.5" right="0" top="0" bottom="0" header="0.5" footer="0"/>
  <pageSetup paperSize="5" orientation="portrait" vertic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D67" transitionEvaluation="1" transitionEntry="1">
    <tabColor rgb="FF00B050"/>
    <outlinePr summaryBelow="0"/>
  </sheetPr>
  <dimension ref="A1:EM94"/>
  <sheetViews>
    <sheetView showGridLines="0" showOutlineSymbols="0" workbookViewId="0">
      <pane xSplit="3" ySplit="12" topLeftCell="D67" activePane="bottomRight" state="frozen"/>
      <selection pane="topRight" activeCell="G1" sqref="G1"/>
      <selection pane="bottomLeft" activeCell="A11" sqref="A11"/>
      <selection pane="bottomRight" activeCell="C70" sqref="C70"/>
    </sheetView>
  </sheetViews>
  <sheetFormatPr defaultColWidth="12.5703125" defaultRowHeight="13.5" outlineLevelRow="2" outlineLevelCol="2"/>
  <cols>
    <col min="1" max="1" width="1.85546875" style="756" customWidth="1"/>
    <col min="2" max="2" width="30.28515625" style="756" customWidth="1"/>
    <col min="3" max="3" width="12.7109375" style="756" customWidth="1"/>
    <col min="4" max="4" width="11.140625" style="756" customWidth="1"/>
    <col min="5" max="6" width="10.28515625" style="756" customWidth="1"/>
    <col min="7" max="7" width="10.42578125" style="756" customWidth="1"/>
    <col min="8" max="8" width="9.85546875" style="756" customWidth="1"/>
    <col min="9" max="9" width="14.140625" style="666" customWidth="1"/>
    <col min="10" max="42" width="12.5703125" style="666"/>
    <col min="43" max="47" width="12.5703125" style="666" outlineLevel="1"/>
    <col min="48" max="53" width="12.5703125" style="666" outlineLevel="2"/>
    <col min="54" max="56" width="12.5703125" style="666" outlineLevel="1"/>
    <col min="57" max="76" width="12.5703125" style="666"/>
    <col min="77" max="80" width="12.5703125" style="666" outlineLevel="1"/>
    <col min="81" max="128" width="12.5703125" style="666"/>
    <col min="129" max="134" width="12.5703125" style="666" outlineLevel="1"/>
    <col min="135" max="140" width="12.5703125" style="666" outlineLevel="2"/>
    <col min="141" max="143" width="12.5703125" style="666" outlineLevel="1"/>
    <col min="144" max="16384" width="12.5703125" style="666"/>
  </cols>
  <sheetData>
    <row r="1" spans="1:9" s="928" customFormat="1" ht="12.75">
      <c r="A1" s="598" t="s">
        <v>99</v>
      </c>
      <c r="B1" s="661"/>
      <c r="C1" s="661"/>
      <c r="D1" s="661"/>
      <c r="E1" s="598"/>
      <c r="F1" s="598"/>
      <c r="G1" s="598"/>
      <c r="H1" s="598"/>
    </row>
    <row r="2" spans="1:9" s="928" customFormat="1" ht="14.25" customHeight="1">
      <c r="A2" s="596" t="s">
        <v>585</v>
      </c>
      <c r="B2" s="661"/>
      <c r="C2" s="661"/>
      <c r="D2" s="661"/>
      <c r="E2" s="596"/>
      <c r="F2" s="596"/>
      <c r="G2" s="596"/>
      <c r="H2" s="596"/>
    </row>
    <row r="3" spans="1:9" ht="14.25" customHeight="1">
      <c r="A3" s="1026" t="s">
        <v>220</v>
      </c>
      <c r="B3" s="1026"/>
      <c r="C3" s="1026"/>
      <c r="D3" s="1026"/>
      <c r="E3" s="1026"/>
      <c r="F3" s="1026"/>
      <c r="G3" s="1026"/>
      <c r="H3" s="1026"/>
    </row>
    <row r="4" spans="1:9" ht="14.25" customHeight="1">
      <c r="A4" s="1025" t="s">
        <v>584</v>
      </c>
      <c r="B4" s="1025"/>
      <c r="C4" s="1025"/>
      <c r="D4" s="1025"/>
      <c r="E4" s="1025"/>
      <c r="F4" s="1025"/>
      <c r="G4" s="1025"/>
      <c r="H4" s="1025"/>
    </row>
    <row r="5" spans="1:9" ht="5.25" customHeight="1">
      <c r="A5" s="850"/>
      <c r="B5" s="850"/>
      <c r="C5" s="850"/>
      <c r="D5" s="850"/>
      <c r="E5" s="850"/>
      <c r="F5" s="850"/>
      <c r="G5" s="850"/>
      <c r="H5" s="850"/>
    </row>
    <row r="6" spans="1:9" ht="14.25" customHeight="1">
      <c r="A6" s="1024"/>
      <c r="B6" s="1023" t="s">
        <v>583</v>
      </c>
    </row>
    <row r="7" spans="1:9" ht="12" customHeight="1">
      <c r="A7" s="432" t="s">
        <v>143</v>
      </c>
      <c r="B7" s="431"/>
      <c r="C7" s="1022" t="s">
        <v>92</v>
      </c>
      <c r="D7" s="906" t="s">
        <v>91</v>
      </c>
      <c r="E7" s="905" t="s">
        <v>93</v>
      </c>
      <c r="F7" s="904"/>
      <c r="G7" s="903"/>
      <c r="H7" s="906" t="s">
        <v>452</v>
      </c>
      <c r="I7" s="1021"/>
    </row>
    <row r="8" spans="1:9" ht="12" customHeight="1">
      <c r="A8" s="426"/>
      <c r="B8" s="425"/>
      <c r="C8" s="1020" t="s">
        <v>86</v>
      </c>
      <c r="D8" s="900" t="s">
        <v>228</v>
      </c>
      <c r="E8" s="900" t="s">
        <v>215</v>
      </c>
      <c r="F8" s="900" t="s">
        <v>89</v>
      </c>
      <c r="G8" s="900"/>
      <c r="H8" s="900" t="s">
        <v>214</v>
      </c>
      <c r="I8" s="1019"/>
    </row>
    <row r="9" spans="1:9" ht="12" customHeight="1">
      <c r="A9" s="426"/>
      <c r="B9" s="425"/>
      <c r="C9" s="1020"/>
      <c r="D9" s="900"/>
      <c r="E9" s="900" t="s">
        <v>85</v>
      </c>
      <c r="F9" s="900" t="s">
        <v>85</v>
      </c>
      <c r="G9" s="900" t="s">
        <v>88</v>
      </c>
      <c r="H9" s="900" t="s">
        <v>227</v>
      </c>
      <c r="I9" s="1019"/>
    </row>
    <row r="10" spans="1:9" ht="12" customHeight="1">
      <c r="A10" s="421"/>
      <c r="B10" s="420"/>
      <c r="C10" s="1018"/>
      <c r="D10" s="896" t="s">
        <v>84</v>
      </c>
      <c r="E10" s="896" t="s">
        <v>84</v>
      </c>
      <c r="F10" s="896" t="s">
        <v>142</v>
      </c>
      <c r="G10" s="895"/>
      <c r="H10" s="896" t="s">
        <v>83</v>
      </c>
      <c r="I10" s="1017"/>
    </row>
    <row r="11" spans="1:9" ht="12" customHeight="1">
      <c r="A11" s="950" t="s">
        <v>582</v>
      </c>
      <c r="B11" s="845"/>
      <c r="C11" s="846"/>
      <c r="D11" s="846"/>
      <c r="E11" s="846"/>
      <c r="F11" s="845"/>
      <c r="G11" s="845"/>
      <c r="H11" s="845"/>
      <c r="I11" s="1016"/>
    </row>
    <row r="12" spans="1:9" ht="12" customHeight="1">
      <c r="A12" s="1015" t="s">
        <v>82</v>
      </c>
      <c r="B12" s="1014"/>
      <c r="C12" s="1013"/>
      <c r="D12" s="1012">
        <f>SUM(D14:D38)</f>
        <v>12588385.689999998</v>
      </c>
      <c r="E12" s="1012">
        <f>SUM(E14:E38)</f>
        <v>5205158.5499999989</v>
      </c>
      <c r="F12" s="1012">
        <f>SUM(F14:F38)</f>
        <v>10973292.449999999</v>
      </c>
      <c r="G12" s="1012">
        <f>SUM(G14:G38)</f>
        <v>16178451</v>
      </c>
      <c r="H12" s="1012" t="e">
        <f>SUM(H14:H38)</f>
        <v>#REF!</v>
      </c>
      <c r="I12" s="1009"/>
    </row>
    <row r="13" spans="1:9" ht="12" customHeight="1" outlineLevel="1">
      <c r="A13" s="780" t="s">
        <v>81</v>
      </c>
      <c r="B13" s="779"/>
      <c r="C13" s="838"/>
      <c r="D13" s="839"/>
      <c r="E13" s="839"/>
      <c r="F13" s="838"/>
      <c r="G13" s="838"/>
      <c r="H13" s="838"/>
      <c r="I13" s="1011"/>
    </row>
    <row r="14" spans="1:9" ht="12" customHeight="1" outlineLevel="1">
      <c r="A14" s="698" t="s">
        <v>478</v>
      </c>
      <c r="B14" s="700"/>
      <c r="C14" s="837" t="s">
        <v>79</v>
      </c>
      <c r="D14" s="697">
        <f>[24]CSWD!$F$11</f>
        <v>6633742.5899999989</v>
      </c>
      <c r="E14" s="677">
        <f>[23]CSWD!$F$11</f>
        <v>3452440.1099999994</v>
      </c>
      <c r="F14" s="677">
        <f>G14-E14</f>
        <v>6396607.8900000006</v>
      </c>
      <c r="G14" s="675">
        <f>[23]CSWD!$D$11</f>
        <v>9849048</v>
      </c>
      <c r="H14" s="675" t="e">
        <f>#REF!</f>
        <v>#REF!</v>
      </c>
      <c r="I14" s="1009"/>
    </row>
    <row r="15" spans="1:9" ht="12" customHeight="1" outlineLevel="1">
      <c r="A15" s="772" t="s">
        <v>78</v>
      </c>
      <c r="B15" s="700"/>
      <c r="C15" s="743"/>
      <c r="D15" s="697"/>
      <c r="E15" s="677"/>
      <c r="F15" s="677"/>
      <c r="G15" s="675"/>
      <c r="H15" s="675"/>
      <c r="I15" s="1009"/>
    </row>
    <row r="16" spans="1:9" ht="12" customHeight="1" outlineLevel="1">
      <c r="A16" s="698" t="s">
        <v>477</v>
      </c>
      <c r="B16" s="700"/>
      <c r="C16" s="837" t="s">
        <v>76</v>
      </c>
      <c r="D16" s="697">
        <f>[24]CSWD!$F$12</f>
        <v>620387.1</v>
      </c>
      <c r="E16" s="677">
        <f>[23]CSWD!$F$12</f>
        <v>364000</v>
      </c>
      <c r="F16" s="677">
        <f>G16-E16</f>
        <v>524000</v>
      </c>
      <c r="G16" s="675">
        <f>[23]CSWD!$D$12</f>
        <v>888000</v>
      </c>
      <c r="H16" s="675">
        <f>37*2000*12</f>
        <v>888000</v>
      </c>
      <c r="I16" s="1009"/>
    </row>
    <row r="17" spans="1:9" ht="12" customHeight="1" outlineLevel="1">
      <c r="A17" s="698" t="s">
        <v>141</v>
      </c>
      <c r="B17" s="700"/>
      <c r="C17" s="837" t="s">
        <v>140</v>
      </c>
      <c r="D17" s="697">
        <f>[24]CSWD!$F$13</f>
        <v>83718.75</v>
      </c>
      <c r="E17" s="765">
        <f>[23]CSWD!$F$13</f>
        <v>35625</v>
      </c>
      <c r="F17" s="677">
        <f>G17-E17</f>
        <v>49875</v>
      </c>
      <c r="G17" s="770">
        <f>[23]CSWD!$D$13</f>
        <v>85500</v>
      </c>
      <c r="H17" s="675">
        <f>7125*12</f>
        <v>85500</v>
      </c>
      <c r="I17" s="1009"/>
    </row>
    <row r="18" spans="1:9" ht="12" customHeight="1" outlineLevel="1">
      <c r="A18" s="698" t="s">
        <v>139</v>
      </c>
      <c r="B18" s="700"/>
      <c r="C18" s="837" t="s">
        <v>138</v>
      </c>
      <c r="D18" s="697">
        <f>[24]CSWD!$F$14</f>
        <v>83718.75</v>
      </c>
      <c r="E18" s="765">
        <f>[23]CSWD!$F$14</f>
        <v>35625</v>
      </c>
      <c r="F18" s="677">
        <f>G18-E18</f>
        <v>49875</v>
      </c>
      <c r="G18" s="770">
        <f>[23]CSWD!$D$14</f>
        <v>85500</v>
      </c>
      <c r="H18" s="770">
        <f>7125*12</f>
        <v>85500</v>
      </c>
      <c r="I18" s="1009"/>
    </row>
    <row r="19" spans="1:9" ht="12" customHeight="1" outlineLevel="1">
      <c r="A19" s="698" t="s">
        <v>75</v>
      </c>
      <c r="B19" s="700"/>
      <c r="C19" s="837" t="s">
        <v>476</v>
      </c>
      <c r="D19" s="697">
        <f>[24]CSWD!$F$15</f>
        <v>162000</v>
      </c>
      <c r="E19" s="765">
        <f>[23]CSWD!$F$15</f>
        <v>156000</v>
      </c>
      <c r="F19" s="677">
        <f>G19-E19</f>
        <v>66000</v>
      </c>
      <c r="G19" s="770">
        <f>[23]CSWD!$D$15</f>
        <v>222000</v>
      </c>
      <c r="H19" s="770">
        <f>37*6000</f>
        <v>222000</v>
      </c>
      <c r="I19" s="1009"/>
    </row>
    <row r="20" spans="1:9" ht="12" customHeight="1" outlineLevel="1">
      <c r="A20" s="681" t="s">
        <v>560</v>
      </c>
      <c r="B20" s="700"/>
      <c r="C20" s="837" t="s">
        <v>559</v>
      </c>
      <c r="D20" s="697">
        <f>[24]CSWD!$F$16</f>
        <v>0</v>
      </c>
      <c r="E20" s="765">
        <f>[23]CSWD!$F$16</f>
        <v>0</v>
      </c>
      <c r="F20" s="677">
        <f>G20-E20</f>
        <v>108000</v>
      </c>
      <c r="G20" s="770">
        <f>[23]CSWD!$D$16</f>
        <v>108000</v>
      </c>
      <c r="H20" s="770">
        <v>108000</v>
      </c>
      <c r="I20" s="1009"/>
    </row>
    <row r="21" spans="1:9" ht="12" customHeight="1" outlineLevel="1">
      <c r="A21" s="681" t="s">
        <v>558</v>
      </c>
      <c r="B21" s="700"/>
      <c r="C21" s="837" t="s">
        <v>557</v>
      </c>
      <c r="D21" s="697">
        <f>[24]CSWD!$F$17</f>
        <v>0</v>
      </c>
      <c r="E21" s="765">
        <f>[23]CSWD!$F$17</f>
        <v>0</v>
      </c>
      <c r="F21" s="677">
        <f>G21-E21</f>
        <v>1000</v>
      </c>
      <c r="G21" s="770">
        <f>[23]CSWD!$D$17</f>
        <v>1000</v>
      </c>
      <c r="H21" s="770">
        <v>1000</v>
      </c>
      <c r="I21" s="1009"/>
    </row>
    <row r="22" spans="1:9" ht="12" customHeight="1" outlineLevel="1">
      <c r="A22" s="681" t="s">
        <v>556</v>
      </c>
      <c r="B22" s="700"/>
      <c r="C22" s="837" t="s">
        <v>555</v>
      </c>
      <c r="D22" s="697">
        <f>[24]CSWD!$F$18</f>
        <v>166228.05000000002</v>
      </c>
      <c r="E22" s="765">
        <f>[23]CSWD!$F$18</f>
        <v>0</v>
      </c>
      <c r="F22" s="677">
        <f>G22-E22</f>
        <v>590255</v>
      </c>
      <c r="G22" s="770">
        <f>[23]CSWD!$D$18</f>
        <v>590255</v>
      </c>
      <c r="H22" s="770">
        <v>590255</v>
      </c>
      <c r="I22" s="1009"/>
    </row>
    <row r="23" spans="1:9" ht="12" customHeight="1" outlineLevel="1">
      <c r="A23" s="681" t="s">
        <v>73</v>
      </c>
      <c r="B23" s="700"/>
      <c r="C23" s="743" t="s">
        <v>72</v>
      </c>
      <c r="D23" s="697">
        <f>[24]CSWD!$F$19</f>
        <v>551771</v>
      </c>
      <c r="E23" s="765">
        <f>[23]CSWD!$F$19</f>
        <v>0</v>
      </c>
      <c r="F23" s="677">
        <f>G23-E23</f>
        <v>820754</v>
      </c>
      <c r="G23" s="770">
        <f>[23]CSWD!$D$19</f>
        <v>820754</v>
      </c>
      <c r="H23" s="677" t="e">
        <f>H14/12</f>
        <v>#REF!</v>
      </c>
      <c r="I23" s="1009"/>
    </row>
    <row r="24" spans="1:9" ht="12" customHeight="1" outlineLevel="1">
      <c r="A24" s="698" t="s">
        <v>475</v>
      </c>
      <c r="B24" s="700"/>
      <c r="C24" s="743" t="s">
        <v>70</v>
      </c>
      <c r="D24" s="697">
        <f>[24]CSWD!$F$20</f>
        <v>130000</v>
      </c>
      <c r="E24" s="776">
        <f>[23]CSWD!$F$20</f>
        <v>0</v>
      </c>
      <c r="F24" s="677">
        <f>G24-E24</f>
        <v>185000</v>
      </c>
      <c r="G24" s="775">
        <f>[23]CSWD!$D$20</f>
        <v>185000</v>
      </c>
      <c r="H24" s="775">
        <f>37*5000</f>
        <v>185000</v>
      </c>
      <c r="I24" s="1009"/>
    </row>
    <row r="25" spans="1:9" ht="12" customHeight="1" outlineLevel="1">
      <c r="A25" s="698" t="s">
        <v>69</v>
      </c>
      <c r="B25" s="700"/>
      <c r="C25" s="743" t="s">
        <v>68</v>
      </c>
      <c r="D25" s="697">
        <f>[24]CSWD!$F$21</f>
        <v>539928</v>
      </c>
      <c r="E25" s="765">
        <f>[23]CSWD!$F$21</f>
        <v>575433</v>
      </c>
      <c r="F25" s="677">
        <f>G25-E25</f>
        <v>245321</v>
      </c>
      <c r="G25" s="770">
        <f>[23]CSWD!$D$21</f>
        <v>820754</v>
      </c>
      <c r="H25" s="677" t="e">
        <f>H14/12</f>
        <v>#REF!</v>
      </c>
      <c r="I25" s="1009"/>
    </row>
    <row r="26" spans="1:9" ht="12" customHeight="1" outlineLevel="1">
      <c r="A26" s="772" t="s">
        <v>67</v>
      </c>
      <c r="B26" s="700"/>
      <c r="C26" s="743"/>
      <c r="D26" s="697"/>
      <c r="E26" s="765"/>
      <c r="F26" s="677"/>
      <c r="G26" s="770"/>
      <c r="H26" s="677"/>
      <c r="I26" s="1009"/>
    </row>
    <row r="27" spans="1:9" ht="12" customHeight="1" outlineLevel="1">
      <c r="A27" s="698" t="s">
        <v>474</v>
      </c>
      <c r="B27" s="700"/>
      <c r="C27" s="743" t="s">
        <v>65</v>
      </c>
      <c r="D27" s="697">
        <f>[24]CSWD!$F$22</f>
        <v>797971.77000000014</v>
      </c>
      <c r="E27" s="765">
        <f>[23]CSWD!$F$22</f>
        <v>414292.64</v>
      </c>
      <c r="F27" s="677">
        <f>G27-E27</f>
        <v>767594.36</v>
      </c>
      <c r="G27" s="770">
        <f>[23]CSWD!$D$22</f>
        <v>1181887</v>
      </c>
      <c r="H27" s="677">
        <v>1186275</v>
      </c>
      <c r="I27" s="1009"/>
    </row>
    <row r="28" spans="1:9" ht="12" customHeight="1" outlineLevel="1">
      <c r="A28" s="698" t="s">
        <v>473</v>
      </c>
      <c r="B28" s="700"/>
      <c r="C28" s="743" t="s">
        <v>63</v>
      </c>
      <c r="D28" s="697">
        <f>[24]CSWD!$F$23</f>
        <v>31100</v>
      </c>
      <c r="E28" s="765">
        <f>[23]CSWD!$F$23</f>
        <v>15600</v>
      </c>
      <c r="F28" s="677">
        <f>G28-E28</f>
        <v>28800</v>
      </c>
      <c r="G28" s="770">
        <f>[23]CSWD!$D$23</f>
        <v>44400</v>
      </c>
      <c r="H28" s="677">
        <f>37*100*12</f>
        <v>44400</v>
      </c>
      <c r="I28" s="1008"/>
    </row>
    <row r="29" spans="1:9" ht="12" customHeight="1" outlineLevel="1">
      <c r="A29" s="698" t="s">
        <v>62</v>
      </c>
      <c r="B29" s="700"/>
      <c r="C29" s="743" t="s">
        <v>61</v>
      </c>
      <c r="D29" s="697">
        <f>[24]CSWD!$F$24</f>
        <v>81476.090000000011</v>
      </c>
      <c r="E29" s="765">
        <f>[23]CSWD!$F$24</f>
        <v>47542.8</v>
      </c>
      <c r="F29" s="677">
        <f>G29-E29</f>
        <v>92376.2</v>
      </c>
      <c r="G29" s="770">
        <f>[23]CSWD!$D$24</f>
        <v>139919</v>
      </c>
      <c r="H29" s="677">
        <v>166719</v>
      </c>
      <c r="I29" s="1010"/>
    </row>
    <row r="30" spans="1:9" ht="12" customHeight="1" outlineLevel="1">
      <c r="A30" s="698" t="s">
        <v>60</v>
      </c>
      <c r="B30" s="700"/>
      <c r="C30" s="743" t="s">
        <v>59</v>
      </c>
      <c r="D30" s="697">
        <f>[24]CSWD!$F$25</f>
        <v>31100</v>
      </c>
      <c r="E30" s="765">
        <f>[23]CSWD!$F$25</f>
        <v>15600</v>
      </c>
      <c r="F30" s="677">
        <f>G30-E30</f>
        <v>28800</v>
      </c>
      <c r="G30" s="770">
        <f>[23]CSWD!$D$25</f>
        <v>44400</v>
      </c>
      <c r="H30" s="677">
        <f>H28</f>
        <v>44400</v>
      </c>
      <c r="I30" s="1009"/>
    </row>
    <row r="31" spans="1:9" ht="12" customHeight="1" outlineLevel="1">
      <c r="A31" s="772" t="s">
        <v>56</v>
      </c>
      <c r="B31" s="700"/>
      <c r="C31" s="743"/>
      <c r="D31" s="697"/>
      <c r="E31" s="765"/>
      <c r="F31" s="677"/>
      <c r="G31" s="770"/>
      <c r="H31" s="677"/>
      <c r="I31" s="1008"/>
    </row>
    <row r="32" spans="1:9" ht="12" customHeight="1" outlineLevel="1">
      <c r="A32" s="698" t="s">
        <v>472</v>
      </c>
      <c r="B32" s="700"/>
      <c r="C32" s="743" t="s">
        <v>57</v>
      </c>
      <c r="D32" s="697">
        <f>[24]CSWD!$F$26</f>
        <v>985954.08999999985</v>
      </c>
      <c r="E32" s="765">
        <f>[23]CSWD!$F$26</f>
        <v>0</v>
      </c>
      <c r="F32" s="677">
        <f>G32-E32</f>
        <v>44647</v>
      </c>
      <c r="G32" s="826">
        <f>[23]CSWD!$D$26</f>
        <v>44647</v>
      </c>
      <c r="H32" s="677">
        <v>49756</v>
      </c>
      <c r="I32" s="1006"/>
    </row>
    <row r="33" spans="1:19" ht="12" customHeight="1" outlineLevel="1">
      <c r="A33" s="698" t="s">
        <v>464</v>
      </c>
      <c r="B33" s="700"/>
      <c r="C33" s="832" t="s">
        <v>55</v>
      </c>
      <c r="D33" s="769">
        <f>[24]CSWD!$F$27</f>
        <v>1544289.5</v>
      </c>
      <c r="E33" s="768">
        <f>[23]CSWD!$F$27</f>
        <v>0</v>
      </c>
      <c r="F33" s="677">
        <f>G33-E33</f>
        <v>755387</v>
      </c>
      <c r="G33" s="826">
        <f>[23]CSWD!$D$27</f>
        <v>755387</v>
      </c>
      <c r="H33" s="677">
        <v>1288622</v>
      </c>
      <c r="I33" s="1006"/>
    </row>
    <row r="34" spans="1:19" ht="12" customHeight="1" outlineLevel="1">
      <c r="A34" s="698" t="s">
        <v>470</v>
      </c>
      <c r="B34" s="700"/>
      <c r="C34" s="832" t="s">
        <v>469</v>
      </c>
      <c r="D34" s="769">
        <f>[24]CSWD!$F$28</f>
        <v>15000</v>
      </c>
      <c r="E34" s="768">
        <f>[23]CSWD!$F$28</f>
        <v>15000</v>
      </c>
      <c r="F34" s="677">
        <f>G34-E34</f>
        <v>15000</v>
      </c>
      <c r="G34" s="768">
        <f>[23]CSWD!$D$28</f>
        <v>30000</v>
      </c>
      <c r="H34" s="677">
        <v>10000</v>
      </c>
      <c r="I34" s="1007"/>
    </row>
    <row r="35" spans="1:19" ht="12" customHeight="1" outlineLevel="1">
      <c r="A35" s="698" t="s">
        <v>52</v>
      </c>
      <c r="B35" s="700"/>
      <c r="C35" s="832" t="s">
        <v>468</v>
      </c>
      <c r="D35" s="769">
        <f>[24]CSWD!$F$29</f>
        <v>0</v>
      </c>
      <c r="E35" s="768">
        <f>[23]CSWD!$F$29</f>
        <v>0</v>
      </c>
      <c r="F35" s="677">
        <f>G35-E35</f>
        <v>1000</v>
      </c>
      <c r="G35" s="768">
        <f>[23]CSWD!$D$29</f>
        <v>1000</v>
      </c>
      <c r="H35" s="677">
        <v>1000</v>
      </c>
      <c r="I35" s="1006"/>
    </row>
    <row r="36" spans="1:19" ht="12" customHeight="1" outlineLevel="1">
      <c r="A36" s="695" t="s">
        <v>467</v>
      </c>
      <c r="B36" s="632"/>
      <c r="C36" s="832"/>
      <c r="D36" s="769"/>
      <c r="E36" s="768"/>
      <c r="F36" s="677"/>
      <c r="G36" s="768"/>
      <c r="H36" s="677"/>
      <c r="I36" s="918"/>
    </row>
    <row r="37" spans="1:19" ht="12" customHeight="1" outlineLevel="1">
      <c r="A37" s="681"/>
      <c r="B37" s="700" t="s">
        <v>466</v>
      </c>
      <c r="C37" s="832" t="s">
        <v>465</v>
      </c>
      <c r="D37" s="769">
        <f>[24]CSWD!$F$30</f>
        <v>130000</v>
      </c>
      <c r="E37" s="768">
        <f>[23]CSWD!$F$30</f>
        <v>0</v>
      </c>
      <c r="F37" s="677">
        <f>G37-E37</f>
        <v>170000</v>
      </c>
      <c r="G37" s="768">
        <f>[23]CSWD!$D$30</f>
        <v>170000</v>
      </c>
      <c r="H37" s="677" t="e">
        <f>#REF!*5000</f>
        <v>#REF!</v>
      </c>
      <c r="J37" s="918"/>
      <c r="K37" s="918"/>
      <c r="L37" s="918"/>
      <c r="M37" s="918"/>
      <c r="N37" s="918"/>
      <c r="O37" s="918"/>
      <c r="P37" s="918"/>
      <c r="Q37" s="918"/>
      <c r="R37" s="918"/>
      <c r="S37" s="918"/>
    </row>
    <row r="38" spans="1:19" ht="12" customHeight="1" outlineLevel="1">
      <c r="A38" s="1005" t="s">
        <v>48</v>
      </c>
      <c r="B38" s="1004"/>
      <c r="C38" s="829" t="s">
        <v>461</v>
      </c>
      <c r="D38" s="1003">
        <v>0</v>
      </c>
      <c r="E38" s="1002">
        <f>[23]CSWD!$F$31</f>
        <v>78000</v>
      </c>
      <c r="F38" s="677">
        <f>G38-E38</f>
        <v>33000</v>
      </c>
      <c r="G38" s="1002">
        <f>[23]CSWD!$D$31</f>
        <v>111000</v>
      </c>
      <c r="H38" s="744">
        <v>0</v>
      </c>
      <c r="I38" s="918"/>
    </row>
    <row r="39" spans="1:19" s="918" customFormat="1" ht="12" customHeight="1" outlineLevel="1">
      <c r="A39" s="922" t="s">
        <v>46</v>
      </c>
      <c r="B39" s="759"/>
      <c r="C39" s="758"/>
      <c r="D39" s="757">
        <f>SUM(D40:D61)</f>
        <v>2168498.7000000002</v>
      </c>
      <c r="E39" s="757">
        <f>SUM(E40:E61)</f>
        <v>996079</v>
      </c>
      <c r="F39" s="757">
        <f>SUM(F40:F61)</f>
        <v>1362141.0000000002</v>
      </c>
      <c r="G39" s="757">
        <f>SUM(G40:G61)</f>
        <v>2358220</v>
      </c>
      <c r="H39" s="757">
        <f>SUM(H40:H61)</f>
        <v>1978720</v>
      </c>
      <c r="J39" s="917"/>
      <c r="K39" s="917"/>
      <c r="L39" s="917"/>
      <c r="M39" s="917"/>
      <c r="N39" s="917"/>
      <c r="O39" s="917"/>
      <c r="P39" s="917"/>
      <c r="Q39" s="917"/>
      <c r="R39" s="917"/>
      <c r="S39" s="917"/>
    </row>
    <row r="40" spans="1:19" s="917" customFormat="1" ht="12" customHeight="1" outlineLevel="1">
      <c r="A40" s="681" t="s">
        <v>212</v>
      </c>
      <c r="B40" s="1001"/>
      <c r="C40" s="755" t="s">
        <v>44</v>
      </c>
      <c r="D40" s="742">
        <f>[24]CSWD!$F$32</f>
        <v>164987.53</v>
      </c>
      <c r="E40" s="753">
        <f>[23]CSWD!$F$33</f>
        <v>25754.67</v>
      </c>
      <c r="F40" s="677">
        <f>G40-E40</f>
        <v>146745.33000000002</v>
      </c>
      <c r="G40" s="752">
        <f>[23]CSWD!$D$33</f>
        <v>172500</v>
      </c>
      <c r="H40" s="751">
        <v>95000</v>
      </c>
    </row>
    <row r="41" spans="1:19" s="917" customFormat="1" ht="12" customHeight="1" outlineLevel="1">
      <c r="A41" s="681" t="s">
        <v>211</v>
      </c>
      <c r="B41" s="694"/>
      <c r="C41" s="820" t="s">
        <v>40</v>
      </c>
      <c r="D41" s="697">
        <f>[24]CSWD!$F$33</f>
        <v>48899</v>
      </c>
      <c r="E41" s="708">
        <f>[23]CSWD!$F$34</f>
        <v>0</v>
      </c>
      <c r="F41" s="677">
        <f>G41-E41</f>
        <v>75000</v>
      </c>
      <c r="G41" s="707">
        <f>[23]CSWD!$D$34</f>
        <v>75000</v>
      </c>
      <c r="H41" s="677">
        <f>[19]CSWD!$G$11</f>
        <v>50000</v>
      </c>
      <c r="J41" s="665"/>
      <c r="K41" s="665"/>
      <c r="L41" s="665"/>
      <c r="M41" s="665"/>
      <c r="N41" s="665"/>
      <c r="O41" s="665"/>
      <c r="P41" s="665"/>
      <c r="Q41" s="665"/>
      <c r="R41" s="665"/>
      <c r="S41" s="665"/>
    </row>
    <row r="42" spans="1:19" s="665" customFormat="1" ht="12" customHeight="1" outlineLevel="1">
      <c r="A42" s="698" t="s">
        <v>39</v>
      </c>
      <c r="B42" s="694"/>
      <c r="C42" s="683" t="s">
        <v>35</v>
      </c>
      <c r="D42" s="769">
        <f>[24]CSWD!$F$34</f>
        <v>39315.39</v>
      </c>
      <c r="E42" s="708">
        <f>[23]CSWD!$F$35</f>
        <v>13769.66</v>
      </c>
      <c r="F42" s="677">
        <f>G42-E42</f>
        <v>26230.34</v>
      </c>
      <c r="G42" s="676">
        <f>[23]CSWD!$D$35</f>
        <v>40000</v>
      </c>
      <c r="H42" s="675">
        <f>[19]CSWD!$G$12</f>
        <v>40000</v>
      </c>
    </row>
    <row r="43" spans="1:19" s="665" customFormat="1" ht="12" customHeight="1" outlineLevel="1">
      <c r="A43" s="885" t="s">
        <v>408</v>
      </c>
      <c r="B43" s="833"/>
      <c r="C43" s="683"/>
      <c r="D43" s="697"/>
      <c r="E43" s="740"/>
      <c r="F43" s="677"/>
      <c r="G43" s="676"/>
      <c r="H43" s="675"/>
      <c r="I43" s="917"/>
    </row>
    <row r="44" spans="1:19" s="665" customFormat="1" ht="12" customHeight="1" outlineLevel="1">
      <c r="A44" s="887"/>
      <c r="B44" s="911" t="s">
        <v>581</v>
      </c>
      <c r="C44" s="683" t="s">
        <v>37</v>
      </c>
      <c r="D44" s="697">
        <f>[24]CSWD!$F$35</f>
        <v>20006.25</v>
      </c>
      <c r="E44" s="740">
        <f>[23]CSWD!$F$36</f>
        <v>0</v>
      </c>
      <c r="F44" s="677">
        <f>G44-E44</f>
        <v>30000</v>
      </c>
      <c r="G44" s="676">
        <f>[23]CSWD!$D$36</f>
        <v>30000</v>
      </c>
      <c r="H44" s="675">
        <f>[19]CSWD!$G$14</f>
        <v>30000</v>
      </c>
      <c r="I44" s="917"/>
    </row>
    <row r="45" spans="1:19" s="665" customFormat="1" ht="12" customHeight="1" outlineLevel="1">
      <c r="A45" s="887" t="s">
        <v>459</v>
      </c>
      <c r="B45" s="911"/>
      <c r="C45" s="683" t="s">
        <v>458</v>
      </c>
      <c r="D45" s="697">
        <f>0</f>
        <v>0</v>
      </c>
      <c r="E45" s="740">
        <f>[23]CSWD!$F$37</f>
        <v>183256.40000000002</v>
      </c>
      <c r="F45" s="677">
        <f>G45-E45</f>
        <v>116743.59999999998</v>
      </c>
      <c r="G45" s="676">
        <f>[23]CSWD!$D$37</f>
        <v>300000</v>
      </c>
      <c r="H45" s="675">
        <v>200000</v>
      </c>
      <c r="I45" s="917"/>
    </row>
    <row r="46" spans="1:19" s="665" customFormat="1" ht="12" customHeight="1" outlineLevel="1">
      <c r="A46" s="698" t="s">
        <v>238</v>
      </c>
      <c r="B46" s="700"/>
      <c r="C46" s="683" t="s">
        <v>131</v>
      </c>
      <c r="D46" s="697">
        <f>[24]CSWD!$F$36</f>
        <v>131525.29</v>
      </c>
      <c r="E46" s="740">
        <f>[23]CSWD!$F$38</f>
        <v>0</v>
      </c>
      <c r="F46" s="677">
        <f>G46-E46</f>
        <v>80000</v>
      </c>
      <c r="G46" s="676">
        <f>[23]CSWD!$D$38</f>
        <v>80000</v>
      </c>
      <c r="H46" s="675">
        <f>[19]CSWD!$G$15</f>
        <v>80000</v>
      </c>
      <c r="I46" s="917"/>
    </row>
    <row r="47" spans="1:19" s="665" customFormat="1" ht="12" customHeight="1" outlineLevel="1">
      <c r="A47" s="698" t="s">
        <v>130</v>
      </c>
      <c r="B47" s="700"/>
      <c r="C47" s="683" t="s">
        <v>33</v>
      </c>
      <c r="D47" s="697">
        <f>[24]CSWD!$F$37</f>
        <v>0</v>
      </c>
      <c r="E47" s="675">
        <f>[23]CSWD!$F$39</f>
        <v>5260</v>
      </c>
      <c r="F47" s="677">
        <f>G47-E47</f>
        <v>4740</v>
      </c>
      <c r="G47" s="676">
        <f>[23]CSWD!$D$39</f>
        <v>10000</v>
      </c>
      <c r="H47" s="675">
        <f>[19]CSWD!$G$16</f>
        <v>10000</v>
      </c>
      <c r="I47" s="917"/>
    </row>
    <row r="48" spans="1:19" s="665" customFormat="1" ht="12" customHeight="1" outlineLevel="1">
      <c r="A48" s="681" t="s">
        <v>171</v>
      </c>
      <c r="B48" s="700"/>
      <c r="C48" s="683" t="s">
        <v>29</v>
      </c>
      <c r="D48" s="697">
        <f>[24]CSWD!$F$38</f>
        <v>2462</v>
      </c>
      <c r="E48" s="675">
        <f>[23]CSWD!$F$40</f>
        <v>235</v>
      </c>
      <c r="F48" s="677">
        <f>G48-E48</f>
        <v>3765</v>
      </c>
      <c r="G48" s="676">
        <f>[23]CSWD!$D$40</f>
        <v>4000</v>
      </c>
      <c r="H48" s="675">
        <f>[19]CSWD!$G$17</f>
        <v>4000</v>
      </c>
      <c r="I48" s="917"/>
    </row>
    <row r="49" spans="1:19" s="665" customFormat="1" ht="12" customHeight="1" outlineLevel="1">
      <c r="A49" s="698" t="s">
        <v>236</v>
      </c>
      <c r="B49" s="700"/>
      <c r="C49" s="743" t="s">
        <v>27</v>
      </c>
      <c r="D49" s="697">
        <f>[24]CSWD!$F$39</f>
        <v>30385.79</v>
      </c>
      <c r="E49" s="675">
        <f>[23]CSWD!$F$41</f>
        <v>16506.68</v>
      </c>
      <c r="F49" s="677">
        <f>G49-E49</f>
        <v>33893.32</v>
      </c>
      <c r="G49" s="676">
        <f>[23]CSWD!$D$41</f>
        <v>50400</v>
      </c>
      <c r="H49" s="675">
        <v>50400</v>
      </c>
      <c r="I49" s="917"/>
    </row>
    <row r="50" spans="1:19" s="665" customFormat="1" ht="12" customHeight="1" outlineLevel="1">
      <c r="A50" s="885" t="s">
        <v>24</v>
      </c>
      <c r="B50" s="700"/>
      <c r="C50" s="743" t="s">
        <v>23</v>
      </c>
      <c r="D50" s="697">
        <f>[24]CSWD!$F$40</f>
        <v>1038726.45</v>
      </c>
      <c r="E50" s="675">
        <f>[23]CSWD!$F$42</f>
        <v>622495.68999999994</v>
      </c>
      <c r="F50" s="677">
        <f>G50-E50</f>
        <v>459904.31000000006</v>
      </c>
      <c r="G50" s="676">
        <f>[23]CSWD!$D$42</f>
        <v>1082400</v>
      </c>
      <c r="H50" s="675">
        <v>950400</v>
      </c>
      <c r="I50" s="917"/>
    </row>
    <row r="51" spans="1:19" s="665" customFormat="1" ht="12" customHeight="1" outlineLevel="1">
      <c r="A51" s="698" t="s">
        <v>455</v>
      </c>
      <c r="B51" s="700"/>
      <c r="C51" s="683"/>
      <c r="D51" s="697"/>
      <c r="E51" s="675"/>
      <c r="F51" s="677"/>
      <c r="G51" s="676"/>
      <c r="H51" s="675"/>
      <c r="I51" s="917"/>
    </row>
    <row r="52" spans="1:19" s="665" customFormat="1" ht="12" customHeight="1" outlineLevel="1">
      <c r="A52" s="681"/>
      <c r="B52" s="718" t="s">
        <v>580</v>
      </c>
      <c r="C52" s="683" t="s">
        <v>21</v>
      </c>
      <c r="D52" s="697">
        <f>[24]CSWD!$F$41</f>
        <v>0</v>
      </c>
      <c r="E52" s="675">
        <f>[23]CSWD!$F$43</f>
        <v>0</v>
      </c>
      <c r="F52" s="677">
        <f>G52-E52</f>
        <v>3000</v>
      </c>
      <c r="G52" s="676">
        <f>[23]CSWD!$D$43</f>
        <v>3000</v>
      </c>
      <c r="H52" s="675">
        <f>[19]CSWD!$G$21</f>
        <v>3000</v>
      </c>
      <c r="I52" s="917"/>
    </row>
    <row r="53" spans="1:19" s="665" customFormat="1" ht="12" customHeight="1" outlineLevel="1">
      <c r="A53" s="698" t="s">
        <v>366</v>
      </c>
      <c r="B53" s="700"/>
      <c r="C53" s="683"/>
      <c r="D53" s="697"/>
      <c r="E53" s="675"/>
      <c r="F53" s="677"/>
      <c r="G53" s="676"/>
      <c r="H53" s="675"/>
      <c r="I53" s="917"/>
    </row>
    <row r="54" spans="1:19" s="665" customFormat="1" ht="12" customHeight="1" outlineLevel="1">
      <c r="A54" s="681"/>
      <c r="B54" s="718" t="s">
        <v>579</v>
      </c>
      <c r="C54" s="683" t="s">
        <v>252</v>
      </c>
      <c r="D54" s="697">
        <f>[24]CSWD!$F$42</f>
        <v>0</v>
      </c>
      <c r="E54" s="675">
        <f>[23]CSWD!$F$44</f>
        <v>0</v>
      </c>
      <c r="F54" s="677">
        <f>G54-E54</f>
        <v>3000</v>
      </c>
      <c r="G54" s="676">
        <f>[23]CSWD!$D$44</f>
        <v>3000</v>
      </c>
      <c r="H54" s="675">
        <f>[19]CSWD!$G$23</f>
        <v>3000</v>
      </c>
      <c r="I54" s="917"/>
    </row>
    <row r="55" spans="1:19" s="665" customFormat="1" ht="12" customHeight="1" outlineLevel="1">
      <c r="A55" s="698" t="s">
        <v>17</v>
      </c>
      <c r="B55" s="700"/>
      <c r="C55" s="683"/>
      <c r="D55" s="697"/>
      <c r="E55" s="675"/>
      <c r="F55" s="677"/>
      <c r="G55" s="676"/>
      <c r="H55" s="675"/>
      <c r="I55" s="917"/>
    </row>
    <row r="56" spans="1:19" s="665" customFormat="1" ht="12" customHeight="1" outlineLevel="1">
      <c r="A56" s="681"/>
      <c r="B56" s="718" t="s">
        <v>250</v>
      </c>
      <c r="C56" s="683" t="s">
        <v>206</v>
      </c>
      <c r="D56" s="697">
        <f>[24]CSWD!$F$43</f>
        <v>236157.5</v>
      </c>
      <c r="E56" s="675">
        <f>[23]CSWD!$F$45</f>
        <v>0</v>
      </c>
      <c r="F56" s="677">
        <f>G56-E56</f>
        <v>60000</v>
      </c>
      <c r="G56" s="676">
        <f>[23]CSWD!$D$45</f>
        <v>60000</v>
      </c>
      <c r="H56" s="675">
        <f>[19]CSWD!$G$25</f>
        <v>60000</v>
      </c>
      <c r="I56" s="917"/>
    </row>
    <row r="57" spans="1:19" s="665" customFormat="1" ht="12" customHeight="1" outlineLevel="1">
      <c r="A57" s="698" t="s">
        <v>17</v>
      </c>
      <c r="B57" s="700"/>
      <c r="C57" s="683"/>
      <c r="D57" s="697"/>
      <c r="E57" s="675"/>
      <c r="F57" s="677"/>
      <c r="G57" s="676"/>
      <c r="H57" s="675"/>
      <c r="I57" s="917"/>
    </row>
    <row r="58" spans="1:19" s="665" customFormat="1" ht="12" customHeight="1" outlineLevel="1">
      <c r="A58" s="681"/>
      <c r="B58" s="700" t="s">
        <v>578</v>
      </c>
      <c r="C58" s="683" t="s">
        <v>114</v>
      </c>
      <c r="D58" s="697">
        <f>[24]CSWD!$F$44</f>
        <v>59860</v>
      </c>
      <c r="E58" s="675">
        <f>[23]CSWD!$F$46</f>
        <v>21000</v>
      </c>
      <c r="F58" s="677">
        <f>G58-E58</f>
        <v>54000</v>
      </c>
      <c r="G58" s="676">
        <f>[23]CSWD!$D$46</f>
        <v>75000</v>
      </c>
      <c r="H58" s="675">
        <f>[19]CSWD!$G$27</f>
        <v>75000</v>
      </c>
      <c r="I58" s="917"/>
    </row>
    <row r="59" spans="1:19" s="1000" customFormat="1" ht="12" customHeight="1" outlineLevel="1">
      <c r="A59" s="633" t="s">
        <v>377</v>
      </c>
      <c r="B59" s="632"/>
      <c r="C59" s="631" t="s">
        <v>376</v>
      </c>
      <c r="D59" s="697">
        <f>[24]CSWD!$F$45</f>
        <v>0</v>
      </c>
      <c r="E59" s="675">
        <f>[23]CSWD!$F$47</f>
        <v>0</v>
      </c>
      <c r="F59" s="677">
        <f>G59-E59</f>
        <v>35000</v>
      </c>
      <c r="G59" s="676">
        <f>[23]CSWD!$D$47</f>
        <v>35000</v>
      </c>
      <c r="H59" s="675">
        <f>[19]CSWD!$G$28</f>
        <v>35000</v>
      </c>
      <c r="I59" s="918"/>
      <c r="J59" s="665"/>
      <c r="K59" s="665"/>
      <c r="L59" s="665"/>
      <c r="M59" s="665"/>
      <c r="N59" s="665"/>
      <c r="O59" s="665"/>
      <c r="P59" s="665"/>
      <c r="Q59" s="665"/>
      <c r="R59" s="665"/>
      <c r="S59" s="665"/>
    </row>
    <row r="60" spans="1:19" s="665" customFormat="1" ht="12" customHeight="1" outlineLevel="1">
      <c r="A60" s="698" t="s">
        <v>373</v>
      </c>
      <c r="B60" s="700"/>
      <c r="C60" s="683" t="s">
        <v>155</v>
      </c>
      <c r="D60" s="697">
        <f>[24]CSWD!$F$46</f>
        <v>178031</v>
      </c>
      <c r="E60" s="675">
        <f>[23]CSWD!$F$48</f>
        <v>87700</v>
      </c>
      <c r="F60" s="677">
        <f>G60-E60</f>
        <v>157300</v>
      </c>
      <c r="G60" s="676">
        <f>[23]CSWD!$D$48</f>
        <v>245000</v>
      </c>
      <c r="H60" s="675">
        <v>100000</v>
      </c>
      <c r="I60" s="918"/>
    </row>
    <row r="61" spans="1:19" s="665" customFormat="1" ht="12" customHeight="1" outlineLevel="1" thickBot="1">
      <c r="A61" s="698" t="s">
        <v>10</v>
      </c>
      <c r="B61" s="700"/>
      <c r="C61" s="683" t="s">
        <v>9</v>
      </c>
      <c r="D61" s="697">
        <f>[24]CSWD!$F$47</f>
        <v>218142.5</v>
      </c>
      <c r="E61" s="675">
        <f>[23]CSWD!$F$49</f>
        <v>20100.899999999994</v>
      </c>
      <c r="F61" s="677">
        <f>G61-E61</f>
        <v>72819.100000000006</v>
      </c>
      <c r="G61" s="676">
        <f>[23]CSWD!$D$49</f>
        <v>92920</v>
      </c>
      <c r="H61" s="675">
        <v>192920</v>
      </c>
      <c r="I61" s="918"/>
    </row>
    <row r="62" spans="1:19" s="874" customFormat="1" ht="12" customHeight="1" outlineLevel="1" thickBot="1">
      <c r="A62" s="999" t="s">
        <v>235</v>
      </c>
      <c r="B62" s="998"/>
      <c r="C62" s="997"/>
      <c r="D62" s="996">
        <f>D63</f>
        <v>42180</v>
      </c>
      <c r="E62" s="996">
        <f>E63</f>
        <v>0</v>
      </c>
      <c r="F62" s="996">
        <f>F63</f>
        <v>0</v>
      </c>
      <c r="G62" s="996">
        <f>G63</f>
        <v>0</v>
      </c>
      <c r="H62" s="996">
        <f>H63</f>
        <v>0</v>
      </c>
      <c r="I62" s="995"/>
    </row>
    <row r="63" spans="1:19" s="665" customFormat="1" ht="12" customHeight="1" outlineLevel="1">
      <c r="A63" s="994"/>
      <c r="B63" s="993" t="s">
        <v>577</v>
      </c>
      <c r="C63" s="992"/>
      <c r="D63" s="991">
        <f>[24]CSWD!$F$49</f>
        <v>42180</v>
      </c>
      <c r="E63" s="675">
        <v>0</v>
      </c>
      <c r="F63" s="677">
        <f>G63-E63</f>
        <v>0</v>
      </c>
      <c r="G63" s="676">
        <v>0</v>
      </c>
      <c r="H63" s="675">
        <v>0</v>
      </c>
      <c r="I63" s="918"/>
    </row>
    <row r="64" spans="1:19" ht="12" customHeight="1" outlineLevel="2" thickBot="1">
      <c r="A64" s="990" t="s">
        <v>8</v>
      </c>
      <c r="B64" s="673"/>
      <c r="C64" s="804"/>
      <c r="D64" s="673">
        <f>D62+D39+D12</f>
        <v>14799064.389999997</v>
      </c>
      <c r="E64" s="673">
        <f>E62+E39+E12</f>
        <v>6201237.5499999989</v>
      </c>
      <c r="F64" s="673">
        <f>F62+F39+F12</f>
        <v>12335433.449999999</v>
      </c>
      <c r="G64" s="673">
        <f>G62+G39+G12</f>
        <v>18536671</v>
      </c>
      <c r="H64" s="673" t="e">
        <f>H62+H39+H12</f>
        <v>#REF!</v>
      </c>
      <c r="J64" s="665"/>
      <c r="K64" s="665"/>
      <c r="L64" s="665"/>
      <c r="M64" s="665"/>
      <c r="N64" s="665"/>
      <c r="O64" s="665"/>
      <c r="P64" s="665"/>
      <c r="Q64" s="665"/>
      <c r="R64" s="665"/>
      <c r="S64" s="665"/>
    </row>
    <row r="65" spans="1:19" ht="12" customHeight="1" outlineLevel="2" thickTop="1">
      <c r="A65" s="800"/>
      <c r="B65" s="800"/>
      <c r="C65" s="801"/>
      <c r="D65" s="800"/>
      <c r="E65" s="800"/>
      <c r="F65" s="800"/>
      <c r="G65" s="800"/>
      <c r="H65" s="800"/>
      <c r="J65" s="665"/>
      <c r="K65" s="665"/>
      <c r="L65" s="665"/>
      <c r="M65" s="665"/>
      <c r="N65" s="665"/>
      <c r="O65" s="665"/>
      <c r="P65" s="665"/>
      <c r="Q65" s="665"/>
      <c r="R65" s="665"/>
      <c r="S65" s="665"/>
    </row>
    <row r="66" spans="1:19" s="664" customFormat="1" ht="14.25" customHeight="1">
      <c r="A66" s="672" t="s">
        <v>394</v>
      </c>
      <c r="B66" s="671"/>
      <c r="C66" s="671"/>
      <c r="D66" s="671"/>
      <c r="E66" s="670"/>
      <c r="F66" s="670"/>
      <c r="G66" s="670" t="s">
        <v>5</v>
      </c>
      <c r="H66" s="670"/>
      <c r="I66" s="666"/>
      <c r="J66" s="665"/>
      <c r="K66" s="665"/>
      <c r="L66" s="665"/>
      <c r="M66" s="665"/>
      <c r="N66" s="665"/>
      <c r="O66" s="665"/>
      <c r="P66" s="665"/>
      <c r="Q66" s="665"/>
      <c r="R66" s="665"/>
      <c r="S66" s="665"/>
    </row>
    <row r="67" spans="1:19" s="664" customFormat="1" ht="11.25" customHeight="1">
      <c r="A67" s="670"/>
      <c r="B67" s="671"/>
      <c r="C67" s="671"/>
      <c r="D67" s="671"/>
      <c r="E67" s="670"/>
      <c r="F67" s="670"/>
      <c r="G67" s="670"/>
      <c r="H67" s="670"/>
      <c r="I67" s="666"/>
      <c r="J67" s="665"/>
      <c r="K67" s="665"/>
      <c r="L67" s="665"/>
      <c r="M67" s="665"/>
      <c r="N67" s="665"/>
      <c r="O67" s="665"/>
      <c r="P67" s="665"/>
      <c r="Q67" s="665"/>
      <c r="R67" s="665"/>
      <c r="S67" s="665"/>
    </row>
    <row r="68" spans="1:19" s="664" customFormat="1" ht="6" customHeight="1">
      <c r="A68" s="670"/>
      <c r="B68" s="671"/>
      <c r="C68" s="671"/>
      <c r="D68" s="671"/>
      <c r="E68" s="670"/>
      <c r="F68" s="670"/>
      <c r="G68" s="670"/>
      <c r="H68" s="670"/>
      <c r="I68" s="666"/>
      <c r="J68" s="665"/>
      <c r="K68" s="665"/>
      <c r="L68" s="665"/>
      <c r="M68" s="665"/>
      <c r="N68" s="665"/>
      <c r="O68" s="665"/>
      <c r="P68" s="665"/>
      <c r="Q68" s="665"/>
      <c r="R68" s="665"/>
      <c r="S68" s="665"/>
    </row>
    <row r="69" spans="1:19" s="664" customFormat="1" ht="14.25" customHeight="1">
      <c r="A69" s="3698" t="s">
        <v>1921</v>
      </c>
      <c r="B69" s="864"/>
      <c r="C69" s="556" t="s">
        <v>1922</v>
      </c>
      <c r="D69" s="369"/>
      <c r="E69" s="669"/>
      <c r="F69" s="669"/>
      <c r="G69" s="3697" t="s">
        <v>1876</v>
      </c>
      <c r="H69" s="669"/>
      <c r="I69" s="666"/>
      <c r="J69" s="665"/>
      <c r="K69" s="665"/>
      <c r="L69" s="665"/>
      <c r="M69" s="665"/>
      <c r="N69" s="665"/>
      <c r="O69" s="665"/>
      <c r="P69" s="665"/>
      <c r="Q69" s="665"/>
      <c r="R69" s="665"/>
      <c r="S69" s="665"/>
    </row>
    <row r="70" spans="1:19" s="664" customFormat="1" ht="14.25" customHeight="1">
      <c r="A70" s="372" t="s">
        <v>576</v>
      </c>
      <c r="B70" s="864"/>
      <c r="C70" s="370" t="s">
        <v>392</v>
      </c>
      <c r="D70" s="369"/>
      <c r="E70" s="667"/>
      <c r="F70" s="667"/>
      <c r="G70" s="368" t="s">
        <v>240</v>
      </c>
      <c r="H70" s="667"/>
      <c r="I70" s="666"/>
      <c r="J70" s="665"/>
      <c r="K70" s="665"/>
      <c r="L70" s="665"/>
      <c r="M70" s="665"/>
      <c r="N70" s="665"/>
      <c r="O70" s="665"/>
      <c r="P70" s="665"/>
      <c r="Q70" s="665"/>
      <c r="R70" s="665"/>
      <c r="S70" s="665"/>
    </row>
    <row r="71" spans="1:19" s="854" customFormat="1">
      <c r="A71" s="798"/>
      <c r="B71" s="989"/>
      <c r="C71" s="798"/>
      <c r="D71" s="797"/>
      <c r="E71" s="797"/>
      <c r="F71" s="797"/>
      <c r="G71" s="797"/>
      <c r="H71" s="797"/>
      <c r="I71" s="666"/>
      <c r="J71" s="665"/>
      <c r="K71" s="665"/>
      <c r="L71" s="665"/>
      <c r="M71" s="665"/>
      <c r="N71" s="665"/>
      <c r="O71" s="665"/>
      <c r="P71" s="665"/>
      <c r="Q71" s="665"/>
      <c r="R71" s="665"/>
      <c r="S71" s="665"/>
    </row>
    <row r="72" spans="1:19" s="854" customFormat="1">
      <c r="A72" s="798"/>
      <c r="B72" s="989"/>
      <c r="C72" s="798"/>
      <c r="D72" s="797"/>
      <c r="E72" s="797"/>
      <c r="F72" s="797"/>
      <c r="G72" s="797"/>
      <c r="H72" s="797"/>
      <c r="I72" s="666"/>
      <c r="J72" s="665"/>
      <c r="K72" s="665"/>
      <c r="L72" s="665"/>
      <c r="M72" s="665"/>
      <c r="N72" s="665"/>
      <c r="O72" s="665"/>
      <c r="P72" s="665"/>
      <c r="Q72" s="665"/>
      <c r="R72" s="665"/>
      <c r="S72" s="665"/>
    </row>
    <row r="73" spans="1:19" s="854" customFormat="1">
      <c r="A73" s="798"/>
      <c r="B73" s="989"/>
      <c r="C73" s="798"/>
      <c r="D73" s="797"/>
      <c r="E73" s="797"/>
      <c r="F73" s="797"/>
      <c r="G73" s="797"/>
      <c r="H73" s="797"/>
      <c r="I73" s="666"/>
      <c r="J73" s="665"/>
      <c r="K73" s="665"/>
      <c r="L73" s="665"/>
      <c r="M73" s="665"/>
      <c r="N73" s="665"/>
      <c r="O73" s="665"/>
      <c r="P73" s="665"/>
      <c r="Q73" s="665"/>
      <c r="R73" s="665"/>
      <c r="S73" s="665"/>
    </row>
    <row r="74" spans="1:19" s="854" customFormat="1">
      <c r="A74" s="798"/>
      <c r="B74" s="989"/>
      <c r="C74" s="798"/>
      <c r="D74" s="797"/>
      <c r="E74" s="797"/>
      <c r="F74" s="797"/>
      <c r="G74" s="797"/>
      <c r="H74" s="797"/>
      <c r="I74" s="666"/>
      <c r="J74" s="665"/>
      <c r="K74" s="665"/>
      <c r="L74" s="665"/>
      <c r="M74" s="665"/>
      <c r="N74" s="665"/>
      <c r="O74" s="665"/>
      <c r="P74" s="665"/>
      <c r="Q74" s="665"/>
      <c r="R74" s="665"/>
      <c r="S74" s="665"/>
    </row>
    <row r="79" spans="1:19">
      <c r="J79" s="664"/>
      <c r="K79" s="664"/>
      <c r="L79" s="664"/>
      <c r="M79" s="664"/>
      <c r="N79" s="664"/>
      <c r="O79" s="664"/>
      <c r="P79" s="664"/>
      <c r="Q79" s="664"/>
      <c r="R79" s="664"/>
      <c r="S79" s="664"/>
    </row>
    <row r="80" spans="1:19">
      <c r="J80" s="664"/>
      <c r="K80" s="664"/>
      <c r="L80" s="664"/>
      <c r="M80" s="664"/>
      <c r="N80" s="664"/>
      <c r="O80" s="664"/>
      <c r="P80" s="664"/>
      <c r="Q80" s="664"/>
      <c r="R80" s="664"/>
      <c r="S80" s="664"/>
    </row>
    <row r="81" spans="10:19">
      <c r="J81" s="664"/>
      <c r="K81" s="664"/>
      <c r="L81" s="664"/>
      <c r="M81" s="664"/>
      <c r="N81" s="664"/>
      <c r="O81" s="664"/>
      <c r="P81" s="664"/>
      <c r="Q81" s="664"/>
      <c r="R81" s="664"/>
      <c r="S81" s="664"/>
    </row>
    <row r="82" spans="10:19">
      <c r="J82" s="664"/>
      <c r="K82" s="664"/>
      <c r="L82" s="664"/>
      <c r="M82" s="664"/>
      <c r="N82" s="664"/>
      <c r="O82" s="664"/>
      <c r="P82" s="664"/>
      <c r="Q82" s="664"/>
      <c r="R82" s="664"/>
      <c r="S82" s="664"/>
    </row>
    <row r="83" spans="10:19">
      <c r="J83" s="664"/>
      <c r="K83" s="664"/>
      <c r="L83" s="664"/>
      <c r="M83" s="664"/>
      <c r="N83" s="664"/>
      <c r="O83" s="664"/>
      <c r="P83" s="664"/>
      <c r="Q83" s="664"/>
      <c r="R83" s="664"/>
      <c r="S83" s="664"/>
    </row>
    <row r="84" spans="10:19">
      <c r="J84" s="854"/>
      <c r="K84" s="854"/>
      <c r="L84" s="854"/>
      <c r="M84" s="854"/>
      <c r="N84" s="854"/>
      <c r="O84" s="854"/>
      <c r="P84" s="854"/>
      <c r="Q84" s="854"/>
      <c r="R84" s="854"/>
      <c r="S84" s="854"/>
    </row>
    <row r="85" spans="10:19">
      <c r="J85" s="854"/>
      <c r="K85" s="854"/>
      <c r="L85" s="854"/>
      <c r="M85" s="854"/>
      <c r="N85" s="854"/>
      <c r="O85" s="854"/>
      <c r="P85" s="854"/>
      <c r="Q85" s="854"/>
      <c r="R85" s="854"/>
      <c r="S85" s="854"/>
    </row>
    <row r="86" spans="10:19">
      <c r="J86" s="854"/>
      <c r="K86" s="854"/>
      <c r="L86" s="854"/>
      <c r="M86" s="854"/>
      <c r="N86" s="854"/>
      <c r="O86" s="854"/>
      <c r="P86" s="854"/>
      <c r="Q86" s="854"/>
      <c r="R86" s="854"/>
      <c r="S86" s="854"/>
    </row>
    <row r="87" spans="10:19">
      <c r="J87" s="854"/>
      <c r="K87" s="854"/>
      <c r="L87" s="854"/>
      <c r="M87" s="854"/>
      <c r="N87" s="854"/>
      <c r="O87" s="854"/>
      <c r="P87" s="854"/>
      <c r="Q87" s="854"/>
      <c r="R87" s="854"/>
      <c r="S87" s="854"/>
    </row>
    <row r="88" spans="10:19">
      <c r="J88" s="854"/>
      <c r="K88" s="854"/>
      <c r="L88" s="854"/>
      <c r="M88" s="854"/>
      <c r="N88" s="854"/>
      <c r="O88" s="854"/>
      <c r="P88" s="854"/>
      <c r="Q88" s="854"/>
      <c r="R88" s="854"/>
      <c r="S88" s="854"/>
    </row>
    <row r="89" spans="10:19">
      <c r="J89" s="854"/>
      <c r="K89" s="854"/>
      <c r="L89" s="854"/>
      <c r="M89" s="854"/>
      <c r="N89" s="854"/>
      <c r="O89" s="854"/>
      <c r="P89" s="854"/>
      <c r="Q89" s="854"/>
      <c r="R89" s="854"/>
      <c r="S89" s="854"/>
    </row>
    <row r="90" spans="10:19">
      <c r="J90" s="854"/>
      <c r="K90" s="854"/>
      <c r="L90" s="854"/>
      <c r="M90" s="854"/>
      <c r="N90" s="854"/>
      <c r="O90" s="854"/>
      <c r="P90" s="854"/>
      <c r="Q90" s="854"/>
      <c r="R90" s="854"/>
      <c r="S90" s="854"/>
    </row>
    <row r="91" spans="10:19">
      <c r="J91" s="854"/>
      <c r="K91" s="854"/>
      <c r="L91" s="854"/>
      <c r="M91" s="854"/>
      <c r="N91" s="854"/>
      <c r="O91" s="854"/>
      <c r="P91" s="854"/>
      <c r="Q91" s="854"/>
      <c r="R91" s="854"/>
      <c r="S91" s="854"/>
    </row>
    <row r="92" spans="10:19">
      <c r="J92" s="854"/>
      <c r="K92" s="854"/>
      <c r="L92" s="854"/>
      <c r="M92" s="854"/>
      <c r="N92" s="854"/>
      <c r="O92" s="854"/>
      <c r="P92" s="854"/>
      <c r="Q92" s="854"/>
      <c r="R92" s="854"/>
      <c r="S92" s="854"/>
    </row>
    <row r="93" spans="10:19">
      <c r="J93" s="854"/>
      <c r="K93" s="854"/>
      <c r="L93" s="854"/>
      <c r="M93" s="854"/>
      <c r="N93" s="854"/>
      <c r="O93" s="854"/>
      <c r="P93" s="854"/>
      <c r="Q93" s="854"/>
      <c r="R93" s="854"/>
      <c r="S93" s="854"/>
    </row>
    <row r="94" spans="10:19">
      <c r="J94" s="854"/>
      <c r="K94" s="854"/>
      <c r="L94" s="854"/>
      <c r="M94" s="854"/>
      <c r="N94" s="854"/>
      <c r="O94" s="854"/>
      <c r="P94" s="854"/>
      <c r="Q94" s="854"/>
      <c r="R94" s="854"/>
      <c r="S94" s="854"/>
    </row>
  </sheetData>
  <mergeCells count="4">
    <mergeCell ref="A7:B10"/>
    <mergeCell ref="E7:G7"/>
    <mergeCell ref="A3:H3"/>
    <mergeCell ref="A4:H4"/>
  </mergeCells>
  <pageMargins left="0.5" right="0" top="0" bottom="0" header="0.5" footer="0"/>
  <pageSetup paperSize="5" orientation="portrait" vertic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13" transitionEvaluation="1" transitionEntry="1">
    <tabColor rgb="FF00B050"/>
    <outlinePr summaryBelow="0"/>
  </sheetPr>
  <dimension ref="A1:EJ139"/>
  <sheetViews>
    <sheetView showGridLines="0" showOutlineSymbols="0" topLeftCell="A113" workbookViewId="0">
      <selection activeCell="E135" sqref="E135"/>
    </sheetView>
  </sheetViews>
  <sheetFormatPr defaultColWidth="12.5703125" defaultRowHeight="13.5" outlineLevelRow="2" outlineLevelCol="2"/>
  <cols>
    <col min="1" max="1" width="1.85546875" style="555" customWidth="1"/>
    <col min="2" max="2" width="36.5703125" style="555" customWidth="1"/>
    <col min="3" max="3" width="12.140625" style="756" customWidth="1"/>
    <col min="4" max="4" width="9.85546875" style="756" customWidth="1"/>
    <col min="5" max="5" width="9.7109375" style="756" customWidth="1"/>
    <col min="6" max="6" width="9.85546875" style="756" customWidth="1"/>
    <col min="7" max="7" width="10.42578125" style="756" customWidth="1"/>
    <col min="8" max="8" width="9.85546875" style="756" customWidth="1"/>
    <col min="9" max="39" width="12.5703125" style="555"/>
    <col min="40" max="44" width="12.5703125" style="555" outlineLevel="1"/>
    <col min="45" max="50" width="12.5703125" style="555" outlineLevel="2"/>
    <col min="51" max="53" width="12.5703125" style="555" outlineLevel="1"/>
    <col min="54" max="73" width="12.5703125" style="555"/>
    <col min="74" max="77" width="12.5703125" style="555" outlineLevel="1"/>
    <col min="78" max="125" width="12.5703125" style="555"/>
    <col min="126" max="131" width="12.5703125" style="555" outlineLevel="1"/>
    <col min="132" max="137" width="12.5703125" style="555" outlineLevel="2"/>
    <col min="138" max="140" width="12.5703125" style="555" outlineLevel="1"/>
    <col min="141" max="16384" width="12.5703125" style="555"/>
  </cols>
  <sheetData>
    <row r="1" spans="1:8">
      <c r="A1" s="598" t="s">
        <v>99</v>
      </c>
      <c r="E1" s="739"/>
      <c r="F1" s="739"/>
      <c r="G1" s="739"/>
      <c r="H1" s="739"/>
    </row>
    <row r="2" spans="1:8" ht="14.25" customHeight="1">
      <c r="A2" s="596" t="s">
        <v>628</v>
      </c>
      <c r="E2" s="738"/>
      <c r="F2" s="738"/>
      <c r="G2" s="738"/>
      <c r="H2" s="738"/>
    </row>
    <row r="3" spans="1:8" ht="14.25" customHeight="1">
      <c r="E3" s="738"/>
      <c r="G3" s="738"/>
      <c r="H3" s="738"/>
    </row>
    <row r="4" spans="1:8" ht="14.25" customHeight="1">
      <c r="E4" s="738"/>
      <c r="G4" s="738"/>
      <c r="H4" s="738"/>
    </row>
    <row r="5" spans="1:8" ht="14.25" customHeight="1">
      <c r="A5" s="795" t="s">
        <v>220</v>
      </c>
      <c r="B5" s="795"/>
      <c r="C5" s="795"/>
      <c r="D5" s="795"/>
      <c r="E5" s="795"/>
      <c r="F5" s="795"/>
      <c r="G5" s="795"/>
      <c r="H5" s="795"/>
    </row>
    <row r="6" spans="1:8" ht="14.25" customHeight="1">
      <c r="A6" s="794" t="s">
        <v>219</v>
      </c>
      <c r="B6" s="794"/>
      <c r="C6" s="794"/>
      <c r="D6" s="794"/>
      <c r="E6" s="794"/>
      <c r="F6" s="794"/>
      <c r="G6" s="794"/>
      <c r="H6" s="794"/>
    </row>
    <row r="7" spans="1:8" ht="14.25" customHeight="1">
      <c r="A7" s="637"/>
      <c r="B7" s="637"/>
      <c r="C7" s="850"/>
      <c r="D7" s="850"/>
      <c r="E7" s="850"/>
      <c r="F7" s="850"/>
      <c r="G7" s="850"/>
      <c r="H7" s="850"/>
    </row>
    <row r="8" spans="1:8" ht="14.25" customHeight="1">
      <c r="A8" s="637"/>
      <c r="B8" s="637"/>
      <c r="C8" s="850"/>
      <c r="D8" s="850"/>
      <c r="E8" s="850"/>
      <c r="F8" s="850"/>
      <c r="G8" s="850"/>
      <c r="H8" s="850"/>
    </row>
    <row r="9" spans="1:8" ht="14.25" customHeight="1">
      <c r="A9" s="590" t="s">
        <v>627</v>
      </c>
      <c r="B9" s="590"/>
    </row>
    <row r="10" spans="1:8" ht="14.25" customHeight="1">
      <c r="A10" s="590"/>
      <c r="B10" s="590"/>
    </row>
    <row r="11" spans="1:8" ht="14.25" customHeight="1">
      <c r="A11" s="793" t="s">
        <v>143</v>
      </c>
      <c r="B11" s="792"/>
      <c r="C11" s="1022"/>
      <c r="D11" s="906" t="s">
        <v>91</v>
      </c>
      <c r="E11" s="905" t="s">
        <v>93</v>
      </c>
      <c r="F11" s="904"/>
      <c r="G11" s="903"/>
      <c r="H11" s="906" t="s">
        <v>452</v>
      </c>
    </row>
    <row r="12" spans="1:8" ht="14.25" customHeight="1">
      <c r="A12" s="791"/>
      <c r="B12" s="790"/>
      <c r="C12" s="1022" t="s">
        <v>92</v>
      </c>
      <c r="D12" s="900" t="s">
        <v>228</v>
      </c>
      <c r="E12" s="900" t="s">
        <v>215</v>
      </c>
      <c r="F12" s="900" t="s">
        <v>89</v>
      </c>
      <c r="G12" s="900"/>
      <c r="H12" s="900" t="s">
        <v>214</v>
      </c>
    </row>
    <row r="13" spans="1:8" ht="14.25" customHeight="1">
      <c r="A13" s="791"/>
      <c r="B13" s="790"/>
      <c r="C13" s="1020" t="s">
        <v>86</v>
      </c>
      <c r="D13" s="900"/>
      <c r="E13" s="900" t="s">
        <v>85</v>
      </c>
      <c r="F13" s="900" t="s">
        <v>85</v>
      </c>
      <c r="G13" s="900" t="s">
        <v>88</v>
      </c>
      <c r="H13" s="900" t="s">
        <v>227</v>
      </c>
    </row>
    <row r="14" spans="1:8" ht="14.25" customHeight="1">
      <c r="A14" s="789"/>
      <c r="B14" s="788"/>
      <c r="C14" s="1018"/>
      <c r="D14" s="896" t="s">
        <v>84</v>
      </c>
      <c r="E14" s="896" t="s">
        <v>84</v>
      </c>
      <c r="F14" s="896" t="s">
        <v>142</v>
      </c>
      <c r="G14" s="895"/>
      <c r="H14" s="896" t="s">
        <v>83</v>
      </c>
    </row>
    <row r="15" spans="1:8" ht="20.100000000000001" customHeight="1">
      <c r="A15" s="787" t="s">
        <v>213</v>
      </c>
      <c r="B15" s="586"/>
      <c r="C15" s="846"/>
      <c r="D15" s="846"/>
      <c r="E15" s="846"/>
      <c r="F15" s="845"/>
      <c r="G15" s="845"/>
      <c r="H15" s="845"/>
    </row>
    <row r="16" spans="1:8" ht="20.100000000000001" customHeight="1">
      <c r="A16" s="635" t="s">
        <v>82</v>
      </c>
      <c r="B16" s="615"/>
      <c r="C16" s="1013"/>
      <c r="D16" s="1012">
        <f>SUM(D18:D40)</f>
        <v>36600725.420000002</v>
      </c>
      <c r="E16" s="1012">
        <f>SUM(E18:E40)</f>
        <v>16817148.579999998</v>
      </c>
      <c r="F16" s="1012">
        <f>SUM(F18:F40)</f>
        <v>24224260.420000002</v>
      </c>
      <c r="G16" s="1012">
        <f>SUM(G18:G40)</f>
        <v>41041409</v>
      </c>
      <c r="H16" s="1012" t="e">
        <f>SUM(H18:H40)</f>
        <v>#REF!</v>
      </c>
    </row>
    <row r="17" spans="1:10" ht="16.7" customHeight="1" outlineLevel="1">
      <c r="A17" s="841" t="s">
        <v>81</v>
      </c>
      <c r="B17" s="840"/>
      <c r="C17" s="838"/>
      <c r="D17" s="839"/>
      <c r="E17" s="839"/>
      <c r="F17" s="838"/>
      <c r="G17" s="838"/>
      <c r="H17" s="838"/>
    </row>
    <row r="18" spans="1:10" ht="16.7" customHeight="1" outlineLevel="1">
      <c r="A18" s="575" t="s">
        <v>478</v>
      </c>
      <c r="B18" s="387"/>
      <c r="C18" s="837" t="s">
        <v>79</v>
      </c>
      <c r="D18" s="697">
        <f>'[24]8751'!$F$12</f>
        <v>21167460.380000003</v>
      </c>
      <c r="E18" s="677">
        <f>'[23]8751'!$F$12</f>
        <v>11109293.879999997</v>
      </c>
      <c r="F18" s="677">
        <f>G18-E18</f>
        <v>15017478.120000003</v>
      </c>
      <c r="G18" s="675">
        <f>'[23]8751'!$D$12</f>
        <v>26126772</v>
      </c>
      <c r="H18" s="675" t="e">
        <f>#REF!</f>
        <v>#REF!</v>
      </c>
      <c r="I18" s="555" t="e">
        <f>H18*0.1</f>
        <v>#REF!</v>
      </c>
    </row>
    <row r="19" spans="1:10" ht="16.7" customHeight="1" outlineLevel="1">
      <c r="A19" s="835" t="s">
        <v>78</v>
      </c>
      <c r="B19" s="387"/>
      <c r="C19" s="743"/>
      <c r="D19" s="697"/>
      <c r="E19" s="677"/>
      <c r="F19" s="677"/>
      <c r="G19" s="675"/>
      <c r="H19" s="675"/>
    </row>
    <row r="20" spans="1:10" ht="16.7" customHeight="1" outlineLevel="1">
      <c r="A20" s="575" t="s">
        <v>477</v>
      </c>
      <c r="B20" s="387"/>
      <c r="C20" s="837" t="s">
        <v>76</v>
      </c>
      <c r="D20" s="697">
        <f>'[24]8751'!$F$13</f>
        <v>1935781.8099999996</v>
      </c>
      <c r="E20" s="677">
        <f>'[23]8751'!$F$13</f>
        <v>1071935.5</v>
      </c>
      <c r="F20" s="677">
        <f>G20-E20</f>
        <v>1184064.5</v>
      </c>
      <c r="G20" s="675">
        <f>'[23]8751'!$D$13</f>
        <v>2256000</v>
      </c>
      <c r="H20" s="675" t="e">
        <f>#REF!*2000*12</f>
        <v>#REF!</v>
      </c>
    </row>
    <row r="21" spans="1:10" ht="16.7" customHeight="1" outlineLevel="1">
      <c r="A21" s="575" t="s">
        <v>141</v>
      </c>
      <c r="B21" s="387"/>
      <c r="C21" s="837" t="s">
        <v>140</v>
      </c>
      <c r="D21" s="697">
        <f>'[24]8751'!$F$14</f>
        <v>87875</v>
      </c>
      <c r="E21" s="765">
        <f>'[23]8751'!$F$14</f>
        <v>59375</v>
      </c>
      <c r="F21" s="677">
        <f>G21-E21</f>
        <v>83125</v>
      </c>
      <c r="G21" s="770">
        <f>'[23]8751'!$D$14</f>
        <v>142500</v>
      </c>
      <c r="H21" s="675">
        <v>142500</v>
      </c>
    </row>
    <row r="22" spans="1:10" ht="16.7" customHeight="1" outlineLevel="1">
      <c r="A22" s="575" t="s">
        <v>139</v>
      </c>
      <c r="B22" s="387"/>
      <c r="C22" s="837" t="s">
        <v>138</v>
      </c>
      <c r="D22" s="697">
        <f>'[24]8751'!$F$15</f>
        <v>87875</v>
      </c>
      <c r="E22" s="765">
        <f>'[23]8751'!$F$15</f>
        <v>59375</v>
      </c>
      <c r="F22" s="677">
        <f>G22-E22</f>
        <v>83125</v>
      </c>
      <c r="G22" s="770">
        <f>'[23]8751'!$D$15</f>
        <v>142500</v>
      </c>
      <c r="H22" s="675">
        <v>142500</v>
      </c>
    </row>
    <row r="23" spans="1:10" ht="16.7" customHeight="1" outlineLevel="1">
      <c r="A23" s="575" t="s">
        <v>75</v>
      </c>
      <c r="B23" s="387"/>
      <c r="C23" s="837" t="s">
        <v>476</v>
      </c>
      <c r="D23" s="697">
        <f>'[24]8751'!$F$16</f>
        <v>504000</v>
      </c>
      <c r="E23" s="765">
        <f>'[23]8751'!$F$16</f>
        <v>480000</v>
      </c>
      <c r="F23" s="677">
        <f>G23-E23</f>
        <v>84000</v>
      </c>
      <c r="G23" s="770">
        <f>'[23]8751'!$D$16</f>
        <v>564000</v>
      </c>
      <c r="H23" s="770" t="e">
        <f>#REF!*6000</f>
        <v>#REF!</v>
      </c>
    </row>
    <row r="24" spans="1:10" ht="16.7" customHeight="1" outlineLevel="1">
      <c r="A24" s="410" t="s">
        <v>174</v>
      </c>
      <c r="B24" s="387"/>
      <c r="C24" s="837" t="s">
        <v>136</v>
      </c>
      <c r="D24" s="697">
        <f>'[24]8751'!$F$17</f>
        <v>345001.28</v>
      </c>
      <c r="E24" s="765">
        <f>'[23]8751'!$F$17</f>
        <v>104210.58000000002</v>
      </c>
      <c r="F24" s="677">
        <f>G24-E24</f>
        <v>185101.41999999998</v>
      </c>
      <c r="G24" s="770">
        <f>'[23]8751'!$D$17</f>
        <v>289312</v>
      </c>
      <c r="H24" s="770">
        <v>250000</v>
      </c>
    </row>
    <row r="25" spans="1:10" ht="16.7" customHeight="1" outlineLevel="1">
      <c r="A25" s="575" t="s">
        <v>73</v>
      </c>
      <c r="B25" s="387"/>
      <c r="C25" s="743" t="s">
        <v>72</v>
      </c>
      <c r="D25" s="697">
        <f>'[24]8751'!$F$18</f>
        <v>1787789</v>
      </c>
      <c r="E25" s="765">
        <f>'[23]8751'!$F$18</f>
        <v>0</v>
      </c>
      <c r="F25" s="677">
        <f>G25-E25</f>
        <v>2177231</v>
      </c>
      <c r="G25" s="770">
        <f>'[23]8751'!$D$18</f>
        <v>2177231</v>
      </c>
      <c r="H25" s="677" t="e">
        <f>H18/12</f>
        <v>#REF!</v>
      </c>
      <c r="I25" s="555" t="e">
        <f>H25*0.1</f>
        <v>#REF!</v>
      </c>
    </row>
    <row r="26" spans="1:10" ht="16.7" customHeight="1" outlineLevel="1">
      <c r="A26" s="575" t="s">
        <v>475</v>
      </c>
      <c r="B26" s="387"/>
      <c r="C26" s="743" t="s">
        <v>70</v>
      </c>
      <c r="D26" s="697">
        <f>'[24]8751'!$F$19</f>
        <v>410000</v>
      </c>
      <c r="E26" s="765">
        <f>'[23]8751'!$F$19</f>
        <v>0</v>
      </c>
      <c r="F26" s="677">
        <f>G26-E26</f>
        <v>470000</v>
      </c>
      <c r="G26" s="775">
        <f>'[23]8751'!$D$19</f>
        <v>470000</v>
      </c>
      <c r="H26" s="776">
        <f>'[20]CEO-FINAL'!$B$127*5000</f>
        <v>470000</v>
      </c>
    </row>
    <row r="27" spans="1:10" ht="16.7" customHeight="1" outlineLevel="1">
      <c r="A27" s="575" t="s">
        <v>69</v>
      </c>
      <c r="B27" s="387"/>
      <c r="C27" s="743" t="s">
        <v>68</v>
      </c>
      <c r="D27" s="697">
        <f>'[24]8751'!$F$20</f>
        <v>1679052</v>
      </c>
      <c r="E27" s="776">
        <f>'[23]8751'!$F$20</f>
        <v>1850709</v>
      </c>
      <c r="F27" s="677">
        <f>G27-E27</f>
        <v>326522</v>
      </c>
      <c r="G27" s="770">
        <f>'[23]8751'!$D$20</f>
        <v>2177231</v>
      </c>
      <c r="H27" s="677" t="e">
        <f>H25</f>
        <v>#REF!</v>
      </c>
      <c r="I27" s="555" t="e">
        <f>H27*0.1</f>
        <v>#REF!</v>
      </c>
    </row>
    <row r="28" spans="1:10" ht="16.7" customHeight="1" outlineLevel="1">
      <c r="A28" s="835" t="s">
        <v>67</v>
      </c>
      <c r="B28" s="387"/>
      <c r="C28" s="743"/>
      <c r="D28" s="697"/>
      <c r="E28" s="765"/>
      <c r="F28" s="677"/>
      <c r="G28" s="770"/>
      <c r="H28" s="677"/>
    </row>
    <row r="29" spans="1:10" ht="16.7" customHeight="1" outlineLevel="1">
      <c r="A29" s="575" t="s">
        <v>474</v>
      </c>
      <c r="B29" s="387"/>
      <c r="C29" s="743" t="s">
        <v>65</v>
      </c>
      <c r="D29" s="697">
        <f>'[24]8751'!$F$21</f>
        <v>2541216.1900000009</v>
      </c>
      <c r="E29" s="765">
        <f>'[23]8751'!$F$21</f>
        <v>1335249.02</v>
      </c>
      <c r="F29" s="677">
        <f>G29-E29</f>
        <v>1799963.98</v>
      </c>
      <c r="G29" s="770">
        <f>'[23]8751'!$D$21</f>
        <v>3135213</v>
      </c>
      <c r="H29" s="677">
        <v>3125688</v>
      </c>
      <c r="I29" s="555">
        <f>H29*0.1</f>
        <v>312568.8</v>
      </c>
      <c r="J29" s="555" t="e">
        <f>H18*0.12</f>
        <v>#REF!</v>
      </c>
    </row>
    <row r="30" spans="1:10" ht="16.7" customHeight="1" outlineLevel="1">
      <c r="A30" s="575" t="s">
        <v>473</v>
      </c>
      <c r="B30" s="387"/>
      <c r="C30" s="743" t="s">
        <v>63</v>
      </c>
      <c r="D30" s="697">
        <f>'[24]8751'!$F$22</f>
        <v>97100</v>
      </c>
      <c r="E30" s="765">
        <f>'[23]8751'!$F$22</f>
        <v>48800</v>
      </c>
      <c r="F30" s="677">
        <f>G30-E30</f>
        <v>64000</v>
      </c>
      <c r="G30" s="770">
        <f>'[23]8751'!$D$22</f>
        <v>112800</v>
      </c>
      <c r="H30" s="677">
        <f>'[20]CEO-FINAL'!$B$127*100*12</f>
        <v>112800</v>
      </c>
    </row>
    <row r="31" spans="1:10" ht="16.7" customHeight="1" outlineLevel="1">
      <c r="A31" s="575" t="s">
        <v>62</v>
      </c>
      <c r="B31" s="387"/>
      <c r="C31" s="743" t="s">
        <v>61</v>
      </c>
      <c r="D31" s="697">
        <f>'[24]8751'!$F$23</f>
        <v>261649.60000000003</v>
      </c>
      <c r="E31" s="765">
        <f>'[23]8751'!$F$23</f>
        <v>159408.00999999998</v>
      </c>
      <c r="F31" s="677">
        <f>G31-E31</f>
        <v>219224.99000000002</v>
      </c>
      <c r="G31" s="770">
        <f>'[23]8751'!$D$23</f>
        <v>378633</v>
      </c>
      <c r="H31" s="677">
        <v>450531</v>
      </c>
      <c r="I31" s="773">
        <f>H31*0.1</f>
        <v>45053.100000000006</v>
      </c>
    </row>
    <row r="32" spans="1:10" ht="16.7" customHeight="1" outlineLevel="1">
      <c r="A32" s="575" t="s">
        <v>60</v>
      </c>
      <c r="B32" s="387"/>
      <c r="C32" s="743" t="s">
        <v>59</v>
      </c>
      <c r="D32" s="697">
        <f>'[24]8751'!$F$24</f>
        <v>97200</v>
      </c>
      <c r="E32" s="765">
        <f>'[23]8751'!$F$24</f>
        <v>49000</v>
      </c>
      <c r="F32" s="677">
        <f>G32-E32</f>
        <v>63800</v>
      </c>
      <c r="G32" s="770">
        <f>'[23]8751'!$D$24</f>
        <v>112800</v>
      </c>
      <c r="H32" s="677">
        <f>H30</f>
        <v>112800</v>
      </c>
      <c r="I32" s="555" t="e">
        <f>SUM(I18:I31)</f>
        <v>#REF!</v>
      </c>
    </row>
    <row r="33" spans="1:9" ht="16.7" customHeight="1" outlineLevel="1">
      <c r="A33" s="835" t="s">
        <v>56</v>
      </c>
      <c r="B33" s="387"/>
      <c r="C33" s="743"/>
      <c r="D33" s="697"/>
      <c r="E33" s="765"/>
      <c r="F33" s="677"/>
      <c r="G33" s="826"/>
      <c r="H33" s="677"/>
    </row>
    <row r="34" spans="1:9" ht="16.7" customHeight="1" outlineLevel="1">
      <c r="A34" s="575" t="s">
        <v>472</v>
      </c>
      <c r="B34" s="387"/>
      <c r="C34" s="743" t="s">
        <v>57</v>
      </c>
      <c r="D34" s="697">
        <f>'[24]8751'!$F$25</f>
        <v>17091.16</v>
      </c>
      <c r="E34" s="765">
        <f>'[23]8751'!$F$25</f>
        <v>209792.59</v>
      </c>
      <c r="F34" s="677">
        <f>G34-E34</f>
        <v>16307.410000000003</v>
      </c>
      <c r="G34" s="826">
        <f>'[23]8751'!$D$25</f>
        <v>226100</v>
      </c>
      <c r="H34" s="677">
        <v>36753</v>
      </c>
    </row>
    <row r="35" spans="1:9" ht="16.7" customHeight="1" outlineLevel="1">
      <c r="A35" s="575" t="s">
        <v>464</v>
      </c>
      <c r="B35" s="387"/>
      <c r="C35" s="832" t="s">
        <v>55</v>
      </c>
      <c r="D35" s="769">
        <f>'[24]8751'!$F$26</f>
        <v>5086634</v>
      </c>
      <c r="E35" s="768">
        <f>'[23]8751'!$F$26</f>
        <v>0</v>
      </c>
      <c r="F35" s="677">
        <f>G35-E35</f>
        <v>1912317</v>
      </c>
      <c r="G35" s="826">
        <f>'[23]8751'!$D$26</f>
        <v>1912317</v>
      </c>
      <c r="H35" s="677">
        <v>3396485</v>
      </c>
    </row>
    <row r="36" spans="1:9" ht="16.7" customHeight="1" outlineLevel="1">
      <c r="A36" s="575" t="s">
        <v>470</v>
      </c>
      <c r="B36" s="387"/>
      <c r="C36" s="832" t="s">
        <v>469</v>
      </c>
      <c r="D36" s="769">
        <f>'[24]8751'!$F$27</f>
        <v>80000</v>
      </c>
      <c r="E36" s="768">
        <f>'[23]8751'!$F$27</f>
        <v>40000</v>
      </c>
      <c r="F36" s="677">
        <f>G36-E36</f>
        <v>25000</v>
      </c>
      <c r="G36" s="768">
        <f>'[23]8751'!$D$27</f>
        <v>65000</v>
      </c>
      <c r="H36" s="677">
        <v>45000</v>
      </c>
    </row>
    <row r="37" spans="1:9" ht="16.7" customHeight="1" outlineLevel="1">
      <c r="A37" s="575" t="s">
        <v>52</v>
      </c>
      <c r="B37" s="387"/>
      <c r="C37" s="832" t="s">
        <v>468</v>
      </c>
      <c r="D37" s="769">
        <f>'[24]8751'!$F$28</f>
        <v>0</v>
      </c>
      <c r="E37" s="768">
        <f>'[23]8751'!$F$28</f>
        <v>0</v>
      </c>
      <c r="F37" s="677">
        <f>G37-E37</f>
        <v>1000</v>
      </c>
      <c r="G37" s="768">
        <f>'[23]8751'!$D$28</f>
        <v>1000</v>
      </c>
      <c r="H37" s="677">
        <v>1000</v>
      </c>
    </row>
    <row r="38" spans="1:9" ht="16.7" customHeight="1" outlineLevel="1">
      <c r="A38" s="966" t="s">
        <v>467</v>
      </c>
      <c r="B38" s="958"/>
      <c r="C38" s="832"/>
      <c r="D38" s="769"/>
      <c r="E38" s="768"/>
      <c r="F38" s="677"/>
      <c r="G38" s="768"/>
      <c r="H38" s="677"/>
    </row>
    <row r="39" spans="1:9" ht="16.7" customHeight="1" outlineLevel="1">
      <c r="A39" s="410"/>
      <c r="B39" s="391" t="s">
        <v>466</v>
      </c>
      <c r="C39" s="832" t="s">
        <v>465</v>
      </c>
      <c r="D39" s="697">
        <f>'[24]8751'!$F$29</f>
        <v>415000</v>
      </c>
      <c r="E39" s="765">
        <f>'[23]8751'!$F$29</f>
        <v>0</v>
      </c>
      <c r="F39" s="677">
        <f>G39-E39</f>
        <v>470000</v>
      </c>
      <c r="G39" s="765">
        <f>'[23]8751'!$D$29</f>
        <v>470000</v>
      </c>
      <c r="H39" s="677">
        <v>470000</v>
      </c>
      <c r="I39" s="764"/>
    </row>
    <row r="40" spans="1:9" ht="16.7" customHeight="1" outlineLevel="1">
      <c r="A40" s="1037" t="s">
        <v>48</v>
      </c>
      <c r="B40" s="1036"/>
      <c r="C40" s="829" t="s">
        <v>465</v>
      </c>
      <c r="D40" s="828">
        <v>0</v>
      </c>
      <c r="E40" s="761">
        <f>'[23]8751'!$F$30</f>
        <v>240000</v>
      </c>
      <c r="F40" s="746">
        <f>G40-E40</f>
        <v>42000</v>
      </c>
      <c r="G40" s="761">
        <f>'[23]8751'!$D$30</f>
        <v>282000</v>
      </c>
      <c r="H40" s="746">
        <v>0</v>
      </c>
    </row>
    <row r="41" spans="1:9" s="719" customFormat="1" ht="16.7" customHeight="1" outlineLevel="1">
      <c r="A41" s="1033"/>
      <c r="B41" s="391"/>
      <c r="C41" s="827"/>
      <c r="D41" s="742"/>
      <c r="E41" s="826"/>
      <c r="F41" s="740"/>
      <c r="G41" s="826"/>
      <c r="H41" s="740"/>
    </row>
    <row r="42" spans="1:9" s="719" customFormat="1" ht="16.7" customHeight="1" outlineLevel="1">
      <c r="A42" s="1033"/>
      <c r="B42" s="391"/>
      <c r="C42" s="827"/>
      <c r="D42" s="742"/>
      <c r="E42" s="826"/>
      <c r="F42" s="740"/>
      <c r="G42" s="826"/>
      <c r="H42" s="740"/>
    </row>
    <row r="43" spans="1:9" s="719" customFormat="1" ht="16.7" customHeight="1" outlineLevel="1">
      <c r="A43" s="1033"/>
      <c r="B43" s="391"/>
      <c r="C43" s="827"/>
      <c r="D43" s="742"/>
      <c r="E43" s="826"/>
      <c r="F43" s="740"/>
      <c r="G43" s="826"/>
      <c r="H43" s="740"/>
    </row>
    <row r="44" spans="1:9" s="719" customFormat="1" ht="16.7" customHeight="1" outlineLevel="1">
      <c r="A44" s="1033"/>
      <c r="B44" s="391"/>
      <c r="C44" s="827"/>
      <c r="D44" s="742"/>
      <c r="E44" s="826"/>
      <c r="F44" s="740"/>
      <c r="G44" s="826"/>
      <c r="H44" s="740"/>
    </row>
    <row r="45" spans="1:9" s="719" customFormat="1" ht="16.7" customHeight="1" outlineLevel="1">
      <c r="A45" s="1033"/>
      <c r="B45" s="391"/>
      <c r="C45" s="827"/>
      <c r="D45" s="742"/>
      <c r="E45" s="826"/>
      <c r="F45" s="740"/>
      <c r="G45" s="826"/>
      <c r="H45" s="740"/>
    </row>
    <row r="46" spans="1:9" s="719" customFormat="1" ht="16.7" customHeight="1" outlineLevel="1">
      <c r="A46" s="1033"/>
      <c r="B46" s="391"/>
      <c r="C46" s="827"/>
      <c r="D46" s="742"/>
      <c r="E46" s="826"/>
      <c r="F46" s="740"/>
      <c r="G46" s="826"/>
      <c r="H46" s="740"/>
    </row>
    <row r="47" spans="1:9" s="719" customFormat="1" ht="16.7" customHeight="1" outlineLevel="1">
      <c r="A47" s="1033"/>
      <c r="B47" s="391"/>
      <c r="C47" s="827"/>
      <c r="D47" s="742"/>
      <c r="E47" s="826"/>
      <c r="F47" s="740"/>
      <c r="G47" s="826"/>
      <c r="H47" s="740"/>
    </row>
    <row r="48" spans="1:9" s="719" customFormat="1" ht="16.7" customHeight="1" outlineLevel="1">
      <c r="A48" s="1033"/>
      <c r="B48" s="391"/>
      <c r="C48" s="827"/>
      <c r="D48" s="742"/>
      <c r="E48" s="826"/>
      <c r="F48" s="740"/>
      <c r="G48" s="826"/>
      <c r="H48" s="740"/>
    </row>
    <row r="49" spans="1:8" s="719" customFormat="1" ht="16.7" customHeight="1" outlineLevel="1">
      <c r="A49" s="1033"/>
      <c r="B49" s="391"/>
      <c r="C49" s="827"/>
      <c r="D49" s="742"/>
      <c r="E49" s="826"/>
      <c r="F49" s="740"/>
      <c r="G49" s="826"/>
      <c r="H49" s="740"/>
    </row>
    <row r="50" spans="1:8" s="719" customFormat="1" ht="16.7" customHeight="1" outlineLevel="1">
      <c r="A50" s="1033"/>
      <c r="B50" s="391"/>
      <c r="C50" s="827"/>
      <c r="D50" s="742"/>
      <c r="E50" s="826"/>
      <c r="F50" s="740"/>
      <c r="G50" s="826"/>
      <c r="H50" s="740"/>
    </row>
    <row r="51" spans="1:8" s="719" customFormat="1" ht="16.7" customHeight="1" outlineLevel="1">
      <c r="A51" s="1033"/>
      <c r="B51" s="391"/>
      <c r="C51" s="827"/>
      <c r="D51" s="742"/>
      <c r="E51" s="826"/>
      <c r="F51" s="740"/>
      <c r="G51" s="826"/>
      <c r="H51" s="740"/>
    </row>
    <row r="52" spans="1:8" s="719" customFormat="1" ht="16.7" customHeight="1" outlineLevel="1">
      <c r="A52" s="1033"/>
      <c r="B52" s="391"/>
      <c r="C52" s="827"/>
      <c r="D52" s="742"/>
      <c r="E52" s="826"/>
      <c r="F52" s="740"/>
      <c r="G52" s="826"/>
      <c r="H52" s="740"/>
    </row>
    <row r="53" spans="1:8" s="719" customFormat="1" ht="16.7" customHeight="1" outlineLevel="1">
      <c r="A53" s="1033"/>
      <c r="B53" s="391"/>
      <c r="C53" s="827"/>
      <c r="D53" s="742"/>
      <c r="E53" s="826"/>
      <c r="F53" s="740"/>
      <c r="G53" s="826"/>
      <c r="H53" s="740"/>
    </row>
    <row r="54" spans="1:8" s="719" customFormat="1" ht="16.7" customHeight="1" outlineLevel="1">
      <c r="A54" s="1033"/>
      <c r="B54" s="391"/>
      <c r="C54" s="827"/>
      <c r="D54" s="742"/>
      <c r="E54" s="826"/>
      <c r="F54" s="740"/>
      <c r="G54" s="826"/>
      <c r="H54" s="740"/>
    </row>
    <row r="55" spans="1:8" s="719" customFormat="1" ht="16.7" customHeight="1" outlineLevel="1">
      <c r="A55" s="1033"/>
      <c r="B55" s="391"/>
      <c r="C55" s="827"/>
      <c r="D55" s="742"/>
      <c r="E55" s="826"/>
      <c r="F55" s="740"/>
      <c r="G55" s="826"/>
      <c r="H55" s="740"/>
    </row>
    <row r="56" spans="1:8" s="719" customFormat="1" ht="16.7" customHeight="1" outlineLevel="1">
      <c r="A56" s="1033"/>
      <c r="B56" s="391"/>
      <c r="C56" s="827"/>
      <c r="D56" s="742"/>
      <c r="E56" s="826"/>
      <c r="F56" s="740"/>
      <c r="G56" s="826"/>
      <c r="H56" s="740"/>
    </row>
    <row r="57" spans="1:8" s="719" customFormat="1" ht="16.7" customHeight="1" outlineLevel="1">
      <c r="A57" s="1033"/>
      <c r="B57" s="391"/>
      <c r="C57" s="827"/>
      <c r="D57" s="742"/>
      <c r="E57" s="826"/>
      <c r="F57" s="740"/>
      <c r="G57" s="826"/>
      <c r="H57" s="740"/>
    </row>
    <row r="58" spans="1:8" s="719" customFormat="1" ht="16.7" customHeight="1" outlineLevel="1">
      <c r="A58" s="1033"/>
      <c r="B58" s="391"/>
      <c r="C58" s="827"/>
      <c r="D58" s="742"/>
      <c r="E58" s="826"/>
      <c r="F58" s="740"/>
      <c r="G58" s="826"/>
      <c r="H58" s="740"/>
    </row>
    <row r="59" spans="1:8" s="719" customFormat="1" ht="16.7" customHeight="1" outlineLevel="1">
      <c r="A59" s="1033"/>
      <c r="B59" s="391"/>
      <c r="C59" s="827"/>
      <c r="D59" s="742"/>
      <c r="E59" s="826"/>
      <c r="F59" s="740"/>
      <c r="G59" s="826"/>
      <c r="H59" s="740"/>
    </row>
    <row r="60" spans="1:8" s="719" customFormat="1" ht="16.7" customHeight="1" outlineLevel="1">
      <c r="A60" s="1033"/>
      <c r="B60" s="391"/>
      <c r="C60" s="827"/>
      <c r="D60" s="742"/>
      <c r="E60" s="826"/>
      <c r="F60" s="740"/>
      <c r="G60" s="826"/>
      <c r="H60" s="740"/>
    </row>
    <row r="61" spans="1:8" s="719" customFormat="1" ht="16.7" customHeight="1" outlineLevel="1">
      <c r="A61" s="1033"/>
      <c r="B61" s="391"/>
      <c r="C61" s="827"/>
      <c r="D61" s="742"/>
      <c r="E61" s="826"/>
      <c r="F61" s="740"/>
      <c r="G61" s="826"/>
      <c r="H61" s="740"/>
    </row>
    <row r="62" spans="1:8" s="719" customFormat="1" ht="16.7" customHeight="1" outlineLevel="1">
      <c r="A62" s="1033"/>
      <c r="B62" s="391"/>
      <c r="C62" s="827"/>
      <c r="D62" s="742"/>
      <c r="E62" s="826"/>
      <c r="F62" s="740"/>
      <c r="G62" s="826"/>
      <c r="H62" s="740"/>
    </row>
    <row r="63" spans="1:8" s="1034" customFormat="1" ht="16.7" customHeight="1" outlineLevel="1">
      <c r="A63" s="598" t="s">
        <v>99</v>
      </c>
      <c r="B63" s="1035"/>
      <c r="C63" s="737"/>
      <c r="D63" s="736"/>
      <c r="E63" s="735"/>
      <c r="F63" s="598"/>
      <c r="G63" s="735"/>
      <c r="H63" s="908"/>
    </row>
    <row r="64" spans="1:8" s="1034" customFormat="1" ht="16.5" customHeight="1" outlineLevel="1">
      <c r="A64" s="596" t="s">
        <v>626</v>
      </c>
      <c r="B64" s="1035"/>
      <c r="C64" s="737"/>
      <c r="D64" s="736"/>
      <c r="E64" s="735"/>
      <c r="F64" s="596"/>
      <c r="G64" s="735"/>
      <c r="H64" s="908"/>
    </row>
    <row r="65" spans="1:8" s="719" customFormat="1" ht="9" customHeight="1" outlineLevel="1">
      <c r="A65" s="1033"/>
      <c r="B65" s="391"/>
      <c r="C65" s="827"/>
      <c r="D65" s="742"/>
      <c r="E65" s="826"/>
      <c r="F65" s="738"/>
      <c r="G65" s="826"/>
      <c r="H65" s="740"/>
    </row>
    <row r="66" spans="1:8" s="719" customFormat="1" ht="12.75" customHeight="1" outlineLevel="1">
      <c r="A66" s="793" t="s">
        <v>143</v>
      </c>
      <c r="B66" s="1032"/>
      <c r="C66" s="1022"/>
      <c r="D66" s="906" t="s">
        <v>91</v>
      </c>
      <c r="E66" s="905" t="s">
        <v>93</v>
      </c>
      <c r="F66" s="904"/>
      <c r="G66" s="903"/>
      <c r="H66" s="906" t="s">
        <v>452</v>
      </c>
    </row>
    <row r="67" spans="1:8" s="719" customFormat="1" ht="12" customHeight="1" outlineLevel="1">
      <c r="A67" s="791"/>
      <c r="B67" s="790"/>
      <c r="C67" s="1020" t="s">
        <v>92</v>
      </c>
      <c r="D67" s="900" t="s">
        <v>228</v>
      </c>
      <c r="E67" s="900" t="s">
        <v>215</v>
      </c>
      <c r="F67" s="900" t="s">
        <v>89</v>
      </c>
      <c r="G67" s="900"/>
      <c r="H67" s="900" t="s">
        <v>214</v>
      </c>
    </row>
    <row r="68" spans="1:8" s="719" customFormat="1" ht="12" customHeight="1" outlineLevel="1">
      <c r="A68" s="791"/>
      <c r="B68" s="790"/>
      <c r="C68" s="1020" t="s">
        <v>86</v>
      </c>
      <c r="D68" s="900"/>
      <c r="E68" s="900" t="s">
        <v>85</v>
      </c>
      <c r="F68" s="900" t="s">
        <v>85</v>
      </c>
      <c r="G68" s="900" t="s">
        <v>88</v>
      </c>
      <c r="H68" s="900" t="s">
        <v>227</v>
      </c>
    </row>
    <row r="69" spans="1:8" s="719" customFormat="1" ht="12" customHeight="1" outlineLevel="1">
      <c r="A69" s="789"/>
      <c r="B69" s="788"/>
      <c r="C69" s="1018"/>
      <c r="D69" s="896" t="s">
        <v>84</v>
      </c>
      <c r="E69" s="896" t="s">
        <v>84</v>
      </c>
      <c r="F69" s="896" t="s">
        <v>142</v>
      </c>
      <c r="G69" s="895"/>
      <c r="H69" s="896" t="s">
        <v>83</v>
      </c>
    </row>
    <row r="70" spans="1:8" s="1029" customFormat="1" ht="12.75" customHeight="1" outlineLevel="1">
      <c r="A70" s="922" t="s">
        <v>46</v>
      </c>
      <c r="B70" s="759"/>
      <c r="C70" s="758"/>
      <c r="D70" s="757">
        <f>SUM(D71:D120)</f>
        <v>23224066.889999997</v>
      </c>
      <c r="E70" s="757">
        <f>SUM(E71:E120)</f>
        <v>8601196.8900000025</v>
      </c>
      <c r="F70" s="757">
        <f>SUM(F71:F120)</f>
        <v>18910208.109999999</v>
      </c>
      <c r="G70" s="757">
        <f>SUM(G71:G120)</f>
        <v>27511405</v>
      </c>
      <c r="H70" s="757">
        <f>SUM(H71:H120)</f>
        <v>21008905</v>
      </c>
    </row>
    <row r="71" spans="1:8" s="1031" customFormat="1" ht="12" customHeight="1" outlineLevel="1">
      <c r="A71" s="681" t="s">
        <v>212</v>
      </c>
      <c r="B71" s="694"/>
      <c r="C71" s="755" t="s">
        <v>44</v>
      </c>
      <c r="D71" s="742">
        <f>'[24]8751'!$F$31</f>
        <v>386922.06</v>
      </c>
      <c r="E71" s="753">
        <f>'[23]8751'!$F$32</f>
        <v>191134.36000000002</v>
      </c>
      <c r="F71" s="677">
        <f>G71-E71</f>
        <v>228865.63999999998</v>
      </c>
      <c r="G71" s="752">
        <f>'[23]8751'!$D$32</f>
        <v>420000</v>
      </c>
      <c r="H71" s="751">
        <v>280000</v>
      </c>
    </row>
    <row r="72" spans="1:8" s="1031" customFormat="1" ht="12" customHeight="1" outlineLevel="1">
      <c r="A72" s="681" t="s">
        <v>211</v>
      </c>
      <c r="B72" s="694"/>
      <c r="C72" s="820" t="s">
        <v>40</v>
      </c>
      <c r="D72" s="697">
        <f>'[24]8751'!$F$32</f>
        <v>95000</v>
      </c>
      <c r="E72" s="708">
        <f>'[23]8751'!$F$33</f>
        <v>7000</v>
      </c>
      <c r="F72" s="677">
        <f>G72-E72</f>
        <v>123000</v>
      </c>
      <c r="G72" s="707">
        <f>'[23]8751'!$D$33</f>
        <v>130000</v>
      </c>
      <c r="H72" s="677">
        <v>100000</v>
      </c>
    </row>
    <row r="73" spans="1:8" s="1027" customFormat="1" ht="12" customHeight="1" outlineLevel="1">
      <c r="A73" s="698" t="s">
        <v>39</v>
      </c>
      <c r="B73" s="694"/>
      <c r="C73" s="683" t="s">
        <v>35</v>
      </c>
      <c r="D73" s="697">
        <f>'[24]8751'!$F$33</f>
        <v>203281.96000000002</v>
      </c>
      <c r="E73" s="740">
        <f>'[23]8751'!$F$34</f>
        <v>53871.3</v>
      </c>
      <c r="F73" s="677">
        <f>G73-E73</f>
        <v>166128.70000000001</v>
      </c>
      <c r="G73" s="676">
        <f>'[23]8751'!$D$34</f>
        <v>220000</v>
      </c>
      <c r="H73" s="677">
        <v>220000</v>
      </c>
    </row>
    <row r="74" spans="1:8" s="1027" customFormat="1" ht="12" customHeight="1" outlineLevel="1">
      <c r="A74" s="698" t="s">
        <v>39</v>
      </c>
      <c r="B74" s="700"/>
      <c r="C74" s="683"/>
      <c r="D74" s="697"/>
      <c r="E74" s="740"/>
      <c r="F74" s="677"/>
      <c r="G74" s="676"/>
      <c r="H74" s="675"/>
    </row>
    <row r="75" spans="1:8" s="1027" customFormat="1" ht="12" customHeight="1" outlineLevel="1">
      <c r="A75" s="681"/>
      <c r="B75" s="718" t="s">
        <v>333</v>
      </c>
      <c r="C75" s="683" t="s">
        <v>37</v>
      </c>
      <c r="D75" s="697">
        <f>'[24]8751'!$F$34</f>
        <v>132041</v>
      </c>
      <c r="E75" s="740">
        <f>'[23]8751'!$F$35</f>
        <v>33370</v>
      </c>
      <c r="F75" s="677">
        <f>G75-E75</f>
        <v>146630</v>
      </c>
      <c r="G75" s="676">
        <f>'[23]8751'!$D$35</f>
        <v>180000</v>
      </c>
      <c r="H75" s="675">
        <v>180000</v>
      </c>
    </row>
    <row r="76" spans="1:8" s="1027" customFormat="1" ht="12" customHeight="1" outlineLevel="1">
      <c r="A76" s="698" t="s">
        <v>625</v>
      </c>
      <c r="B76" s="700"/>
      <c r="C76" s="683" t="s">
        <v>624</v>
      </c>
      <c r="D76" s="697">
        <f>'[24]8751'!$F$35</f>
        <v>0</v>
      </c>
      <c r="E76" s="740">
        <f>'[23]8751'!$F$36</f>
        <v>0</v>
      </c>
      <c r="F76" s="677">
        <f>G76-E76</f>
        <v>56000</v>
      </c>
      <c r="G76" s="676">
        <f>'[23]8751'!$D$36</f>
        <v>56000</v>
      </c>
      <c r="H76" s="675">
        <v>56000</v>
      </c>
    </row>
    <row r="77" spans="1:8" s="1027" customFormat="1" ht="12" customHeight="1" outlineLevel="1">
      <c r="A77" s="698" t="s">
        <v>238</v>
      </c>
      <c r="B77" s="700"/>
      <c r="C77" s="683" t="s">
        <v>131</v>
      </c>
      <c r="D77" s="697">
        <f>'[24]8751'!$F$36</f>
        <v>1511459.42</v>
      </c>
      <c r="E77" s="740">
        <f>'[23]8751'!$F$37</f>
        <v>168580.92000000004</v>
      </c>
      <c r="F77" s="677">
        <f>G77-E77</f>
        <v>1345419.08</v>
      </c>
      <c r="G77" s="676">
        <f>'[23]8751'!$D$37</f>
        <v>1514000</v>
      </c>
      <c r="H77" s="675">
        <v>1314000</v>
      </c>
    </row>
    <row r="78" spans="1:8" s="1027" customFormat="1" ht="12" customHeight="1" outlineLevel="1">
      <c r="A78" s="698" t="s">
        <v>623</v>
      </c>
      <c r="B78" s="700"/>
      <c r="C78" s="683" t="s">
        <v>33</v>
      </c>
      <c r="D78" s="697">
        <f>'[24]8751'!$F$37</f>
        <v>48487.9</v>
      </c>
      <c r="E78" s="675">
        <f>'[23]8751'!$F$38</f>
        <v>0</v>
      </c>
      <c r="F78" s="677">
        <f>G78-E78</f>
        <v>272000</v>
      </c>
      <c r="G78" s="676">
        <f>'[23]8751'!$D$38</f>
        <v>272000</v>
      </c>
      <c r="H78" s="675">
        <v>250000</v>
      </c>
    </row>
    <row r="79" spans="1:8" s="1027" customFormat="1" ht="12" customHeight="1" outlineLevel="1">
      <c r="A79" s="698" t="s">
        <v>622</v>
      </c>
      <c r="B79" s="700"/>
      <c r="C79" s="683"/>
      <c r="D79" s="697"/>
      <c r="E79" s="675"/>
      <c r="F79" s="677"/>
      <c r="G79" s="676"/>
      <c r="H79" s="675"/>
    </row>
    <row r="80" spans="1:8" s="1027" customFormat="1" ht="12" customHeight="1" outlineLevel="1">
      <c r="A80" s="681"/>
      <c r="B80" s="700" t="s">
        <v>621</v>
      </c>
      <c r="C80" s="683" t="s">
        <v>490</v>
      </c>
      <c r="D80" s="697">
        <f>'[24]8751'!$F$38</f>
        <v>0</v>
      </c>
      <c r="E80" s="675">
        <f>'[23]8751'!$F$39</f>
        <v>0</v>
      </c>
      <c r="F80" s="677">
        <f>G80-E80</f>
        <v>100000</v>
      </c>
      <c r="G80" s="676">
        <f>'[23]8751'!$D$39</f>
        <v>100000</v>
      </c>
      <c r="H80" s="675">
        <v>75000</v>
      </c>
    </row>
    <row r="81" spans="1:9" s="1027" customFormat="1" ht="12" customHeight="1" outlineLevel="1">
      <c r="A81" s="698" t="s">
        <v>32</v>
      </c>
      <c r="B81" s="700"/>
      <c r="C81" s="683" t="s">
        <v>31</v>
      </c>
      <c r="D81" s="697">
        <f>'[24]8751'!$F$39</f>
        <v>45278.94</v>
      </c>
      <c r="E81" s="675">
        <f>'[23]8751'!$F$40</f>
        <v>33655.799999999996</v>
      </c>
      <c r="F81" s="677">
        <f>G81-E81</f>
        <v>26344.200000000004</v>
      </c>
      <c r="G81" s="676">
        <f>'[23]8751'!$D$40</f>
        <v>60000</v>
      </c>
      <c r="H81" s="675">
        <v>60000</v>
      </c>
    </row>
    <row r="82" spans="1:9" s="1027" customFormat="1" ht="12" customHeight="1" outlineLevel="1">
      <c r="A82" s="681" t="s">
        <v>171</v>
      </c>
      <c r="B82" s="700"/>
      <c r="C82" s="683" t="s">
        <v>29</v>
      </c>
      <c r="D82" s="697">
        <f>'[24]8751'!$F$40</f>
        <v>335</v>
      </c>
      <c r="E82" s="675">
        <f>'[23]8751'!$F$41</f>
        <v>0</v>
      </c>
      <c r="F82" s="677">
        <f>G82-E82</f>
        <v>5000</v>
      </c>
      <c r="G82" s="676">
        <f>'[23]8751'!$D$41</f>
        <v>5000</v>
      </c>
      <c r="H82" s="675">
        <v>5000</v>
      </c>
    </row>
    <row r="83" spans="1:9" s="1027" customFormat="1" ht="12" customHeight="1" outlineLevel="1">
      <c r="A83" s="698" t="s">
        <v>209</v>
      </c>
      <c r="B83" s="700"/>
      <c r="C83" s="743" t="s">
        <v>27</v>
      </c>
      <c r="D83" s="697">
        <f>'[24]8751'!$F$41</f>
        <v>28302.309999999998</v>
      </c>
      <c r="E83" s="675">
        <f>'[23]8751'!$F$42</f>
        <v>12227.119999999999</v>
      </c>
      <c r="F83" s="677">
        <f>G83-E83</f>
        <v>77772.88</v>
      </c>
      <c r="G83" s="676">
        <f>'[23]8751'!$D$42</f>
        <v>90000</v>
      </c>
      <c r="H83" s="675">
        <v>90000</v>
      </c>
    </row>
    <row r="84" spans="1:9" s="1027" customFormat="1" ht="12" customHeight="1" outlineLevel="1">
      <c r="A84" s="698" t="s">
        <v>620</v>
      </c>
      <c r="B84" s="700"/>
      <c r="C84" s="743" t="s">
        <v>619</v>
      </c>
      <c r="D84" s="697">
        <f>'[24]8751'!$F$42</f>
        <v>433022.5</v>
      </c>
      <c r="E84" s="675">
        <f>'[23]8751'!$F$43</f>
        <v>273780</v>
      </c>
      <c r="F84" s="677">
        <f>G84-E84</f>
        <v>208220</v>
      </c>
      <c r="G84" s="676">
        <f>'[23]8751'!$D$43</f>
        <v>482000</v>
      </c>
      <c r="H84" s="676">
        <v>482000</v>
      </c>
    </row>
    <row r="85" spans="1:9" s="1027" customFormat="1" ht="12" customHeight="1" outlineLevel="1">
      <c r="A85" s="698" t="s">
        <v>24</v>
      </c>
      <c r="B85" s="700"/>
      <c r="C85" s="743" t="s">
        <v>23</v>
      </c>
      <c r="D85" s="697">
        <f>'[24]8751'!$F$43</f>
        <v>3365868.43</v>
      </c>
      <c r="E85" s="675">
        <f>'[23]8751'!$F$44</f>
        <v>1910907.9200000004</v>
      </c>
      <c r="F85" s="677">
        <f>G85-E85</f>
        <v>1838417.0799999996</v>
      </c>
      <c r="G85" s="676">
        <f>'[23]8751'!$D$44</f>
        <v>3749325</v>
      </c>
      <c r="H85" s="675">
        <f>3515325+234000</f>
        <v>3749325</v>
      </c>
      <c r="I85" s="1027">
        <v>234000</v>
      </c>
    </row>
    <row r="86" spans="1:9" s="1027" customFormat="1" ht="12" customHeight="1" outlineLevel="1">
      <c r="A86" s="698" t="s">
        <v>609</v>
      </c>
      <c r="B86" s="694"/>
      <c r="C86" s="820"/>
      <c r="D86" s="697"/>
      <c r="E86" s="675"/>
      <c r="F86" s="677"/>
      <c r="G86" s="676"/>
      <c r="H86" s="675"/>
    </row>
    <row r="87" spans="1:9" s="1027" customFormat="1" ht="12" customHeight="1" outlineLevel="1">
      <c r="A87" s="681"/>
      <c r="B87" s="767" t="s">
        <v>618</v>
      </c>
      <c r="C87" s="820" t="s">
        <v>617</v>
      </c>
      <c r="D87" s="697">
        <f>'[24]8751'!$F$44</f>
        <v>2061073.1700000004</v>
      </c>
      <c r="E87" s="675">
        <f>'[23]8751'!$F$45</f>
        <v>1043318.01</v>
      </c>
      <c r="F87" s="677">
        <f>G87-E87</f>
        <v>1156681.99</v>
      </c>
      <c r="G87" s="676">
        <f>'[23]8751'!$D$45</f>
        <v>2200000</v>
      </c>
      <c r="H87" s="675">
        <v>1600000</v>
      </c>
    </row>
    <row r="88" spans="1:9" s="1027" customFormat="1" ht="12" customHeight="1" outlineLevel="1">
      <c r="A88" s="681" t="s">
        <v>609</v>
      </c>
      <c r="B88" s="694"/>
      <c r="C88" s="820"/>
      <c r="D88" s="697"/>
      <c r="E88" s="675"/>
      <c r="F88" s="677"/>
      <c r="G88" s="676"/>
      <c r="H88" s="675"/>
    </row>
    <row r="89" spans="1:9" s="1027" customFormat="1" ht="12" customHeight="1" outlineLevel="1">
      <c r="A89" s="681"/>
      <c r="B89" s="767" t="s">
        <v>616</v>
      </c>
      <c r="C89" s="820" t="s">
        <v>615</v>
      </c>
      <c r="D89" s="697">
        <f>'[24]8751'!$F$45</f>
        <v>7313759.6599999992</v>
      </c>
      <c r="E89" s="675">
        <f>'[23]8751'!$F$46</f>
        <v>2897332.9200000004</v>
      </c>
      <c r="F89" s="677">
        <f>G89-E89</f>
        <v>5102667.08</v>
      </c>
      <c r="G89" s="676">
        <f>'[23]8751'!$D$46</f>
        <v>8000000</v>
      </c>
      <c r="H89" s="675">
        <v>4700000</v>
      </c>
    </row>
    <row r="90" spans="1:9" s="1027" customFormat="1" ht="12" customHeight="1" outlineLevel="1">
      <c r="A90" s="681" t="s">
        <v>614</v>
      </c>
      <c r="B90" s="694"/>
      <c r="C90" s="820"/>
      <c r="D90" s="697"/>
      <c r="E90" s="675"/>
      <c r="F90" s="677"/>
      <c r="G90" s="676"/>
      <c r="H90" s="675"/>
    </row>
    <row r="91" spans="1:9" s="1027" customFormat="1" ht="12" customHeight="1" outlineLevel="1">
      <c r="A91" s="681"/>
      <c r="B91" s="767" t="s">
        <v>613</v>
      </c>
      <c r="C91" s="820" t="s">
        <v>612</v>
      </c>
      <c r="D91" s="697">
        <f>'[24]8751'!$F$46</f>
        <v>0</v>
      </c>
      <c r="E91" s="675">
        <f>'[23]8751'!$F$47</f>
        <v>0</v>
      </c>
      <c r="F91" s="677">
        <f>G91-E91</f>
        <v>267500</v>
      </c>
      <c r="G91" s="676">
        <f>'[23]8751'!$D$47</f>
        <v>267500</v>
      </c>
      <c r="H91" s="675">
        <v>267500</v>
      </c>
    </row>
    <row r="92" spans="1:9" s="1027" customFormat="1" ht="12" customHeight="1" outlineLevel="1">
      <c r="A92" s="698" t="s">
        <v>609</v>
      </c>
      <c r="B92" s="694"/>
      <c r="C92" s="820"/>
      <c r="D92" s="697"/>
      <c r="E92" s="675"/>
      <c r="F92" s="677"/>
      <c r="G92" s="676"/>
      <c r="H92" s="675"/>
    </row>
    <row r="93" spans="1:9" s="1027" customFormat="1" ht="12" customHeight="1" outlineLevel="1">
      <c r="A93" s="681" t="s">
        <v>611</v>
      </c>
      <c r="B93" s="694"/>
      <c r="C93" s="820" t="s">
        <v>610</v>
      </c>
      <c r="D93" s="697">
        <f>'[24]8751'!$F$48</f>
        <v>345793.33</v>
      </c>
      <c r="E93" s="675">
        <f>'[23]8751'!$F$49</f>
        <v>0</v>
      </c>
      <c r="F93" s="677">
        <f>G93-E93</f>
        <v>374500</v>
      </c>
      <c r="G93" s="676">
        <f>'[23]8751'!$D$49</f>
        <v>374500</v>
      </c>
      <c r="H93" s="675">
        <v>374500</v>
      </c>
    </row>
    <row r="94" spans="1:9" s="1027" customFormat="1" ht="12" customHeight="1" outlineLevel="1">
      <c r="A94" s="698" t="s">
        <v>609</v>
      </c>
      <c r="B94" s="694"/>
      <c r="C94" s="820"/>
      <c r="D94" s="697"/>
      <c r="E94" s="675"/>
      <c r="F94" s="677"/>
      <c r="G94" s="676"/>
      <c r="H94" s="675"/>
    </row>
    <row r="95" spans="1:9" s="1027" customFormat="1" ht="12" customHeight="1" outlineLevel="1">
      <c r="A95" s="681"/>
      <c r="B95" s="767" t="s">
        <v>608</v>
      </c>
      <c r="C95" s="820" t="s">
        <v>607</v>
      </c>
      <c r="D95" s="697">
        <f>'[24]8751'!$F$50</f>
        <v>139758.77000000002</v>
      </c>
      <c r="E95" s="675">
        <f>'[23]8751'!$F$51</f>
        <v>31950</v>
      </c>
      <c r="F95" s="677">
        <f>G95-E95</f>
        <v>139250</v>
      </c>
      <c r="G95" s="676">
        <f>'[23]8751'!$D$51</f>
        <v>171200</v>
      </c>
      <c r="H95" s="675">
        <v>171200</v>
      </c>
    </row>
    <row r="96" spans="1:9" s="1027" customFormat="1" ht="12" customHeight="1" outlineLevel="1">
      <c r="A96" s="698" t="s">
        <v>600</v>
      </c>
      <c r="B96" s="700"/>
      <c r="C96" s="683"/>
      <c r="D96" s="697"/>
      <c r="E96" s="675"/>
      <c r="F96" s="677"/>
      <c r="G96" s="676"/>
      <c r="H96" s="675"/>
    </row>
    <row r="97" spans="1:8" s="1027" customFormat="1" ht="12" customHeight="1" outlineLevel="1">
      <c r="A97" s="681"/>
      <c r="B97" s="718" t="s">
        <v>606</v>
      </c>
      <c r="C97" s="683" t="s">
        <v>605</v>
      </c>
      <c r="D97" s="697">
        <f>'[24]8751'!$F$52</f>
        <v>1329764.6399999999</v>
      </c>
      <c r="E97" s="675">
        <f>'[23]8751'!$F$53</f>
        <v>859010.96</v>
      </c>
      <c r="F97" s="677">
        <f>G97-E97</f>
        <v>745989.04</v>
      </c>
      <c r="G97" s="676">
        <f>'[23]8751'!$D$53</f>
        <v>1605000</v>
      </c>
      <c r="H97" s="675">
        <v>1605000</v>
      </c>
    </row>
    <row r="98" spans="1:8" s="1027" customFormat="1" ht="12" customHeight="1" outlineLevel="1">
      <c r="A98" s="698" t="s">
        <v>600</v>
      </c>
      <c r="B98" s="700"/>
      <c r="C98" s="683"/>
      <c r="D98" s="697"/>
      <c r="E98" s="675"/>
      <c r="F98" s="677"/>
      <c r="G98" s="676"/>
      <c r="H98" s="675"/>
    </row>
    <row r="99" spans="1:8" s="1027" customFormat="1" ht="12" customHeight="1" outlineLevel="1">
      <c r="A99" s="681"/>
      <c r="B99" s="767" t="s">
        <v>604</v>
      </c>
      <c r="C99" s="683" t="s">
        <v>603</v>
      </c>
      <c r="D99" s="697">
        <f>'[24]8751'!$F$54</f>
        <v>77214.39</v>
      </c>
      <c r="E99" s="675">
        <f>'[23]8751'!$F$55</f>
        <v>35340</v>
      </c>
      <c r="F99" s="677">
        <f>G99-E99</f>
        <v>60960</v>
      </c>
      <c r="G99" s="676">
        <f>'[23]8751'!$D$55</f>
        <v>96300</v>
      </c>
      <c r="H99" s="675">
        <v>96300</v>
      </c>
    </row>
    <row r="100" spans="1:8" s="1027" customFormat="1" ht="12" customHeight="1" outlineLevel="1">
      <c r="A100" s="698" t="s">
        <v>600</v>
      </c>
      <c r="B100" s="700"/>
      <c r="C100" s="683"/>
      <c r="D100" s="697"/>
      <c r="E100" s="675"/>
      <c r="F100" s="677"/>
      <c r="G100" s="676"/>
      <c r="H100" s="675"/>
    </row>
    <row r="101" spans="1:8" s="1027" customFormat="1" ht="12" customHeight="1" outlineLevel="1">
      <c r="A101" s="1030"/>
      <c r="B101" s="718" t="s">
        <v>602</v>
      </c>
      <c r="C101" s="683" t="s">
        <v>601</v>
      </c>
      <c r="D101" s="697">
        <f>'[24]8751'!$F$56</f>
        <v>41520</v>
      </c>
      <c r="E101" s="675">
        <f>'[23]8751'!$F$57</f>
        <v>0</v>
      </c>
      <c r="F101" s="677">
        <f>G101-E101</f>
        <v>53500</v>
      </c>
      <c r="G101" s="676">
        <f>'[23]8751'!$D$57</f>
        <v>53500</v>
      </c>
      <c r="H101" s="675">
        <v>53500</v>
      </c>
    </row>
    <row r="102" spans="1:8" s="1027" customFormat="1" ht="12" customHeight="1" outlineLevel="1">
      <c r="A102" s="681" t="s">
        <v>600</v>
      </c>
      <c r="B102" s="700"/>
      <c r="C102" s="683"/>
      <c r="D102" s="697"/>
      <c r="E102" s="675"/>
      <c r="F102" s="677"/>
      <c r="G102" s="676"/>
      <c r="H102" s="675"/>
    </row>
    <row r="103" spans="1:8" s="1027" customFormat="1" ht="12" customHeight="1" outlineLevel="1">
      <c r="A103" s="681"/>
      <c r="B103" s="718" t="s">
        <v>599</v>
      </c>
      <c r="C103" s="683" t="s">
        <v>598</v>
      </c>
      <c r="D103" s="697">
        <f>'[24]8751'!$F$58</f>
        <v>312196.89</v>
      </c>
      <c r="E103" s="675">
        <f>'[23]8751'!$F$59</f>
        <v>77200</v>
      </c>
      <c r="F103" s="677">
        <f>G103-E103</f>
        <v>350800</v>
      </c>
      <c r="G103" s="676">
        <f>'[23]8751'!$D$59</f>
        <v>428000</v>
      </c>
      <c r="H103" s="675">
        <v>428000</v>
      </c>
    </row>
    <row r="104" spans="1:8" s="1027" customFormat="1" ht="12" customHeight="1" outlineLevel="1">
      <c r="A104" s="681" t="s">
        <v>455</v>
      </c>
      <c r="B104" s="700"/>
      <c r="C104" s="683"/>
      <c r="D104" s="697"/>
      <c r="E104" s="675"/>
      <c r="F104" s="677"/>
      <c r="G104" s="676"/>
      <c r="H104" s="675"/>
    </row>
    <row r="105" spans="1:8" s="1027" customFormat="1" ht="12" customHeight="1" outlineLevel="1">
      <c r="A105" s="681"/>
      <c r="B105" s="718" t="s">
        <v>597</v>
      </c>
      <c r="C105" s="683" t="s">
        <v>21</v>
      </c>
      <c r="D105" s="697">
        <f>'[24]8751'!$F$60</f>
        <v>0</v>
      </c>
      <c r="E105" s="675">
        <f>'[23]8751'!$F$61</f>
        <v>0</v>
      </c>
      <c r="F105" s="677">
        <f>G105-E105</f>
        <v>10000</v>
      </c>
      <c r="G105" s="676">
        <f>'[23]8751'!$D$61</f>
        <v>10000</v>
      </c>
      <c r="H105" s="675">
        <v>10000</v>
      </c>
    </row>
    <row r="106" spans="1:8" s="1027" customFormat="1" ht="12" customHeight="1" outlineLevel="1">
      <c r="A106" s="681" t="s">
        <v>455</v>
      </c>
      <c r="B106" s="700"/>
      <c r="C106" s="683"/>
      <c r="D106" s="697"/>
      <c r="E106" s="675"/>
      <c r="F106" s="677"/>
      <c r="G106" s="676"/>
      <c r="H106" s="675"/>
    </row>
    <row r="107" spans="1:8" s="1027" customFormat="1" ht="12" customHeight="1" outlineLevel="1">
      <c r="A107" s="681"/>
      <c r="B107" s="718" t="s">
        <v>253</v>
      </c>
      <c r="C107" s="683" t="s">
        <v>252</v>
      </c>
      <c r="D107" s="697">
        <f>'[24]8751'!$F$61</f>
        <v>86870</v>
      </c>
      <c r="E107" s="675">
        <f>'[23]8751'!$F$62</f>
        <v>16900</v>
      </c>
      <c r="F107" s="677">
        <f>G107-E107</f>
        <v>120000</v>
      </c>
      <c r="G107" s="676">
        <f>'[23]8751'!$D$62</f>
        <v>136900</v>
      </c>
      <c r="H107" s="675">
        <v>100000</v>
      </c>
    </row>
    <row r="108" spans="1:8" s="1027" customFormat="1" ht="12" customHeight="1" outlineLevel="1">
      <c r="A108" s="698" t="s">
        <v>455</v>
      </c>
      <c r="B108" s="700"/>
      <c r="C108" s="683"/>
      <c r="D108" s="697"/>
      <c r="E108" s="675"/>
      <c r="F108" s="677"/>
      <c r="G108" s="676"/>
      <c r="H108" s="675"/>
    </row>
    <row r="109" spans="1:8" s="1027" customFormat="1" ht="12" customHeight="1" outlineLevel="1">
      <c r="A109" s="681" t="s">
        <v>596</v>
      </c>
      <c r="B109" s="718" t="s">
        <v>595</v>
      </c>
      <c r="C109" s="683" t="s">
        <v>594</v>
      </c>
      <c r="D109" s="697">
        <f>'[24]8751'!$F$63</f>
        <v>2521692.9500000002</v>
      </c>
      <c r="E109" s="675">
        <f>'[23]8751'!$F$64</f>
        <v>454794.78000000026</v>
      </c>
      <c r="F109" s="677">
        <f>G109-E109</f>
        <v>3148805.2199999997</v>
      </c>
      <c r="G109" s="676">
        <f>'[23]8751'!$D$64</f>
        <v>3603600</v>
      </c>
      <c r="H109" s="675">
        <f>'[19]CEO-CA'!$G$51</f>
        <v>1925000</v>
      </c>
    </row>
    <row r="110" spans="1:8" s="1027" customFormat="1" ht="12" customHeight="1" outlineLevel="1">
      <c r="A110" s="698" t="s">
        <v>17</v>
      </c>
      <c r="B110" s="700"/>
      <c r="C110" s="683"/>
      <c r="D110" s="697"/>
      <c r="E110" s="675"/>
      <c r="F110" s="677"/>
      <c r="G110" s="676"/>
      <c r="H110" s="675"/>
    </row>
    <row r="111" spans="1:8" s="1027" customFormat="1" ht="12" customHeight="1" outlineLevel="1">
      <c r="A111" s="681"/>
      <c r="B111" s="700" t="s">
        <v>250</v>
      </c>
      <c r="C111" s="683" t="s">
        <v>206</v>
      </c>
      <c r="D111" s="697">
        <f>'[24]8751'!$F$64</f>
        <v>797529.67999999993</v>
      </c>
      <c r="E111" s="675">
        <f>'[23]8751'!$F$65</f>
        <v>116250</v>
      </c>
      <c r="F111" s="677">
        <f>G111-E111</f>
        <v>678750</v>
      </c>
      <c r="G111" s="676">
        <f>'[23]8751'!$D$65</f>
        <v>795000</v>
      </c>
      <c r="H111" s="675">
        <v>595000</v>
      </c>
    </row>
    <row r="112" spans="1:8" s="1027" customFormat="1" ht="12" customHeight="1" outlineLevel="1">
      <c r="A112" s="698" t="s">
        <v>17</v>
      </c>
      <c r="B112" s="700"/>
      <c r="C112" s="683"/>
      <c r="D112" s="697"/>
      <c r="E112" s="675"/>
      <c r="F112" s="677"/>
      <c r="G112" s="676"/>
      <c r="H112" s="675"/>
    </row>
    <row r="113" spans="1:19" s="1027" customFormat="1" ht="12" customHeight="1" outlineLevel="1">
      <c r="A113" s="681"/>
      <c r="B113" s="700" t="s">
        <v>578</v>
      </c>
      <c r="C113" s="683" t="s">
        <v>114</v>
      </c>
      <c r="D113" s="697">
        <f>'[24]8751'!$F$65</f>
        <v>1479720</v>
      </c>
      <c r="E113" s="675">
        <f>'[23]8751'!$F$66</f>
        <v>317768</v>
      </c>
      <c r="F113" s="677">
        <f>G113-E113</f>
        <v>1497232</v>
      </c>
      <c r="G113" s="676">
        <f>'[23]8751'!$D$66</f>
        <v>1815000</v>
      </c>
      <c r="H113" s="675">
        <v>1565000</v>
      </c>
    </row>
    <row r="114" spans="1:19" s="1027" customFormat="1" ht="12" customHeight="1" outlineLevel="1">
      <c r="A114" s="695" t="s">
        <v>446</v>
      </c>
      <c r="B114" s="632"/>
      <c r="C114" s="631" t="s">
        <v>13</v>
      </c>
      <c r="D114" s="697">
        <f>'[24]8751'!$F$66</f>
        <v>101557.51000000001</v>
      </c>
      <c r="E114" s="675">
        <f>'[23]8751'!$F$67</f>
        <v>0</v>
      </c>
      <c r="F114" s="677">
        <f>G114-E114</f>
        <v>120000</v>
      </c>
      <c r="G114" s="676">
        <f>'[23]8751'!$D$67</f>
        <v>120000</v>
      </c>
      <c r="H114" s="675">
        <v>100000</v>
      </c>
    </row>
    <row r="115" spans="1:19" s="1027" customFormat="1" ht="12" customHeight="1" outlineLevel="1">
      <c r="A115" s="681" t="s">
        <v>205</v>
      </c>
      <c r="B115" s="700"/>
      <c r="C115" s="683" t="s">
        <v>9</v>
      </c>
      <c r="D115" s="697">
        <f>'[24]8751'!$F$67</f>
        <v>177807</v>
      </c>
      <c r="E115" s="675">
        <f>'[23]8751'!$F$68</f>
        <v>17034.8</v>
      </c>
      <c r="F115" s="677">
        <f>G115-E115</f>
        <v>229545.2</v>
      </c>
      <c r="G115" s="676">
        <f>'[23]8751'!$D$68</f>
        <v>246580</v>
      </c>
      <c r="H115" s="675">
        <v>246580</v>
      </c>
    </row>
    <row r="116" spans="1:19" s="1027" customFormat="1" ht="12" customHeight="1" outlineLevel="1">
      <c r="A116" s="681" t="s">
        <v>593</v>
      </c>
      <c r="B116" s="700"/>
      <c r="C116" s="683" t="s">
        <v>592</v>
      </c>
      <c r="D116" s="697">
        <f>'[24]8751'!$F$68</f>
        <v>19000</v>
      </c>
      <c r="E116" s="675">
        <f>'[23]8751'!$F$69</f>
        <v>0</v>
      </c>
      <c r="F116" s="677">
        <f>G116-E116</f>
        <v>70000</v>
      </c>
      <c r="G116" s="676">
        <f>'[23]8751'!$D$69</f>
        <v>70000</v>
      </c>
      <c r="H116" s="675">
        <v>70000</v>
      </c>
    </row>
    <row r="117" spans="1:19" s="1027" customFormat="1" ht="12" customHeight="1" outlineLevel="1">
      <c r="A117" s="681" t="s">
        <v>205</v>
      </c>
      <c r="B117" s="700"/>
      <c r="C117" s="683"/>
      <c r="D117" s="697"/>
      <c r="E117" s="675"/>
      <c r="F117" s="677"/>
      <c r="G117" s="676"/>
      <c r="H117" s="675"/>
    </row>
    <row r="118" spans="1:19" s="1027" customFormat="1" ht="12" customHeight="1" outlineLevel="1">
      <c r="A118" s="681"/>
      <c r="B118" s="718" t="s">
        <v>591</v>
      </c>
      <c r="C118" s="683" t="s">
        <v>590</v>
      </c>
      <c r="D118" s="697">
        <f>'[24]8751'!$F$69</f>
        <v>162509.38</v>
      </c>
      <c r="E118" s="675">
        <f>'[23]8751'!$F$70</f>
        <v>46170</v>
      </c>
      <c r="F118" s="677">
        <f>G118-E118</f>
        <v>143830</v>
      </c>
      <c r="G118" s="676">
        <f>'[23]8751'!$D$70</f>
        <v>190000</v>
      </c>
      <c r="H118" s="675">
        <v>190000</v>
      </c>
    </row>
    <row r="119" spans="1:19" s="1027" customFormat="1" ht="12" customHeight="1" outlineLevel="1">
      <c r="A119" s="681" t="s">
        <v>205</v>
      </c>
      <c r="B119" s="700"/>
      <c r="C119" s="683"/>
      <c r="D119" s="697"/>
      <c r="E119" s="675"/>
      <c r="F119" s="677"/>
      <c r="G119" s="676"/>
      <c r="H119" s="675"/>
    </row>
    <row r="120" spans="1:19" s="1027" customFormat="1" ht="12" customHeight="1" outlineLevel="1">
      <c r="A120" s="681"/>
      <c r="B120" s="718" t="s">
        <v>589</v>
      </c>
      <c r="C120" s="683" t="s">
        <v>588</v>
      </c>
      <c r="D120" s="697">
        <f>'[24]8751'!$F$79</f>
        <v>6300</v>
      </c>
      <c r="E120" s="675">
        <f>'[23]8751'!$F$80</f>
        <v>3600</v>
      </c>
      <c r="F120" s="677">
        <f>G120-E120</f>
        <v>46400</v>
      </c>
      <c r="G120" s="676">
        <f>'[23]8751'!$D$80</f>
        <v>50000</v>
      </c>
      <c r="H120" s="675">
        <v>50000</v>
      </c>
    </row>
    <row r="121" spans="1:19" s="1029" customFormat="1" ht="11.25" customHeight="1" outlineLevel="1">
      <c r="A121" s="922" t="s">
        <v>235</v>
      </c>
      <c r="B121" s="759"/>
      <c r="C121" s="758"/>
      <c r="D121" s="757">
        <f>SUM(D122:D123)</f>
        <v>28660656.93</v>
      </c>
      <c r="E121" s="757">
        <f>SUM(E122:E123)</f>
        <v>16308169.6</v>
      </c>
      <c r="F121" s="757">
        <f>SUM(F122:F123)</f>
        <v>33691830.399999999</v>
      </c>
      <c r="G121" s="757">
        <f>SUM(G122:G123)</f>
        <v>50000000</v>
      </c>
      <c r="H121" s="757">
        <f>SUM(H122:H123)</f>
        <v>10900000</v>
      </c>
    </row>
    <row r="122" spans="1:19" s="1027" customFormat="1" ht="16.7" customHeight="1" outlineLevel="1">
      <c r="A122" s="681" t="s">
        <v>587</v>
      </c>
      <c r="B122" s="718"/>
      <c r="C122" s="1028"/>
      <c r="D122" s="697">
        <f>'[24]8751'!$F$81</f>
        <v>28660656.93</v>
      </c>
      <c r="E122" s="675">
        <f>'[23]8751'!$F$82</f>
        <v>16308169.6</v>
      </c>
      <c r="F122" s="677">
        <f>G122-E122</f>
        <v>33691830.399999999</v>
      </c>
      <c r="G122" s="676">
        <f>'[23]8751'!$D$82</f>
        <v>50000000</v>
      </c>
      <c r="H122" s="675">
        <v>10900000</v>
      </c>
    </row>
    <row r="123" spans="1:19" s="1027" customFormat="1" ht="16.7" customHeight="1" outlineLevel="1">
      <c r="A123" s="681" t="s">
        <v>586</v>
      </c>
      <c r="B123" s="718"/>
      <c r="C123" s="1028"/>
      <c r="D123" s="697">
        <v>0</v>
      </c>
      <c r="E123" s="675">
        <v>0</v>
      </c>
      <c r="F123" s="677">
        <f>G123-E123</f>
        <v>0</v>
      </c>
      <c r="G123" s="676"/>
      <c r="H123" s="675">
        <v>0</v>
      </c>
    </row>
    <row r="124" spans="1:19" s="756" customFormat="1" ht="13.5" customHeight="1" outlineLevel="2" thickBot="1">
      <c r="A124" s="673" t="s">
        <v>8</v>
      </c>
      <c r="B124" s="673"/>
      <c r="C124" s="804"/>
      <c r="D124" s="673">
        <f>D121+D70+D16</f>
        <v>88485449.239999995</v>
      </c>
      <c r="E124" s="673">
        <f>E121+E70+E16</f>
        <v>41726515.07</v>
      </c>
      <c r="F124" s="673">
        <f>F121+F70+F16</f>
        <v>76826298.930000007</v>
      </c>
      <c r="G124" s="673">
        <f>G121+G70+G16</f>
        <v>118552814</v>
      </c>
      <c r="H124" s="673" t="e">
        <f>H121+H70+H16</f>
        <v>#REF!</v>
      </c>
    </row>
    <row r="125" spans="1:19" s="756" customFormat="1" ht="13.5" customHeight="1" outlineLevel="2" thickTop="1">
      <c r="A125" s="800"/>
      <c r="B125" s="800"/>
      <c r="C125" s="801"/>
      <c r="D125" s="800"/>
      <c r="E125" s="800"/>
      <c r="F125" s="800"/>
      <c r="G125" s="800"/>
      <c r="H125" s="800"/>
    </row>
    <row r="126" spans="1:19" s="664" customFormat="1" ht="14.25" customHeight="1">
      <c r="A126" s="672" t="s">
        <v>394</v>
      </c>
      <c r="B126" s="671"/>
      <c r="C126" s="671"/>
      <c r="D126" s="671"/>
      <c r="E126" s="670"/>
      <c r="F126" s="670"/>
      <c r="G126" s="670" t="s">
        <v>5</v>
      </c>
      <c r="H126" s="670"/>
      <c r="I126" s="666"/>
      <c r="J126" s="665"/>
      <c r="K126" s="665"/>
      <c r="L126" s="665"/>
      <c r="M126" s="665"/>
      <c r="N126" s="665"/>
      <c r="O126" s="665"/>
      <c r="P126" s="665"/>
      <c r="Q126" s="665"/>
      <c r="R126" s="665"/>
      <c r="S126" s="665"/>
    </row>
    <row r="127" spans="1:19" s="664" customFormat="1" ht="11.25" customHeight="1">
      <c r="A127" s="670"/>
      <c r="B127" s="671"/>
      <c r="C127" s="671"/>
      <c r="D127" s="671"/>
      <c r="E127" s="670"/>
      <c r="F127" s="670"/>
      <c r="G127" s="670"/>
      <c r="H127" s="670"/>
      <c r="I127" s="666"/>
      <c r="J127" s="665"/>
      <c r="K127" s="665"/>
      <c r="L127" s="665"/>
      <c r="M127" s="665"/>
      <c r="N127" s="665"/>
      <c r="O127" s="665"/>
      <c r="P127" s="665"/>
      <c r="Q127" s="665"/>
      <c r="R127" s="665"/>
      <c r="S127" s="665"/>
    </row>
    <row r="128" spans="1:19" s="664" customFormat="1" ht="6" customHeight="1">
      <c r="A128" s="670"/>
      <c r="B128" s="671"/>
      <c r="C128" s="671"/>
      <c r="D128" s="671"/>
      <c r="E128" s="670"/>
      <c r="F128" s="670"/>
      <c r="G128" s="670"/>
      <c r="H128" s="670"/>
      <c r="I128" s="666"/>
      <c r="J128" s="665"/>
      <c r="K128" s="665"/>
      <c r="L128" s="665"/>
      <c r="M128" s="665"/>
      <c r="N128" s="665"/>
      <c r="O128" s="665"/>
      <c r="P128" s="665"/>
      <c r="Q128" s="665"/>
      <c r="R128" s="665"/>
      <c r="S128" s="665"/>
    </row>
    <row r="129" spans="1:19" s="664" customFormat="1" ht="14.25" customHeight="1">
      <c r="A129" s="3698" t="s">
        <v>1917</v>
      </c>
      <c r="B129" s="864"/>
      <c r="C129" s="556" t="s">
        <v>1923</v>
      </c>
      <c r="D129" s="369"/>
      <c r="E129" s="669"/>
      <c r="F129" s="669"/>
      <c r="G129" s="3697" t="s">
        <v>1876</v>
      </c>
      <c r="H129" s="669"/>
      <c r="I129" s="666"/>
      <c r="J129" s="665"/>
      <c r="K129" s="665"/>
      <c r="L129" s="665"/>
      <c r="M129" s="665"/>
      <c r="N129" s="665"/>
      <c r="O129" s="665"/>
      <c r="P129" s="665"/>
      <c r="Q129" s="665"/>
      <c r="R129" s="665"/>
      <c r="S129" s="665"/>
    </row>
    <row r="130" spans="1:19" s="664" customFormat="1" ht="14.25" customHeight="1">
      <c r="A130" s="372" t="s">
        <v>566</v>
      </c>
      <c r="B130" s="864"/>
      <c r="C130" s="370" t="s">
        <v>392</v>
      </c>
      <c r="D130" s="369"/>
      <c r="E130" s="667"/>
      <c r="F130" s="667"/>
      <c r="G130" s="368" t="s">
        <v>240</v>
      </c>
      <c r="H130" s="667"/>
      <c r="I130" s="666"/>
      <c r="J130" s="665"/>
      <c r="K130" s="665"/>
      <c r="L130" s="665"/>
      <c r="M130" s="665"/>
      <c r="N130" s="665"/>
      <c r="O130" s="665"/>
      <c r="P130" s="665"/>
      <c r="Q130" s="665"/>
      <c r="R130" s="665"/>
      <c r="S130" s="665"/>
    </row>
    <row r="131" spans="1:19" s="365" customFormat="1">
      <c r="B131" s="935"/>
      <c r="C131" s="798"/>
      <c r="D131" s="797"/>
      <c r="E131" s="797"/>
      <c r="F131" s="797"/>
      <c r="G131" s="797"/>
      <c r="H131" s="797"/>
    </row>
    <row r="132" spans="1:19" s="365" customFormat="1">
      <c r="B132" s="935"/>
      <c r="C132" s="798"/>
      <c r="D132" s="797"/>
      <c r="E132" s="797"/>
      <c r="F132" s="797"/>
      <c r="G132" s="797"/>
      <c r="H132" s="797"/>
    </row>
    <row r="133" spans="1:19" s="365" customFormat="1">
      <c r="B133" s="935"/>
      <c r="C133" s="798"/>
      <c r="D133" s="797"/>
      <c r="E133" s="797"/>
      <c r="F133" s="797"/>
      <c r="G133" s="797"/>
      <c r="H133" s="797"/>
    </row>
    <row r="134" spans="1:19" s="365" customFormat="1">
      <c r="B134" s="935"/>
      <c r="C134" s="798"/>
      <c r="D134" s="797"/>
      <c r="E134" s="797"/>
      <c r="F134" s="797"/>
      <c r="G134" s="797"/>
      <c r="H134" s="797"/>
    </row>
    <row r="135" spans="1:19" s="365" customFormat="1">
      <c r="B135" s="935"/>
      <c r="C135" s="798"/>
      <c r="D135" s="797"/>
      <c r="E135" s="797"/>
      <c r="F135" s="797"/>
      <c r="G135" s="797"/>
      <c r="H135" s="797"/>
    </row>
    <row r="136" spans="1:19" s="365" customFormat="1">
      <c r="B136" s="935"/>
      <c r="C136" s="798"/>
      <c r="D136" s="797"/>
      <c r="E136" s="797"/>
      <c r="F136" s="797"/>
      <c r="G136" s="797"/>
      <c r="H136" s="797"/>
    </row>
    <row r="137" spans="1:19" s="365" customFormat="1">
      <c r="B137" s="935"/>
      <c r="C137" s="798"/>
      <c r="D137" s="797"/>
      <c r="E137" s="797"/>
      <c r="F137" s="797"/>
      <c r="G137" s="797"/>
      <c r="H137" s="797"/>
    </row>
    <row r="138" spans="1:19" s="365" customFormat="1">
      <c r="B138" s="935"/>
      <c r="C138" s="798"/>
      <c r="D138" s="797"/>
      <c r="E138" s="797"/>
      <c r="F138" s="797"/>
      <c r="G138" s="797"/>
      <c r="H138" s="797"/>
    </row>
    <row r="139" spans="1:19" s="365" customFormat="1">
      <c r="B139" s="935"/>
      <c r="C139" s="798"/>
      <c r="D139" s="797"/>
      <c r="E139" s="797"/>
      <c r="F139" s="797"/>
      <c r="G139" s="797"/>
      <c r="H139" s="797"/>
    </row>
  </sheetData>
  <mergeCells count="6">
    <mergeCell ref="E11:G11"/>
    <mergeCell ref="A5:H5"/>
    <mergeCell ref="A6:H6"/>
    <mergeCell ref="A11:B14"/>
    <mergeCell ref="A66:B69"/>
    <mergeCell ref="E66:G66"/>
  </mergeCells>
  <pageMargins left="0.5" right="0" top="0" bottom="0" header="0.25" footer="0"/>
  <pageSetup paperSize="5" orientation="portrait" verticalDpi="300" r:id="rId1"/>
  <headerFooter alignWithMargins="0"/>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transitionEntry="1">
    <tabColor rgb="FF00B050"/>
    <outlinePr summaryBelow="0"/>
  </sheetPr>
  <dimension ref="A1:ES42"/>
  <sheetViews>
    <sheetView showGridLines="0" showOutlineSymbols="0" topLeftCell="A25" workbookViewId="0">
      <selection activeCell="G34" sqref="G34"/>
    </sheetView>
  </sheetViews>
  <sheetFormatPr defaultColWidth="12.5703125" defaultRowHeight="15.75" outlineLevelRow="2" outlineLevelCol="2"/>
  <cols>
    <col min="1" max="1" width="1.85546875" style="796" customWidth="1"/>
    <col min="2" max="2" width="35" style="796" customWidth="1"/>
    <col min="3" max="3" width="11.5703125" style="934" customWidth="1"/>
    <col min="4" max="4" width="10.140625" style="934" customWidth="1"/>
    <col min="5" max="5" width="10" style="934" customWidth="1"/>
    <col min="6" max="7" width="9.85546875" style="934" customWidth="1"/>
    <col min="8" max="8" width="10.140625" style="934" customWidth="1"/>
    <col min="9" max="9" width="14.140625" style="796" customWidth="1"/>
    <col min="10" max="48" width="12.5703125" style="796"/>
    <col min="49" max="53" width="12.5703125" style="796" outlineLevel="1"/>
    <col min="54" max="59" width="12.5703125" style="796" outlineLevel="2"/>
    <col min="60" max="62" width="12.5703125" style="796" outlineLevel="1"/>
    <col min="63" max="82" width="12.5703125" style="796"/>
    <col min="83" max="86" width="12.5703125" style="796" outlineLevel="1"/>
    <col min="87" max="134" width="12.5703125" style="796"/>
    <col min="135" max="140" width="12.5703125" style="796" outlineLevel="1"/>
    <col min="141" max="146" width="12.5703125" style="796" outlineLevel="2"/>
    <col min="147" max="149" width="12.5703125" style="796" outlineLevel="1"/>
    <col min="150" max="16384" width="12.5703125" style="796"/>
  </cols>
  <sheetData>
    <row r="1" spans="1:9">
      <c r="A1" s="598" t="s">
        <v>99</v>
      </c>
      <c r="B1" s="554"/>
      <c r="C1" s="555"/>
      <c r="E1" s="598"/>
      <c r="G1" s="598"/>
      <c r="H1" s="598"/>
    </row>
    <row r="2" spans="1:9" ht="14.25" customHeight="1">
      <c r="A2" s="596" t="s">
        <v>221</v>
      </c>
      <c r="B2" s="554"/>
      <c r="C2" s="555"/>
      <c r="E2" s="596"/>
      <c r="G2" s="596"/>
      <c r="H2" s="596"/>
    </row>
    <row r="3" spans="1:9" ht="14.25" customHeight="1">
      <c r="A3" s="594"/>
      <c r="B3" s="594"/>
      <c r="C3" s="594"/>
      <c r="D3" s="594"/>
      <c r="E3" s="594"/>
      <c r="F3" s="594"/>
      <c r="G3" s="594"/>
      <c r="H3" s="594"/>
    </row>
    <row r="4" spans="1:9" ht="14.25" customHeight="1">
      <c r="A4" s="1047"/>
      <c r="B4" s="1047"/>
      <c r="C4" s="1047"/>
      <c r="D4" s="1047"/>
      <c r="E4" s="1048"/>
      <c r="F4" s="1047"/>
      <c r="G4" s="1047"/>
      <c r="H4" s="1047"/>
    </row>
    <row r="5" spans="1:9" ht="14.25" customHeight="1">
      <c r="A5" s="594" t="s">
        <v>220</v>
      </c>
      <c r="B5" s="594"/>
      <c r="C5" s="594"/>
      <c r="D5" s="594"/>
      <c r="E5" s="594"/>
      <c r="F5" s="594"/>
      <c r="G5" s="594"/>
      <c r="H5" s="953"/>
    </row>
    <row r="6" spans="1:9" ht="14.25" customHeight="1">
      <c r="A6" s="593" t="s">
        <v>219</v>
      </c>
      <c r="B6" s="593"/>
      <c r="C6" s="593"/>
      <c r="D6" s="593"/>
      <c r="E6" s="593"/>
      <c r="F6" s="593"/>
      <c r="G6" s="593"/>
      <c r="H6" s="591"/>
    </row>
    <row r="7" spans="1:9" ht="14.25" customHeight="1">
      <c r="A7" s="591"/>
      <c r="B7" s="636"/>
      <c r="C7" s="636"/>
      <c r="D7" s="636"/>
      <c r="E7" s="637"/>
      <c r="F7" s="636"/>
      <c r="G7" s="636"/>
      <c r="H7" s="591"/>
    </row>
    <row r="8" spans="1:9" ht="14.25" customHeight="1">
      <c r="A8" s="636"/>
      <c r="B8" s="636"/>
      <c r="C8" s="636"/>
      <c r="D8" s="636"/>
      <c r="E8" s="637"/>
      <c r="F8" s="636"/>
      <c r="G8" s="636"/>
      <c r="H8" s="636"/>
    </row>
    <row r="9" spans="1:9" ht="14.25" customHeight="1">
      <c r="A9" s="849"/>
      <c r="B9" s="951" t="s">
        <v>630</v>
      </c>
      <c r="D9" s="555"/>
      <c r="E9" s="555"/>
      <c r="F9" s="555"/>
      <c r="G9" s="555"/>
      <c r="H9" s="555"/>
    </row>
    <row r="10" spans="1:9" ht="14.25" customHeight="1">
      <c r="A10" s="432" t="s">
        <v>143</v>
      </c>
      <c r="B10" s="431"/>
      <c r="C10" s="906" t="s">
        <v>92</v>
      </c>
      <c r="D10" s="906" t="s">
        <v>91</v>
      </c>
      <c r="E10" s="905" t="s">
        <v>93</v>
      </c>
      <c r="F10" s="904"/>
      <c r="G10" s="903"/>
      <c r="H10" s="906" t="s">
        <v>452</v>
      </c>
    </row>
    <row r="11" spans="1:9" ht="14.25" customHeight="1">
      <c r="A11" s="426"/>
      <c r="B11" s="425"/>
      <c r="C11" s="901" t="s">
        <v>86</v>
      </c>
      <c r="D11" s="900" t="s">
        <v>228</v>
      </c>
      <c r="E11" s="900" t="s">
        <v>215</v>
      </c>
      <c r="F11" s="900" t="s">
        <v>89</v>
      </c>
      <c r="G11" s="900"/>
      <c r="H11" s="900" t="s">
        <v>214</v>
      </c>
    </row>
    <row r="12" spans="1:9" ht="14.25" customHeight="1">
      <c r="A12" s="426"/>
      <c r="B12" s="425"/>
      <c r="C12" s="901"/>
      <c r="D12" s="900"/>
      <c r="E12" s="900" t="s">
        <v>85</v>
      </c>
      <c r="F12" s="900" t="s">
        <v>85</v>
      </c>
      <c r="G12" s="900" t="s">
        <v>88</v>
      </c>
      <c r="H12" s="900" t="s">
        <v>227</v>
      </c>
    </row>
    <row r="13" spans="1:9" ht="14.25" customHeight="1">
      <c r="A13" s="421"/>
      <c r="B13" s="420"/>
      <c r="C13" s="897"/>
      <c r="D13" s="896" t="s">
        <v>84</v>
      </c>
      <c r="E13" s="896" t="s">
        <v>84</v>
      </c>
      <c r="F13" s="896" t="s">
        <v>142</v>
      </c>
      <c r="G13" s="895"/>
      <c r="H13" s="896" t="s">
        <v>83</v>
      </c>
    </row>
    <row r="14" spans="1:9" ht="20.100000000000001" customHeight="1">
      <c r="A14" s="587" t="s">
        <v>213</v>
      </c>
      <c r="B14" s="847"/>
      <c r="C14" s="585"/>
      <c r="D14" s="585"/>
      <c r="E14" s="585"/>
      <c r="F14" s="586"/>
      <c r="G14" s="586"/>
      <c r="H14" s="586"/>
    </row>
    <row r="15" spans="1:9" s="821" customFormat="1" ht="20.100000000000001" customHeight="1" outlineLevel="1">
      <c r="A15" s="584" t="s">
        <v>46</v>
      </c>
      <c r="B15" s="822"/>
      <c r="C15" s="582"/>
      <c r="D15" s="580">
        <f>SUM(D16:D26)</f>
        <v>347029.44999999995</v>
      </c>
      <c r="E15" s="580">
        <f>SUM(E16:E26)</f>
        <v>106333.73</v>
      </c>
      <c r="F15" s="580">
        <f>SUM(F16:F26)</f>
        <v>439426.27</v>
      </c>
      <c r="G15" s="580">
        <f>SUM(G16:G26)</f>
        <v>545760</v>
      </c>
      <c r="H15" s="580">
        <f>SUM(H16:H26)</f>
        <v>505760</v>
      </c>
    </row>
    <row r="16" spans="1:9" s="819" customFormat="1" ht="16.7" customHeight="1" outlineLevel="1">
      <c r="A16" s="602" t="s">
        <v>212</v>
      </c>
      <c r="B16" s="604"/>
      <c r="C16" s="578" t="s">
        <v>44</v>
      </c>
      <c r="D16" s="574">
        <f>'[24]8753'!$F$13</f>
        <v>39375</v>
      </c>
      <c r="E16" s="1046">
        <f>'[23]8753'!$F$13</f>
        <v>0</v>
      </c>
      <c r="F16" s="563">
        <f>G16-E16</f>
        <v>65000</v>
      </c>
      <c r="G16" s="577">
        <f>'[23]8753'!$D$13</f>
        <v>65000</v>
      </c>
      <c r="H16" s="576">
        <v>50000</v>
      </c>
      <c r="I16" s="1044"/>
    </row>
    <row r="17" spans="1:19" s="819" customFormat="1" ht="16.7" customHeight="1" outlineLevel="1">
      <c r="A17" s="602" t="s">
        <v>211</v>
      </c>
      <c r="B17" s="604"/>
      <c r="C17" s="390" t="s">
        <v>40</v>
      </c>
      <c r="D17" s="634">
        <f>'[24]8753'!$F$14</f>
        <v>22500</v>
      </c>
      <c r="E17" s="946">
        <f>'[23]8753'!$F$14</f>
        <v>0</v>
      </c>
      <c r="F17" s="563">
        <f>G17-E17</f>
        <v>35000</v>
      </c>
      <c r="G17" s="1045">
        <f>'[23]8753'!$D$14</f>
        <v>35000</v>
      </c>
      <c r="H17" s="563">
        <v>25000</v>
      </c>
      <c r="I17" s="1044"/>
    </row>
    <row r="18" spans="1:19" s="809" customFormat="1" ht="16.7" customHeight="1" outlineLevel="1">
      <c r="A18" s="570" t="s">
        <v>39</v>
      </c>
      <c r="B18" s="604"/>
      <c r="C18" s="568" t="s">
        <v>35</v>
      </c>
      <c r="D18" s="947">
        <f>'[24]8753'!$F$15</f>
        <v>55971.199999999997</v>
      </c>
      <c r="E18" s="946">
        <f>'[23]8753'!$F$15</f>
        <v>0</v>
      </c>
      <c r="F18" s="563">
        <f>G18-E18</f>
        <v>80000</v>
      </c>
      <c r="G18" s="564">
        <f>'[23]8753'!$D$15</f>
        <v>80000</v>
      </c>
      <c r="H18" s="941">
        <v>75000</v>
      </c>
      <c r="I18" s="1044"/>
    </row>
    <row r="19" spans="1:19" s="809" customFormat="1" ht="16.7" customHeight="1" outlineLevel="1">
      <c r="A19" s="570" t="s">
        <v>334</v>
      </c>
      <c r="B19" s="888"/>
      <c r="C19" s="568"/>
      <c r="D19" s="634"/>
      <c r="E19" s="638"/>
      <c r="F19" s="563"/>
      <c r="G19" s="564"/>
      <c r="H19" s="941"/>
      <c r="I19" s="819"/>
    </row>
    <row r="20" spans="1:19" s="809" customFormat="1" ht="16.7" customHeight="1" outlineLevel="1">
      <c r="A20" s="602"/>
      <c r="B20" s="886" t="s">
        <v>333</v>
      </c>
      <c r="C20" s="568" t="s">
        <v>37</v>
      </c>
      <c r="D20" s="634">
        <f>'[24]8753'!$F$16</f>
        <v>0</v>
      </c>
      <c r="E20" s="638">
        <f>'[23]8753'!$F$16</f>
        <v>0</v>
      </c>
      <c r="F20" s="563">
        <f>G20-E20</f>
        <v>23000</v>
      </c>
      <c r="G20" s="564">
        <f>'[23]8753'!$D$16</f>
        <v>23000</v>
      </c>
      <c r="H20" s="941">
        <v>23000</v>
      </c>
      <c r="I20" s="819"/>
    </row>
    <row r="21" spans="1:19" s="809" customFormat="1" ht="16.7" customHeight="1" outlineLevel="1">
      <c r="A21" s="570" t="s">
        <v>238</v>
      </c>
      <c r="B21" s="569"/>
      <c r="C21" s="568" t="s">
        <v>131</v>
      </c>
      <c r="D21" s="634">
        <f>'[24]8753'!$F$17</f>
        <v>4549.5</v>
      </c>
      <c r="E21" s="638">
        <f>'[23]8753'!$F$17</f>
        <v>0</v>
      </c>
      <c r="F21" s="563">
        <f>G21-E21</f>
        <v>30000</v>
      </c>
      <c r="G21" s="564">
        <f>'[23]8753'!$D$17</f>
        <v>30000</v>
      </c>
      <c r="H21" s="941">
        <v>30000</v>
      </c>
      <c r="I21" s="819"/>
    </row>
    <row r="22" spans="1:19" s="809" customFormat="1" ht="16.7" customHeight="1" outlineLevel="1">
      <c r="A22" s="570" t="s">
        <v>24</v>
      </c>
      <c r="B22" s="569"/>
      <c r="C22" s="771" t="s">
        <v>23</v>
      </c>
      <c r="D22" s="634">
        <f>'[24]8753'!$F$18</f>
        <v>207633.74999999994</v>
      </c>
      <c r="E22" s="941">
        <f>'[23]8753'!$F$18</f>
        <v>106333.73</v>
      </c>
      <c r="F22" s="563">
        <f>G22-E22</f>
        <v>151426.27000000002</v>
      </c>
      <c r="G22" s="564">
        <f>'[23]8753'!$D$18</f>
        <v>257760</v>
      </c>
      <c r="H22" s="940">
        <v>257760</v>
      </c>
      <c r="I22" s="819"/>
    </row>
    <row r="23" spans="1:19" s="809" customFormat="1" ht="16.7" customHeight="1" outlineLevel="1">
      <c r="A23" s="570" t="s">
        <v>455</v>
      </c>
      <c r="B23" s="569"/>
      <c r="C23" s="568"/>
      <c r="D23" s="634"/>
      <c r="E23" s="941"/>
      <c r="F23" s="563"/>
      <c r="G23" s="564"/>
      <c r="H23" s="941"/>
      <c r="I23" s="819"/>
    </row>
    <row r="24" spans="1:19" s="809" customFormat="1" ht="16.7" customHeight="1" outlineLevel="1">
      <c r="A24" s="602"/>
      <c r="B24" s="601" t="s">
        <v>629</v>
      </c>
      <c r="C24" s="568" t="s">
        <v>252</v>
      </c>
      <c r="D24" s="634">
        <f>'[24]8753'!$F$19</f>
        <v>17000</v>
      </c>
      <c r="E24" s="941">
        <f>'[23]8753'!$F$19</f>
        <v>0</v>
      </c>
      <c r="F24" s="563">
        <f>G24-E24</f>
        <v>35000</v>
      </c>
      <c r="G24" s="564">
        <f>'[23]8753'!$D$19</f>
        <v>35000</v>
      </c>
      <c r="H24" s="941">
        <v>25000</v>
      </c>
      <c r="I24" s="819"/>
    </row>
    <row r="25" spans="1:19" s="809" customFormat="1" ht="16.7" customHeight="1" outlineLevel="1">
      <c r="A25" s="570" t="s">
        <v>17</v>
      </c>
      <c r="B25" s="569"/>
      <c r="C25" s="568"/>
      <c r="D25" s="634"/>
      <c r="E25" s="941"/>
      <c r="F25" s="563"/>
      <c r="G25" s="564"/>
      <c r="H25" s="941"/>
      <c r="I25" s="819"/>
    </row>
    <row r="26" spans="1:19" s="809" customFormat="1" ht="16.7" customHeight="1" outlineLevel="1">
      <c r="A26" s="1043"/>
      <c r="B26" s="601" t="s">
        <v>275</v>
      </c>
      <c r="C26" s="568" t="s">
        <v>206</v>
      </c>
      <c r="D26" s="634">
        <f>'[24]8753'!$F$20</f>
        <v>0</v>
      </c>
      <c r="E26" s="941">
        <f>'[23]8753'!$F$20</f>
        <v>0</v>
      </c>
      <c r="F26" s="563">
        <f>G26-E26</f>
        <v>20000</v>
      </c>
      <c r="G26" s="564">
        <f>'[23]8753'!$D$20</f>
        <v>20000</v>
      </c>
      <c r="H26" s="941">
        <v>20000</v>
      </c>
      <c r="I26" s="819"/>
    </row>
    <row r="27" spans="1:19" ht="20.100000000000001" customHeight="1" outlineLevel="2">
      <c r="A27" s="1042" t="s">
        <v>8</v>
      </c>
      <c r="B27" s="1041"/>
      <c r="C27" s="583"/>
      <c r="D27" s="580">
        <f>SUM(D16:D26)</f>
        <v>347029.44999999995</v>
      </c>
      <c r="E27" s="580">
        <f>SUM(E16:E26)</f>
        <v>106333.73</v>
      </c>
      <c r="F27" s="580">
        <f>SUM(F16:F26)</f>
        <v>439426.27</v>
      </c>
      <c r="G27" s="580">
        <f>SUM(G16:G26)</f>
        <v>545760</v>
      </c>
      <c r="H27" s="580">
        <f>SUM(H16:H26)</f>
        <v>505760</v>
      </c>
    </row>
    <row r="28" spans="1:19" s="1038" customFormat="1" ht="14.25" customHeight="1">
      <c r="A28" s="1040"/>
      <c r="B28" s="367"/>
      <c r="C28" s="369"/>
      <c r="D28" s="369"/>
      <c r="E28" s="370"/>
      <c r="F28" s="369"/>
      <c r="G28" s="1039"/>
      <c r="H28" s="1039"/>
    </row>
    <row r="29" spans="1:19" s="1038" customFormat="1" ht="14.25" customHeight="1">
      <c r="A29" s="1040"/>
      <c r="B29" s="367"/>
      <c r="C29" s="369"/>
      <c r="D29" s="369"/>
      <c r="E29" s="370"/>
      <c r="F29" s="369"/>
      <c r="G29" s="1039"/>
      <c r="H29" s="1039"/>
    </row>
    <row r="30" spans="1:19" s="664" customFormat="1" ht="14.25" customHeight="1">
      <c r="A30" s="672" t="s">
        <v>394</v>
      </c>
      <c r="B30" s="671"/>
      <c r="C30" s="671"/>
      <c r="D30" s="671"/>
      <c r="E30" s="670"/>
      <c r="F30" s="670"/>
      <c r="G30" s="670" t="s">
        <v>5</v>
      </c>
      <c r="H30" s="670"/>
      <c r="I30" s="666"/>
      <c r="J30" s="665"/>
      <c r="K30" s="665"/>
      <c r="L30" s="665"/>
      <c r="M30" s="665"/>
      <c r="N30" s="665"/>
      <c r="O30" s="665"/>
      <c r="P30" s="665"/>
      <c r="Q30" s="665"/>
      <c r="R30" s="665"/>
      <c r="S30" s="665"/>
    </row>
    <row r="31" spans="1:19" s="664" customFormat="1" ht="11.25" customHeight="1">
      <c r="A31" s="670"/>
      <c r="B31" s="671"/>
      <c r="C31" s="671"/>
      <c r="D31" s="671"/>
      <c r="E31" s="670"/>
      <c r="F31" s="670"/>
      <c r="G31" s="670"/>
      <c r="H31" s="670"/>
      <c r="I31" s="666"/>
      <c r="J31" s="665"/>
      <c r="K31" s="665"/>
      <c r="L31" s="665"/>
      <c r="M31" s="665"/>
      <c r="N31" s="665"/>
      <c r="O31" s="665"/>
      <c r="P31" s="665"/>
      <c r="Q31" s="665"/>
      <c r="R31" s="665"/>
      <c r="S31" s="665"/>
    </row>
    <row r="32" spans="1:19" s="664" customFormat="1" ht="6" customHeight="1">
      <c r="A32" s="670"/>
      <c r="B32" s="671"/>
      <c r="C32" s="671"/>
      <c r="D32" s="671"/>
      <c r="E32" s="670"/>
      <c r="F32" s="670"/>
      <c r="G32" s="670"/>
      <c r="H32" s="670"/>
      <c r="I32" s="666"/>
      <c r="J32" s="665"/>
      <c r="K32" s="665"/>
      <c r="L32" s="665"/>
      <c r="M32" s="665"/>
      <c r="N32" s="665"/>
      <c r="O32" s="665"/>
      <c r="P32" s="665"/>
      <c r="Q32" s="665"/>
      <c r="R32" s="665"/>
      <c r="S32" s="665"/>
    </row>
    <row r="33" spans="1:19" s="664" customFormat="1" ht="14.25" customHeight="1">
      <c r="A33" s="3698" t="s">
        <v>1917</v>
      </c>
      <c r="B33" s="864"/>
      <c r="C33" s="3695" t="s">
        <v>1924</v>
      </c>
      <c r="D33" s="369"/>
      <c r="E33" s="669"/>
      <c r="F33" s="669"/>
      <c r="G33" s="3697" t="s">
        <v>1876</v>
      </c>
      <c r="H33" s="669"/>
      <c r="I33" s="666"/>
      <c r="J33" s="665"/>
      <c r="K33" s="665"/>
      <c r="L33" s="665"/>
      <c r="M33" s="665"/>
      <c r="N33" s="665"/>
      <c r="O33" s="665"/>
      <c r="P33" s="665"/>
      <c r="Q33" s="665"/>
      <c r="R33" s="665"/>
      <c r="S33" s="665"/>
    </row>
    <row r="34" spans="1:19" s="664" customFormat="1" ht="14.25" customHeight="1">
      <c r="A34" s="372" t="s">
        <v>566</v>
      </c>
      <c r="B34" s="864"/>
      <c r="C34" s="370" t="s">
        <v>392</v>
      </c>
      <c r="D34" s="369"/>
      <c r="E34" s="667"/>
      <c r="F34" s="667"/>
      <c r="G34" s="368" t="s">
        <v>240</v>
      </c>
      <c r="H34" s="667"/>
      <c r="I34" s="666"/>
      <c r="J34" s="665"/>
      <c r="K34" s="665"/>
      <c r="L34" s="665"/>
      <c r="M34" s="665"/>
      <c r="N34" s="665"/>
      <c r="O34" s="665"/>
      <c r="P34" s="665"/>
      <c r="Q34" s="665"/>
      <c r="R34" s="665"/>
      <c r="S34" s="665"/>
    </row>
    <row r="35" spans="1:19" s="363" customFormat="1" ht="12.75">
      <c r="B35" s="954"/>
      <c r="C35" s="365"/>
      <c r="D35" s="364"/>
      <c r="E35" s="364"/>
      <c r="F35" s="368"/>
      <c r="G35" s="364"/>
      <c r="H35" s="364"/>
      <c r="I35" s="954"/>
    </row>
    <row r="36" spans="1:19" s="363" customFormat="1" ht="12.75">
      <c r="B36" s="954"/>
      <c r="C36" s="365"/>
      <c r="D36" s="364"/>
      <c r="E36" s="364"/>
      <c r="F36" s="364"/>
      <c r="G36" s="364"/>
      <c r="H36" s="364"/>
      <c r="I36" s="954"/>
    </row>
    <row r="37" spans="1:19" s="363" customFormat="1" ht="12.75">
      <c r="B37" s="954"/>
      <c r="C37" s="365"/>
      <c r="D37" s="364"/>
      <c r="E37" s="364"/>
      <c r="F37" s="364"/>
      <c r="G37" s="364"/>
      <c r="H37" s="364"/>
      <c r="I37" s="954"/>
    </row>
    <row r="38" spans="1:19" s="363" customFormat="1" ht="12.75">
      <c r="B38" s="954"/>
      <c r="C38" s="365"/>
      <c r="D38" s="364"/>
      <c r="E38" s="364"/>
      <c r="F38" s="364"/>
      <c r="G38" s="364"/>
      <c r="H38" s="364"/>
      <c r="I38" s="954"/>
    </row>
    <row r="39" spans="1:19" s="363" customFormat="1" ht="12.75">
      <c r="B39" s="954"/>
      <c r="C39" s="365"/>
      <c r="D39" s="364"/>
      <c r="E39" s="364"/>
      <c r="F39" s="364"/>
      <c r="G39" s="364"/>
      <c r="H39" s="364"/>
      <c r="I39" s="954"/>
    </row>
    <row r="40" spans="1:19" s="363" customFormat="1" ht="12.75">
      <c r="B40" s="954"/>
      <c r="C40" s="365"/>
      <c r="D40" s="364"/>
      <c r="E40" s="364"/>
      <c r="F40" s="364"/>
      <c r="G40" s="364"/>
      <c r="H40" s="364"/>
      <c r="I40" s="954"/>
    </row>
    <row r="41" spans="1:19" s="363" customFormat="1" ht="12.75">
      <c r="B41" s="954"/>
      <c r="C41" s="365"/>
      <c r="D41" s="364"/>
      <c r="E41" s="364"/>
      <c r="F41" s="364"/>
      <c r="G41" s="364"/>
      <c r="H41" s="364"/>
      <c r="I41" s="954"/>
    </row>
    <row r="42" spans="1:19" s="363" customFormat="1" ht="12.75">
      <c r="B42" s="954"/>
      <c r="C42" s="365"/>
      <c r="D42" s="364"/>
      <c r="E42" s="364"/>
      <c r="F42" s="364"/>
      <c r="G42" s="364"/>
      <c r="H42" s="364"/>
      <c r="I42" s="954"/>
    </row>
  </sheetData>
  <mergeCells count="5">
    <mergeCell ref="A3:H3"/>
    <mergeCell ref="A10:B13"/>
    <mergeCell ref="E10:G10"/>
    <mergeCell ref="A5:G5"/>
    <mergeCell ref="A6:G6"/>
  </mergeCells>
  <pageMargins left="0.5" right="0" top="0" bottom="0" header="0.5" footer="0"/>
  <pageSetup paperSize="5" orientation="portrait" verticalDpi="300"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12" transitionEvaluation="1" transitionEntry="1">
    <tabColor rgb="FF00B050"/>
    <outlinePr summaryBelow="0"/>
  </sheetPr>
  <dimension ref="A1:EH124"/>
  <sheetViews>
    <sheetView showGridLines="0" showOutlineSymbols="0" topLeftCell="A112" workbookViewId="0">
      <selection activeCell="G122" sqref="G122"/>
    </sheetView>
  </sheetViews>
  <sheetFormatPr defaultColWidth="12.5703125" defaultRowHeight="15.75" outlineLevelRow="1" outlineLevelCol="2"/>
  <cols>
    <col min="1" max="1" width="1.85546875" style="796" customWidth="1"/>
    <col min="2" max="2" width="33.140625" style="796" customWidth="1"/>
    <col min="3" max="3" width="12.7109375" style="756" customWidth="1"/>
    <col min="4" max="4" width="10.28515625" style="756" customWidth="1"/>
    <col min="5" max="5" width="10.85546875" style="756" customWidth="1"/>
    <col min="6" max="6" width="10.28515625" style="756" customWidth="1"/>
    <col min="7" max="7" width="10.7109375" style="756" customWidth="1"/>
    <col min="8" max="8" width="10.28515625" style="756" customWidth="1"/>
    <col min="9" max="37" width="12.5703125" style="796"/>
    <col min="38" max="42" width="12.5703125" style="796" outlineLevel="1"/>
    <col min="43" max="48" width="12.5703125" style="796" outlineLevel="2"/>
    <col min="49" max="51" width="12.5703125" style="796" outlineLevel="1"/>
    <col min="52" max="71" width="12.5703125" style="796"/>
    <col min="72" max="75" width="12.5703125" style="796" outlineLevel="1"/>
    <col min="76" max="123" width="12.5703125" style="796"/>
    <col min="124" max="129" width="12.5703125" style="796" outlineLevel="1"/>
    <col min="130" max="135" width="12.5703125" style="796" outlineLevel="2"/>
    <col min="136" max="138" width="12.5703125" style="796" outlineLevel="1"/>
    <col min="139" max="16384" width="12.5703125" style="796"/>
  </cols>
  <sheetData>
    <row r="1" spans="1:8">
      <c r="A1" s="739" t="s">
        <v>99</v>
      </c>
      <c r="B1" s="554"/>
      <c r="E1" s="739"/>
      <c r="F1" s="739"/>
      <c r="G1" s="739"/>
      <c r="H1" s="739"/>
    </row>
    <row r="2" spans="1:8" ht="14.25" customHeight="1">
      <c r="A2" s="738" t="s">
        <v>480</v>
      </c>
      <c r="B2" s="554"/>
      <c r="E2" s="738"/>
      <c r="F2" s="738"/>
      <c r="G2" s="738"/>
      <c r="H2" s="738"/>
    </row>
    <row r="3" spans="1:8" ht="14.25" customHeight="1">
      <c r="A3" s="554"/>
      <c r="B3" s="554"/>
      <c r="E3" s="738"/>
      <c r="F3" s="738"/>
      <c r="G3" s="738"/>
      <c r="H3" s="738"/>
    </row>
    <row r="4" spans="1:8" ht="14.25" customHeight="1">
      <c r="A4" s="594" t="s">
        <v>220</v>
      </c>
      <c r="B4" s="594"/>
      <c r="C4" s="594"/>
      <c r="D4" s="594"/>
      <c r="E4" s="594"/>
      <c r="F4" s="594"/>
      <c r="G4" s="594"/>
      <c r="H4" s="594"/>
    </row>
    <row r="5" spans="1:8" ht="14.25" customHeight="1">
      <c r="A5" s="593" t="s">
        <v>219</v>
      </c>
      <c r="B5" s="593"/>
      <c r="C5" s="593"/>
      <c r="D5" s="593"/>
      <c r="E5" s="593"/>
      <c r="F5" s="593"/>
      <c r="G5" s="593"/>
      <c r="H5" s="593"/>
    </row>
    <row r="6" spans="1:8" ht="14.25" customHeight="1">
      <c r="A6" s="636"/>
      <c r="B6" s="636"/>
      <c r="C6" s="851"/>
      <c r="D6" s="851"/>
      <c r="E6" s="850"/>
      <c r="F6" s="851"/>
      <c r="G6" s="851"/>
      <c r="H6" s="850"/>
    </row>
    <row r="7" spans="1:8" ht="14.25" customHeight="1">
      <c r="A7" s="848" t="s">
        <v>673</v>
      </c>
    </row>
    <row r="8" spans="1:8" ht="10.5" customHeight="1">
      <c r="A8" s="849"/>
      <c r="B8" s="848"/>
    </row>
    <row r="9" spans="1:8" ht="14.25" customHeight="1">
      <c r="A9" s="432" t="s">
        <v>143</v>
      </c>
      <c r="B9" s="431"/>
      <c r="C9" s="1022" t="s">
        <v>92</v>
      </c>
      <c r="D9" s="906" t="s">
        <v>91</v>
      </c>
      <c r="E9" s="905" t="s">
        <v>93</v>
      </c>
      <c r="F9" s="904"/>
      <c r="G9" s="903"/>
      <c r="H9" s="906" t="s">
        <v>452</v>
      </c>
    </row>
    <row r="10" spans="1:8" ht="14.25" customHeight="1">
      <c r="A10" s="426"/>
      <c r="B10" s="425"/>
      <c r="C10" s="1020" t="s">
        <v>86</v>
      </c>
      <c r="D10" s="900" t="s">
        <v>228</v>
      </c>
      <c r="E10" s="900" t="s">
        <v>215</v>
      </c>
      <c r="F10" s="900" t="s">
        <v>89</v>
      </c>
      <c r="G10" s="900"/>
      <c r="H10" s="900" t="s">
        <v>214</v>
      </c>
    </row>
    <row r="11" spans="1:8" ht="14.25" customHeight="1">
      <c r="A11" s="426"/>
      <c r="B11" s="425"/>
      <c r="C11" s="1020"/>
      <c r="D11" s="900"/>
      <c r="E11" s="900" t="s">
        <v>85</v>
      </c>
      <c r="F11" s="900" t="s">
        <v>85</v>
      </c>
      <c r="G11" s="900" t="s">
        <v>88</v>
      </c>
      <c r="H11" s="900" t="s">
        <v>227</v>
      </c>
    </row>
    <row r="12" spans="1:8" ht="14.25" customHeight="1">
      <c r="A12" s="421"/>
      <c r="B12" s="420"/>
      <c r="C12" s="1018"/>
      <c r="D12" s="896" t="s">
        <v>84</v>
      </c>
      <c r="E12" s="896" t="s">
        <v>84</v>
      </c>
      <c r="F12" s="896" t="s">
        <v>142</v>
      </c>
      <c r="G12" s="895"/>
      <c r="H12" s="896" t="s">
        <v>83</v>
      </c>
    </row>
    <row r="13" spans="1:8" s="809" customFormat="1" ht="20.100000000000001" customHeight="1">
      <c r="A13" s="1090" t="s">
        <v>213</v>
      </c>
      <c r="B13" s="1089"/>
      <c r="C13" s="1088"/>
      <c r="D13" s="1088"/>
      <c r="E13" s="1088"/>
      <c r="F13" s="1087"/>
      <c r="G13" s="1087"/>
      <c r="H13" s="1087"/>
    </row>
    <row r="14" spans="1:8" s="809" customFormat="1" ht="20.100000000000001" customHeight="1">
      <c r="A14" s="657" t="s">
        <v>82</v>
      </c>
      <c r="B14" s="1086"/>
      <c r="C14" s="877"/>
      <c r="D14" s="929">
        <f>SUM(D16:D36)</f>
        <v>0</v>
      </c>
      <c r="E14" s="929">
        <f>SUM(E16:E36)</f>
        <v>0</v>
      </c>
      <c r="F14" s="929">
        <f>SUM(F16:F36)</f>
        <v>0</v>
      </c>
      <c r="G14" s="929">
        <f>SUM(G16:G36)</f>
        <v>0</v>
      </c>
      <c r="H14" s="929" t="e">
        <f>SUM(H16:H36)</f>
        <v>#REF!</v>
      </c>
    </row>
    <row r="15" spans="1:8" ht="14.1" customHeight="1" outlineLevel="1">
      <c r="A15" s="841" t="s">
        <v>81</v>
      </c>
      <c r="B15" s="840"/>
      <c r="C15" s="838"/>
      <c r="D15" s="839"/>
      <c r="E15" s="839"/>
      <c r="F15" s="838"/>
      <c r="G15" s="838"/>
      <c r="H15" s="838"/>
    </row>
    <row r="16" spans="1:8" ht="14.1" customHeight="1" outlineLevel="1">
      <c r="A16" s="570" t="s">
        <v>478</v>
      </c>
      <c r="B16" s="569"/>
      <c r="C16" s="837" t="s">
        <v>79</v>
      </c>
      <c r="D16" s="697">
        <v>0</v>
      </c>
      <c r="E16" s="677">
        <v>0</v>
      </c>
      <c r="F16" s="677">
        <v>0</v>
      </c>
      <c r="G16" s="675">
        <v>0</v>
      </c>
      <c r="H16" s="675" t="e">
        <f>#REF!</f>
        <v>#REF!</v>
      </c>
    </row>
    <row r="17" spans="1:9" ht="14.1" customHeight="1" outlineLevel="1">
      <c r="A17" s="835" t="s">
        <v>78</v>
      </c>
      <c r="B17" s="569"/>
      <c r="C17" s="743"/>
      <c r="D17" s="697"/>
      <c r="E17" s="677"/>
      <c r="F17" s="677"/>
      <c r="G17" s="675"/>
      <c r="H17" s="675"/>
    </row>
    <row r="18" spans="1:9" ht="14.1" customHeight="1" outlineLevel="1">
      <c r="A18" s="570" t="s">
        <v>477</v>
      </c>
      <c r="B18" s="569"/>
      <c r="C18" s="837" t="s">
        <v>76</v>
      </c>
      <c r="D18" s="697">
        <v>0</v>
      </c>
      <c r="E18" s="677">
        <v>0</v>
      </c>
      <c r="F18" s="677">
        <f>G18-E18</f>
        <v>0</v>
      </c>
      <c r="G18" s="675">
        <v>0</v>
      </c>
      <c r="H18" s="675" t="e">
        <f>#REF!*2000*12</f>
        <v>#REF!</v>
      </c>
    </row>
    <row r="19" spans="1:9" ht="14.1" customHeight="1" outlineLevel="1">
      <c r="A19" s="570" t="s">
        <v>141</v>
      </c>
      <c r="B19" s="569"/>
      <c r="C19" s="837" t="s">
        <v>140</v>
      </c>
      <c r="D19" s="697">
        <v>0</v>
      </c>
      <c r="E19" s="765">
        <v>0</v>
      </c>
      <c r="F19" s="677">
        <f>G19-E19</f>
        <v>0</v>
      </c>
      <c r="G19" s="770">
        <v>0</v>
      </c>
      <c r="H19" s="675">
        <v>85500</v>
      </c>
    </row>
    <row r="20" spans="1:9" ht="14.1" customHeight="1" outlineLevel="1">
      <c r="A20" s="570" t="s">
        <v>139</v>
      </c>
      <c r="B20" s="569"/>
      <c r="C20" s="837" t="s">
        <v>138</v>
      </c>
      <c r="D20" s="697">
        <v>0</v>
      </c>
      <c r="E20" s="765">
        <v>0</v>
      </c>
      <c r="F20" s="677">
        <f>G20-E20</f>
        <v>0</v>
      </c>
      <c r="G20" s="770">
        <v>0</v>
      </c>
      <c r="H20" s="675">
        <v>85500</v>
      </c>
    </row>
    <row r="21" spans="1:9" ht="14.1" customHeight="1" outlineLevel="1">
      <c r="A21" s="570" t="s">
        <v>75</v>
      </c>
      <c r="B21" s="569"/>
      <c r="C21" s="837" t="s">
        <v>476</v>
      </c>
      <c r="D21" s="697">
        <v>0</v>
      </c>
      <c r="E21" s="765">
        <v>0</v>
      </c>
      <c r="F21" s="677">
        <f>G21-E21</f>
        <v>0</v>
      </c>
      <c r="G21" s="770">
        <v>0</v>
      </c>
      <c r="H21" s="770" t="e">
        <f>#REF!*6000</f>
        <v>#REF!</v>
      </c>
    </row>
    <row r="22" spans="1:9" ht="14.1" customHeight="1" outlineLevel="1">
      <c r="A22" s="570" t="s">
        <v>73</v>
      </c>
      <c r="B22" s="569"/>
      <c r="C22" s="743" t="s">
        <v>72</v>
      </c>
      <c r="D22" s="697">
        <v>0</v>
      </c>
      <c r="E22" s="765">
        <v>0</v>
      </c>
      <c r="F22" s="677">
        <f>G22-E22</f>
        <v>0</v>
      </c>
      <c r="G22" s="770">
        <v>0</v>
      </c>
      <c r="H22" s="675" t="e">
        <f>H16/12</f>
        <v>#REF!</v>
      </c>
    </row>
    <row r="23" spans="1:9" ht="14.1" customHeight="1" outlineLevel="1">
      <c r="A23" s="570" t="s">
        <v>475</v>
      </c>
      <c r="B23" s="569"/>
      <c r="C23" s="743" t="s">
        <v>70</v>
      </c>
      <c r="D23" s="697">
        <v>0</v>
      </c>
      <c r="E23" s="776">
        <v>0</v>
      </c>
      <c r="F23" s="677">
        <f>G23-E23</f>
        <v>0</v>
      </c>
      <c r="G23" s="775">
        <v>0</v>
      </c>
      <c r="H23" s="775" t="e">
        <f>#REF!*5000</f>
        <v>#REF!</v>
      </c>
    </row>
    <row r="24" spans="1:9" ht="14.1" customHeight="1" outlineLevel="1">
      <c r="A24" s="570" t="s">
        <v>69</v>
      </c>
      <c r="B24" s="569"/>
      <c r="C24" s="743" t="s">
        <v>68</v>
      </c>
      <c r="D24" s="697">
        <v>0</v>
      </c>
      <c r="E24" s="765">
        <v>0</v>
      </c>
      <c r="F24" s="677">
        <f>G24-E24</f>
        <v>0</v>
      </c>
      <c r="G24" s="770">
        <v>0</v>
      </c>
      <c r="H24" s="675" t="e">
        <f>H22</f>
        <v>#REF!</v>
      </c>
    </row>
    <row r="25" spans="1:9" ht="14.1" customHeight="1" outlineLevel="1">
      <c r="A25" s="835" t="s">
        <v>67</v>
      </c>
      <c r="B25" s="569"/>
      <c r="C25" s="743"/>
      <c r="D25" s="697"/>
      <c r="E25" s="765"/>
      <c r="F25" s="677"/>
      <c r="G25" s="770"/>
      <c r="H25" s="675"/>
    </row>
    <row r="26" spans="1:9" ht="14.1" customHeight="1" outlineLevel="1">
      <c r="A26" s="570" t="s">
        <v>474</v>
      </c>
      <c r="B26" s="569"/>
      <c r="C26" s="743" t="s">
        <v>65</v>
      </c>
      <c r="D26" s="697">
        <v>0</v>
      </c>
      <c r="E26" s="765">
        <v>0</v>
      </c>
      <c r="F26" s="677">
        <f>G26-E26</f>
        <v>0</v>
      </c>
      <c r="G26" s="770">
        <v>0</v>
      </c>
      <c r="H26" s="675">
        <v>632238</v>
      </c>
    </row>
    <row r="27" spans="1:9" ht="14.1" customHeight="1" outlineLevel="1">
      <c r="A27" s="570" t="s">
        <v>473</v>
      </c>
      <c r="B27" s="569"/>
      <c r="C27" s="743" t="s">
        <v>63</v>
      </c>
      <c r="D27" s="697">
        <v>0</v>
      </c>
      <c r="E27" s="765">
        <v>0</v>
      </c>
      <c r="F27" s="677">
        <f>G27-E27</f>
        <v>0</v>
      </c>
      <c r="G27" s="770">
        <v>0</v>
      </c>
      <c r="H27" s="677" t="e">
        <f>#REF!*100*12</f>
        <v>#REF!</v>
      </c>
    </row>
    <row r="28" spans="1:9" ht="14.1" customHeight="1" outlineLevel="1">
      <c r="A28" s="570" t="s">
        <v>62</v>
      </c>
      <c r="B28" s="569"/>
      <c r="C28" s="743" t="s">
        <v>61</v>
      </c>
      <c r="D28" s="697">
        <v>0</v>
      </c>
      <c r="E28" s="765">
        <v>0</v>
      </c>
      <c r="F28" s="677">
        <f>G28-E28</f>
        <v>0</v>
      </c>
      <c r="G28" s="770">
        <v>0</v>
      </c>
      <c r="H28" s="677">
        <v>87553</v>
      </c>
      <c r="I28" s="836"/>
    </row>
    <row r="29" spans="1:9" ht="14.1" customHeight="1" outlineLevel="1">
      <c r="A29" s="570" t="s">
        <v>60</v>
      </c>
      <c r="B29" s="569"/>
      <c r="C29" s="743" t="s">
        <v>59</v>
      </c>
      <c r="D29" s="697">
        <v>0</v>
      </c>
      <c r="E29" s="765">
        <v>0</v>
      </c>
      <c r="F29" s="677">
        <f>G29-E29</f>
        <v>0</v>
      </c>
      <c r="G29" s="826">
        <v>0</v>
      </c>
      <c r="H29" s="677" t="e">
        <f>H27</f>
        <v>#REF!</v>
      </c>
    </row>
    <row r="30" spans="1:9" ht="14.1" customHeight="1" outlineLevel="1">
      <c r="A30" s="835" t="s">
        <v>56</v>
      </c>
      <c r="B30" s="569"/>
      <c r="C30" s="743"/>
      <c r="D30" s="697"/>
      <c r="E30" s="765"/>
      <c r="F30" s="677"/>
      <c r="G30" s="826"/>
      <c r="H30" s="677"/>
    </row>
    <row r="31" spans="1:9" ht="14.1" customHeight="1" outlineLevel="1">
      <c r="A31" s="570" t="s">
        <v>472</v>
      </c>
      <c r="B31" s="569"/>
      <c r="C31" s="743" t="s">
        <v>57</v>
      </c>
      <c r="D31" s="697">
        <v>0</v>
      </c>
      <c r="E31" s="765">
        <v>0</v>
      </c>
      <c r="F31" s="677">
        <f>G31-E31</f>
        <v>0</v>
      </c>
      <c r="G31" s="826">
        <v>0</v>
      </c>
      <c r="H31" s="677">
        <v>1000</v>
      </c>
    </row>
    <row r="32" spans="1:9" ht="14.1" customHeight="1" outlineLevel="1">
      <c r="A32" s="570" t="s">
        <v>464</v>
      </c>
      <c r="B32" s="569"/>
      <c r="C32" s="832" t="s">
        <v>55</v>
      </c>
      <c r="D32" s="769">
        <v>0</v>
      </c>
      <c r="E32" s="768">
        <v>0</v>
      </c>
      <c r="F32" s="677">
        <f>G32-E32</f>
        <v>0</v>
      </c>
      <c r="G32" s="826">
        <v>0</v>
      </c>
      <c r="H32" s="677">
        <v>686655</v>
      </c>
    </row>
    <row r="33" spans="1:9" ht="14.1" customHeight="1" outlineLevel="1">
      <c r="A33" s="570" t="s">
        <v>501</v>
      </c>
      <c r="B33" s="569"/>
      <c r="C33" s="832" t="s">
        <v>468</v>
      </c>
      <c r="D33" s="769">
        <f>[8]GSD!$E$29</f>
        <v>0</v>
      </c>
      <c r="E33" s="768">
        <v>0</v>
      </c>
      <c r="F33" s="677">
        <f>G33-E33</f>
        <v>0</v>
      </c>
      <c r="G33" s="768">
        <v>0</v>
      </c>
      <c r="H33" s="677">
        <v>1000</v>
      </c>
    </row>
    <row r="34" spans="1:9" ht="14.1" customHeight="1" outlineLevel="1">
      <c r="A34" s="818" t="s">
        <v>500</v>
      </c>
      <c r="B34" s="814"/>
      <c r="C34" s="832"/>
      <c r="D34" s="769"/>
      <c r="E34" s="768"/>
      <c r="F34" s="677"/>
      <c r="G34" s="768"/>
      <c r="H34" s="677"/>
    </row>
    <row r="35" spans="1:9" ht="14.1" customHeight="1" outlineLevel="1">
      <c r="A35" s="834"/>
      <c r="B35" s="833" t="s">
        <v>466</v>
      </c>
      <c r="C35" s="832" t="s">
        <v>465</v>
      </c>
      <c r="D35" s="697">
        <v>0</v>
      </c>
      <c r="E35" s="765">
        <f>[7]GSD!$E$30</f>
        <v>0</v>
      </c>
      <c r="F35" s="677">
        <f>G35-E35</f>
        <v>0</v>
      </c>
      <c r="G35" s="765">
        <v>0</v>
      </c>
      <c r="H35" s="677" t="e">
        <f>#REF!*5000</f>
        <v>#REF!</v>
      </c>
      <c r="I35" s="831"/>
    </row>
    <row r="36" spans="1:9" ht="14.1" customHeight="1" outlineLevel="1">
      <c r="A36" s="813" t="s">
        <v>499</v>
      </c>
      <c r="B36" s="830"/>
      <c r="C36" s="829" t="s">
        <v>461</v>
      </c>
      <c r="D36" s="828">
        <v>0</v>
      </c>
      <c r="E36" s="761">
        <v>0</v>
      </c>
      <c r="F36" s="746">
        <f>G36-E36</f>
        <v>0</v>
      </c>
      <c r="G36" s="761">
        <v>0</v>
      </c>
      <c r="H36" s="746">
        <v>0</v>
      </c>
    </row>
    <row r="37" spans="1:9" s="819" customFormat="1" ht="20.100000000000001" customHeight="1" outlineLevel="1">
      <c r="A37" s="1082" t="s">
        <v>672</v>
      </c>
      <c r="B37" s="1082"/>
      <c r="C37" s="1085"/>
      <c r="D37" s="1084">
        <f>[26]CDRRMO!$F$76</f>
        <v>0</v>
      </c>
      <c r="E37" s="757">
        <f>[23]CDRRMO!$F$76</f>
        <v>18033711.310000002</v>
      </c>
      <c r="F37" s="920">
        <f>G37-E37</f>
        <v>197252.38999999687</v>
      </c>
      <c r="G37" s="1083">
        <f>[23]CDRRMO!$D$76</f>
        <v>18230963.699999999</v>
      </c>
      <c r="H37" s="757">
        <v>19916605.620000001</v>
      </c>
    </row>
    <row r="38" spans="1:9" s="819" customFormat="1" ht="20.100000000000001" customHeight="1" outlineLevel="1">
      <c r="A38" s="1082" t="s">
        <v>671</v>
      </c>
      <c r="B38" s="1081"/>
      <c r="C38" s="1080"/>
      <c r="D38" s="1079"/>
      <c r="E38" s="1076"/>
      <c r="F38" s="1078"/>
      <c r="G38" s="1077"/>
      <c r="H38" s="1076"/>
    </row>
    <row r="39" spans="1:9" s="819" customFormat="1" ht="20.100000000000001" customHeight="1" outlineLevel="1">
      <c r="A39" s="584" t="s">
        <v>46</v>
      </c>
      <c r="B39" s="1075"/>
      <c r="C39" s="582"/>
      <c r="D39" s="920">
        <f>SUM(D40:D100)</f>
        <v>7213533.660000002</v>
      </c>
      <c r="E39" s="757">
        <f>SUM(E40:E100)</f>
        <v>3443232.7699999996</v>
      </c>
      <c r="F39" s="920">
        <f>SUM(F40:F100)</f>
        <v>9316682.5299999993</v>
      </c>
      <c r="G39" s="920">
        <f>SUM(G40:G100)</f>
        <v>12759915.300000001</v>
      </c>
      <c r="H39" s="757">
        <f>SUM(H40:H100)</f>
        <v>16222079.779999999</v>
      </c>
    </row>
    <row r="40" spans="1:9" s="821" customFormat="1" ht="14.1" customHeight="1" outlineLevel="1">
      <c r="A40" s="602" t="s">
        <v>212</v>
      </c>
      <c r="B40" s="604"/>
      <c r="C40" s="578" t="s">
        <v>44</v>
      </c>
      <c r="D40" s="574">
        <f>[24]CDRRMO!$F$14</f>
        <v>209048.64</v>
      </c>
      <c r="E40" s="576">
        <f>[23]CDRRMO!$F$14</f>
        <v>113407</v>
      </c>
      <c r="F40" s="563">
        <f>G40-E40</f>
        <v>61593</v>
      </c>
      <c r="G40" s="577">
        <f>[23]CDRRMO!$D$14</f>
        <v>175000</v>
      </c>
      <c r="H40" s="576">
        <v>200000</v>
      </c>
    </row>
    <row r="41" spans="1:9" s="821" customFormat="1" ht="14.1" customHeight="1" outlineLevel="1">
      <c r="A41" s="602" t="s">
        <v>460</v>
      </c>
      <c r="B41" s="604"/>
      <c r="C41" s="390" t="s">
        <v>42</v>
      </c>
      <c r="D41" s="634">
        <f>[24]CDRRMO!$F$15</f>
        <v>0</v>
      </c>
      <c r="E41" s="563">
        <f>[23]CDRRMO!$F$15</f>
        <v>0</v>
      </c>
      <c r="F41" s="563">
        <f>G41-E41</f>
        <v>78915.3</v>
      </c>
      <c r="G41" s="1045">
        <f>[23]CDRRMO!$D$15</f>
        <v>78915.3</v>
      </c>
      <c r="H41" s="563">
        <v>80000</v>
      </c>
    </row>
    <row r="42" spans="1:9" s="821" customFormat="1" ht="14.1" customHeight="1" outlineLevel="1">
      <c r="A42" s="602" t="s">
        <v>211</v>
      </c>
      <c r="B42" s="604"/>
      <c r="C42" s="390" t="s">
        <v>40</v>
      </c>
      <c r="D42" s="947">
        <f>[24]CDRRMO!$F$16</f>
        <v>1147515</v>
      </c>
      <c r="E42" s="563">
        <f>[23]CDRRMO!$F$16</f>
        <v>71000</v>
      </c>
      <c r="F42" s="563">
        <f>G42-E42</f>
        <v>1429000</v>
      </c>
      <c r="G42" s="1045">
        <f>[23]CDRRMO!$D$16</f>
        <v>1500000</v>
      </c>
      <c r="H42" s="563">
        <v>500000</v>
      </c>
    </row>
    <row r="43" spans="1:9" s="821" customFormat="1" ht="14.1" customHeight="1" outlineLevel="1">
      <c r="A43" s="570" t="s">
        <v>39</v>
      </c>
      <c r="B43" s="604"/>
      <c r="C43" s="568" t="s">
        <v>35</v>
      </c>
      <c r="D43" s="947">
        <f>[24]CDRRMO!$F$17</f>
        <v>194019.59</v>
      </c>
      <c r="E43" s="563">
        <f>[23]CDRRMO!$F$17</f>
        <v>85180.54</v>
      </c>
      <c r="F43" s="563">
        <f>G43-E43</f>
        <v>144819.46000000002</v>
      </c>
      <c r="G43" s="564">
        <f>[23]CDRRMO!$D$17</f>
        <v>230000</v>
      </c>
      <c r="H43" s="563">
        <v>300000</v>
      </c>
    </row>
    <row r="44" spans="1:9" s="821" customFormat="1" ht="14.1" customHeight="1" outlineLevel="1">
      <c r="A44" s="570" t="s">
        <v>670</v>
      </c>
      <c r="B44" s="604"/>
      <c r="C44" s="568" t="s">
        <v>458</v>
      </c>
      <c r="D44" s="947">
        <f>[24]CDRRMO!$F$18</f>
        <v>45000</v>
      </c>
      <c r="E44" s="563">
        <f>[23]CDRRMO!$F$18</f>
        <v>0</v>
      </c>
      <c r="F44" s="563">
        <f>G44-E44</f>
        <v>700000</v>
      </c>
      <c r="G44" s="564">
        <f>[23]CDRRMO!$D$18</f>
        <v>700000</v>
      </c>
      <c r="H44" s="941">
        <v>1000000</v>
      </c>
    </row>
    <row r="45" spans="1:9" s="821" customFormat="1" ht="14.1" customHeight="1" outlineLevel="1">
      <c r="A45" s="602" t="s">
        <v>669</v>
      </c>
      <c r="B45" s="604"/>
      <c r="C45" s="568" t="s">
        <v>564</v>
      </c>
      <c r="D45" s="947">
        <f>[24]CDRRMO!$F$19</f>
        <v>0</v>
      </c>
      <c r="E45" s="563">
        <f>[23]CDRRMO!$F$19</f>
        <v>0</v>
      </c>
      <c r="F45" s="563">
        <f>G45-E45</f>
        <v>100000</v>
      </c>
      <c r="G45" s="564">
        <f>[23]CDRRMO!$D$19</f>
        <v>100000</v>
      </c>
      <c r="H45" s="941">
        <v>100000</v>
      </c>
    </row>
    <row r="46" spans="1:9" s="821" customFormat="1" ht="14.1" customHeight="1" outlineLevel="1">
      <c r="A46" s="602" t="s">
        <v>668</v>
      </c>
      <c r="B46" s="604"/>
      <c r="C46" s="568" t="s">
        <v>667</v>
      </c>
      <c r="D46" s="947">
        <f>[24]CDRRMO!$F$20</f>
        <v>50440</v>
      </c>
      <c r="E46" s="563">
        <f>[23]CDRRMO!$F$20</f>
        <v>79365</v>
      </c>
      <c r="F46" s="563">
        <f>G46-E46</f>
        <v>180635</v>
      </c>
      <c r="G46" s="564">
        <f>[23]CDRRMO!$D$20</f>
        <v>260000</v>
      </c>
      <c r="H46" s="941">
        <v>300000</v>
      </c>
    </row>
    <row r="47" spans="1:9" s="821" customFormat="1" ht="14.1" customHeight="1" outlineLevel="1">
      <c r="A47" s="570" t="s">
        <v>238</v>
      </c>
      <c r="B47" s="569"/>
      <c r="C47" s="568" t="s">
        <v>131</v>
      </c>
      <c r="D47" s="947">
        <f>[24]CDRRMO!$F$21</f>
        <v>392697.95999999996</v>
      </c>
      <c r="E47" s="563">
        <f>[23]CDRRMO!$F$21</f>
        <v>186213.6</v>
      </c>
      <c r="F47" s="563">
        <f>G47-E47</f>
        <v>813786.4</v>
      </c>
      <c r="G47" s="564">
        <f>[23]CDRRMO!$D$21</f>
        <v>1000000</v>
      </c>
      <c r="H47" s="941">
        <v>2000000</v>
      </c>
    </row>
    <row r="48" spans="1:9" s="821" customFormat="1" ht="14.1" customHeight="1" outlineLevel="1">
      <c r="A48" s="570" t="s">
        <v>130</v>
      </c>
      <c r="B48" s="569"/>
      <c r="C48" s="568" t="s">
        <v>666</v>
      </c>
      <c r="D48" s="947">
        <f>[24]CDRRMO!$F$22</f>
        <v>32620</v>
      </c>
      <c r="E48" s="563">
        <f>[23]CDRRMO!$F$22</f>
        <v>42200</v>
      </c>
      <c r="F48" s="563">
        <f>G48-E48</f>
        <v>17800</v>
      </c>
      <c r="G48" s="564">
        <f>[23]CDRRMO!$D$22</f>
        <v>60000</v>
      </c>
      <c r="H48" s="941">
        <v>60000</v>
      </c>
    </row>
    <row r="49" spans="1:8" s="821" customFormat="1" ht="14.1" customHeight="1" outlineLevel="1">
      <c r="A49" s="570" t="s">
        <v>32</v>
      </c>
      <c r="B49" s="569"/>
      <c r="C49" s="568" t="s">
        <v>31</v>
      </c>
      <c r="D49" s="947">
        <f>[24]CDRRMO!$F$23</f>
        <v>14672.25</v>
      </c>
      <c r="E49" s="563">
        <f>[23]CDRRMO!$F$23</f>
        <v>0</v>
      </c>
      <c r="F49" s="563">
        <f>G49-E49</f>
        <v>30000</v>
      </c>
      <c r="G49" s="564">
        <f>[23]CDRRMO!$D$23</f>
        <v>30000</v>
      </c>
      <c r="H49" s="941">
        <v>60000</v>
      </c>
    </row>
    <row r="50" spans="1:8" s="821" customFormat="1" ht="14.1" customHeight="1" outlineLevel="1">
      <c r="A50" s="602" t="s">
        <v>195</v>
      </c>
      <c r="B50" s="569"/>
      <c r="C50" s="568" t="s">
        <v>194</v>
      </c>
      <c r="D50" s="947">
        <f>[24]CDRRMO!$F$25</f>
        <v>0</v>
      </c>
      <c r="E50" s="563">
        <f>[23]CDRRMO!$F$25</f>
        <v>0</v>
      </c>
      <c r="F50" s="563">
        <f>G50-E50</f>
        <v>10000</v>
      </c>
      <c r="G50" s="564">
        <f>[23]CDRRMO!$D$24</f>
        <v>10000</v>
      </c>
      <c r="H50" s="941">
        <v>100000</v>
      </c>
    </row>
    <row r="51" spans="1:8" s="821" customFormat="1" ht="14.1" customHeight="1" outlineLevel="1">
      <c r="A51" s="602" t="s">
        <v>171</v>
      </c>
      <c r="B51" s="569"/>
      <c r="C51" s="568" t="s">
        <v>29</v>
      </c>
      <c r="D51" s="947">
        <f>[24]CDRRMO!$F$24</f>
        <v>0</v>
      </c>
      <c r="E51" s="563">
        <f>[23]CDRRMO!$F$24</f>
        <v>0</v>
      </c>
      <c r="F51" s="563">
        <f>G51-E51</f>
        <v>50000</v>
      </c>
      <c r="G51" s="564">
        <f>[23]CDRRMO!$D$25</f>
        <v>50000</v>
      </c>
      <c r="H51" s="941">
        <v>10000</v>
      </c>
    </row>
    <row r="52" spans="1:8" s="821" customFormat="1" ht="14.1" customHeight="1" outlineLevel="1">
      <c r="A52" s="570" t="s">
        <v>28</v>
      </c>
      <c r="B52" s="569"/>
      <c r="C52" s="771" t="s">
        <v>27</v>
      </c>
      <c r="D52" s="947">
        <f>[24]CDRRMO!$F$26</f>
        <v>58793.260000000009</v>
      </c>
      <c r="E52" s="563">
        <f>[23]CDRRMO!$F$26</f>
        <v>19586.919999999998</v>
      </c>
      <c r="F52" s="563">
        <f>G52-E52</f>
        <v>50413.08</v>
      </c>
      <c r="G52" s="564">
        <f>[23]CDRRMO!$D$26</f>
        <v>70000</v>
      </c>
      <c r="H52" s="941">
        <v>70000</v>
      </c>
    </row>
    <row r="53" spans="1:8" s="821" customFormat="1" ht="14.1" customHeight="1" outlineLevel="1">
      <c r="A53" s="602" t="s">
        <v>26</v>
      </c>
      <c r="B53" s="569"/>
      <c r="C53" s="771" t="s">
        <v>25</v>
      </c>
      <c r="D53" s="947">
        <f>[24]CDRRMO!$F$27</f>
        <v>19160.400000000001</v>
      </c>
      <c r="E53" s="563">
        <f>[23]CDRRMO!$F$27</f>
        <v>8489.9500000000007</v>
      </c>
      <c r="F53" s="563">
        <f>G53-E53</f>
        <v>61510.05</v>
      </c>
      <c r="G53" s="564">
        <f>[23]CDRRMO!$D$27</f>
        <v>70000</v>
      </c>
      <c r="H53" s="941">
        <v>70000</v>
      </c>
    </row>
    <row r="54" spans="1:8" s="363" customFormat="1" ht="14.1" customHeight="1">
      <c r="A54" s="602" t="s">
        <v>665</v>
      </c>
      <c r="B54" s="569"/>
      <c r="C54" s="771" t="s">
        <v>128</v>
      </c>
      <c r="D54" s="947">
        <f>[24]CDRRMO!$F$28</f>
        <v>12600</v>
      </c>
      <c r="E54" s="563">
        <f>[23]CDRRMO!$F$28</f>
        <v>4200</v>
      </c>
      <c r="F54" s="563">
        <f>G54-E54</f>
        <v>20800</v>
      </c>
      <c r="G54" s="564">
        <f>[23]CDRRMO!$D$28</f>
        <v>25000</v>
      </c>
      <c r="H54" s="941">
        <v>25000</v>
      </c>
    </row>
    <row r="55" spans="1:8" s="363" customFormat="1" ht="14.1" customHeight="1">
      <c r="A55" s="602" t="s">
        <v>260</v>
      </c>
      <c r="B55" s="569"/>
      <c r="C55" s="771" t="s">
        <v>259</v>
      </c>
      <c r="D55" s="947">
        <f>[24]CDRRMO!$F$29</f>
        <v>776050</v>
      </c>
      <c r="E55" s="563">
        <f>[23]CDRRMO!$F$29</f>
        <v>0</v>
      </c>
      <c r="F55" s="563">
        <f>G55-E55</f>
        <v>0</v>
      </c>
      <c r="G55" s="564">
        <f>[23]CDRRMO!$D$29</f>
        <v>0</v>
      </c>
      <c r="H55" s="941">
        <v>0</v>
      </c>
    </row>
    <row r="56" spans="1:8" s="363" customFormat="1" ht="14.1" customHeight="1">
      <c r="A56" s="570" t="s">
        <v>664</v>
      </c>
      <c r="B56" s="569"/>
      <c r="C56" s="771" t="s">
        <v>663</v>
      </c>
      <c r="D56" s="634">
        <f>[24]CDRRMO!$F$30</f>
        <v>52500</v>
      </c>
      <c r="E56" s="941">
        <f>[23]CDRRMO!$F$30</f>
        <v>0</v>
      </c>
      <c r="F56" s="563">
        <f>G56-E56</f>
        <v>50000</v>
      </c>
      <c r="G56" s="564">
        <f>[23]CDRRMO!$D$30</f>
        <v>50000</v>
      </c>
      <c r="H56" s="941">
        <v>50000</v>
      </c>
    </row>
    <row r="57" spans="1:8" ht="14.1" customHeight="1">
      <c r="A57" s="602" t="s">
        <v>24</v>
      </c>
      <c r="B57" s="569"/>
      <c r="C57" s="771" t="s">
        <v>23</v>
      </c>
      <c r="D57" s="634">
        <f>[24]CDRRMO!$F$31</f>
        <v>3310607.0600000015</v>
      </c>
      <c r="E57" s="941">
        <f>[23]CDRRMO!$F$31</f>
        <v>2519209.7599999998</v>
      </c>
      <c r="F57" s="563">
        <f>G57-E57</f>
        <v>3080790.24</v>
      </c>
      <c r="G57" s="564">
        <f>[23]CDRRMO!$D$31</f>
        <v>5600000</v>
      </c>
      <c r="H57" s="941">
        <v>8400000</v>
      </c>
    </row>
    <row r="58" spans="1:8" ht="14.1" customHeight="1">
      <c r="A58" s="570" t="s">
        <v>662</v>
      </c>
      <c r="B58" s="569"/>
      <c r="C58" s="771"/>
      <c r="D58" s="634"/>
      <c r="E58" s="941"/>
      <c r="F58" s="563"/>
      <c r="G58" s="564"/>
      <c r="H58" s="941"/>
    </row>
    <row r="59" spans="1:8" ht="14.1" customHeight="1">
      <c r="A59" s="1043"/>
      <c r="B59" s="1074" t="s">
        <v>456</v>
      </c>
      <c r="C59" s="566" t="s">
        <v>21</v>
      </c>
      <c r="D59" s="1073">
        <f>[24]CDRRMO!$F$33</f>
        <v>0</v>
      </c>
      <c r="E59" s="1071">
        <f>[23]CDRRMO!$F$33</f>
        <v>0</v>
      </c>
      <c r="F59" s="962">
        <f>G59-E59</f>
        <v>20000</v>
      </c>
      <c r="G59" s="1072">
        <f>[23]CDRRMO!$D$33</f>
        <v>20000</v>
      </c>
      <c r="H59" s="1071">
        <v>20000</v>
      </c>
    </row>
    <row r="60" spans="1:8" s="821" customFormat="1" ht="14.1" customHeight="1">
      <c r="A60" s="391"/>
      <c r="B60" s="1064"/>
      <c r="C60" s="771"/>
      <c r="D60" s="574"/>
      <c r="E60" s="638"/>
      <c r="F60" s="638"/>
      <c r="G60" s="572"/>
      <c r="H60" s="638"/>
    </row>
    <row r="61" spans="1:8" s="821" customFormat="1" ht="14.1" customHeight="1">
      <c r="A61" s="391"/>
      <c r="B61" s="1064"/>
      <c r="C61" s="771"/>
      <c r="D61" s="574"/>
      <c r="E61" s="638"/>
      <c r="F61" s="638"/>
      <c r="G61" s="572"/>
      <c r="H61" s="638"/>
    </row>
    <row r="62" spans="1:8" s="821" customFormat="1" ht="14.1" customHeight="1">
      <c r="A62" s="391"/>
      <c r="B62" s="1064"/>
      <c r="C62" s="771"/>
      <c r="D62" s="574"/>
      <c r="E62" s="638"/>
      <c r="F62" s="638"/>
      <c r="G62" s="572"/>
      <c r="H62" s="638"/>
    </row>
    <row r="63" spans="1:8" s="821" customFormat="1" ht="14.1" customHeight="1">
      <c r="A63" s="391"/>
      <c r="B63" s="1064"/>
      <c r="C63" s="771"/>
      <c r="D63" s="574"/>
      <c r="E63" s="638"/>
      <c r="F63" s="638"/>
      <c r="G63" s="572"/>
      <c r="H63" s="638"/>
    </row>
    <row r="64" spans="1:8" s="821" customFormat="1" ht="14.1" customHeight="1">
      <c r="A64" s="391"/>
      <c r="B64" s="1064"/>
      <c r="C64" s="771"/>
      <c r="D64" s="574"/>
      <c r="E64" s="638"/>
      <c r="F64" s="638"/>
      <c r="G64" s="572"/>
      <c r="H64" s="638"/>
    </row>
    <row r="65" spans="1:8" s="821" customFormat="1" ht="14.1" customHeight="1">
      <c r="A65" s="391"/>
      <c r="B65" s="1064"/>
      <c r="C65" s="771"/>
      <c r="D65" s="574"/>
      <c r="E65" s="638"/>
      <c r="F65" s="638"/>
      <c r="G65" s="572"/>
      <c r="H65" s="638"/>
    </row>
    <row r="66" spans="1:8" s="821" customFormat="1" ht="14.1" customHeight="1">
      <c r="A66" s="391"/>
      <c r="B66" s="1064"/>
      <c r="C66" s="771"/>
      <c r="D66" s="574"/>
      <c r="E66" s="638"/>
      <c r="F66" s="638"/>
      <c r="G66" s="572"/>
      <c r="H66" s="638"/>
    </row>
    <row r="67" spans="1:8" s="821" customFormat="1" ht="14.1" customHeight="1">
      <c r="A67" s="391"/>
      <c r="B67" s="1064"/>
      <c r="C67" s="771"/>
      <c r="D67" s="574"/>
      <c r="E67" s="638"/>
      <c r="F67" s="638"/>
      <c r="G67" s="572"/>
      <c r="H67" s="638"/>
    </row>
    <row r="68" spans="1:8" s="821" customFormat="1" ht="14.1" customHeight="1">
      <c r="A68" s="391"/>
      <c r="B68" s="1064"/>
      <c r="C68" s="771"/>
      <c r="D68" s="574"/>
      <c r="E68" s="638"/>
      <c r="F68" s="638"/>
      <c r="G68" s="572"/>
      <c r="H68" s="638"/>
    </row>
    <row r="69" spans="1:8" s="821" customFormat="1" ht="14.1" customHeight="1">
      <c r="A69" s="391"/>
      <c r="B69" s="1064"/>
      <c r="C69" s="771"/>
      <c r="D69" s="574"/>
      <c r="E69" s="638"/>
      <c r="F69" s="638"/>
      <c r="G69" s="572"/>
      <c r="H69" s="638"/>
    </row>
    <row r="70" spans="1:8" s="821" customFormat="1" ht="14.1" customHeight="1">
      <c r="A70" s="739" t="s">
        <v>99</v>
      </c>
      <c r="B70" s="1064"/>
      <c r="C70" s="771"/>
      <c r="D70" s="574"/>
      <c r="E70" s="638"/>
      <c r="F70" s="638"/>
      <c r="G70" s="572"/>
      <c r="H70" s="638"/>
    </row>
    <row r="71" spans="1:8" s="821" customFormat="1" ht="14.1" customHeight="1">
      <c r="A71" s="738" t="s">
        <v>454</v>
      </c>
      <c r="B71" s="1064"/>
      <c r="C71" s="771"/>
      <c r="D71" s="574"/>
      <c r="E71" s="638"/>
      <c r="F71" s="638"/>
      <c r="G71" s="572"/>
      <c r="H71" s="638"/>
    </row>
    <row r="72" spans="1:8" s="821" customFormat="1" ht="14.1" customHeight="1">
      <c r="A72" s="391"/>
      <c r="B72" s="1064"/>
      <c r="C72" s="771"/>
      <c r="D72" s="574"/>
      <c r="E72" s="638"/>
      <c r="F72" s="638"/>
      <c r="G72" s="572"/>
      <c r="H72" s="638"/>
    </row>
    <row r="73" spans="1:8" s="821" customFormat="1" ht="14.1" customHeight="1">
      <c r="A73" s="391"/>
      <c r="B73" s="1064"/>
      <c r="C73" s="771"/>
      <c r="D73" s="574"/>
      <c r="E73" s="638"/>
      <c r="F73" s="638"/>
      <c r="G73" s="572"/>
      <c r="H73" s="638"/>
    </row>
    <row r="74" spans="1:8" s="821" customFormat="1" ht="14.1" customHeight="1">
      <c r="A74" s="432" t="s">
        <v>143</v>
      </c>
      <c r="B74" s="431"/>
      <c r="C74" s="1022" t="s">
        <v>92</v>
      </c>
      <c r="D74" s="906" t="s">
        <v>91</v>
      </c>
      <c r="E74" s="905" t="s">
        <v>93</v>
      </c>
      <c r="F74" s="904"/>
      <c r="G74" s="904"/>
      <c r="H74" s="906" t="s">
        <v>452</v>
      </c>
    </row>
    <row r="75" spans="1:8" s="821" customFormat="1" ht="14.1" customHeight="1">
      <c r="A75" s="426"/>
      <c r="B75" s="425"/>
      <c r="C75" s="1020" t="s">
        <v>86</v>
      </c>
      <c r="D75" s="900" t="s">
        <v>228</v>
      </c>
      <c r="E75" s="900" t="s">
        <v>215</v>
      </c>
      <c r="F75" s="900" t="s">
        <v>89</v>
      </c>
      <c r="G75" s="1070"/>
      <c r="H75" s="900" t="s">
        <v>214</v>
      </c>
    </row>
    <row r="76" spans="1:8" s="821" customFormat="1" ht="14.1" customHeight="1">
      <c r="A76" s="426"/>
      <c r="B76" s="425"/>
      <c r="C76" s="1020"/>
      <c r="D76" s="900"/>
      <c r="E76" s="900" t="s">
        <v>85</v>
      </c>
      <c r="F76" s="900" t="s">
        <v>85</v>
      </c>
      <c r="G76" s="1070" t="s">
        <v>88</v>
      </c>
      <c r="H76" s="900" t="s">
        <v>227</v>
      </c>
    </row>
    <row r="77" spans="1:8" s="821" customFormat="1" ht="14.1" customHeight="1">
      <c r="A77" s="426"/>
      <c r="B77" s="425"/>
      <c r="C77" s="1020"/>
      <c r="D77" s="985" t="s">
        <v>84</v>
      </c>
      <c r="E77" s="985" t="s">
        <v>84</v>
      </c>
      <c r="F77" s="985" t="s">
        <v>142</v>
      </c>
      <c r="G77" s="986"/>
      <c r="H77" s="896" t="s">
        <v>83</v>
      </c>
    </row>
    <row r="78" spans="1:8" ht="14.1" customHeight="1">
      <c r="A78" s="1069" t="s">
        <v>455</v>
      </c>
      <c r="B78" s="1068"/>
      <c r="C78" s="578"/>
      <c r="D78" s="1067"/>
      <c r="E78" s="576"/>
      <c r="F78" s="1066"/>
      <c r="G78" s="645"/>
      <c r="H78" s="563"/>
    </row>
    <row r="79" spans="1:8" ht="14.1" customHeight="1">
      <c r="A79" s="602"/>
      <c r="B79" s="1065" t="s">
        <v>253</v>
      </c>
      <c r="C79" s="568" t="s">
        <v>252</v>
      </c>
      <c r="D79" s="574">
        <f>[24]CDRRMO!$F$35</f>
        <v>0</v>
      </c>
      <c r="E79" s="563">
        <f>[23]CDRRMO!$F$35</f>
        <v>0</v>
      </c>
      <c r="F79" s="638">
        <f>G79-E79</f>
        <v>20000</v>
      </c>
      <c r="G79" s="573">
        <f>[23]CDRRMO!$D$35</f>
        <v>20000</v>
      </c>
      <c r="H79" s="563">
        <v>20000</v>
      </c>
    </row>
    <row r="80" spans="1:8" ht="14.1" customHeight="1">
      <c r="A80" s="410" t="s">
        <v>455</v>
      </c>
      <c r="B80" s="604"/>
      <c r="C80" s="568"/>
      <c r="D80" s="574"/>
      <c r="E80" s="563"/>
      <c r="F80" s="638"/>
      <c r="G80" s="573"/>
      <c r="H80" s="563"/>
    </row>
    <row r="81" spans="1:8" ht="14.1" customHeight="1">
      <c r="A81" s="602"/>
      <c r="B81" s="604" t="s">
        <v>640</v>
      </c>
      <c r="C81" s="568" t="s">
        <v>526</v>
      </c>
      <c r="D81" s="574">
        <f>[24]CDRRMO!$F$37</f>
        <v>0</v>
      </c>
      <c r="E81" s="563">
        <f>[23]CDRRMO!$F$37</f>
        <v>0</v>
      </c>
      <c r="F81" s="638">
        <f>G81-E81</f>
        <v>10000</v>
      </c>
      <c r="G81" s="573">
        <f>[23]CDRRMO!$D$37</f>
        <v>10000</v>
      </c>
      <c r="H81" s="563">
        <v>10000</v>
      </c>
    </row>
    <row r="82" spans="1:8" ht="14.1" customHeight="1">
      <c r="A82" s="410" t="s">
        <v>455</v>
      </c>
      <c r="B82" s="391"/>
      <c r="C82" s="568"/>
      <c r="D82" s="574"/>
      <c r="E82" s="563"/>
      <c r="F82" s="638"/>
      <c r="G82" s="573"/>
      <c r="H82" s="563"/>
    </row>
    <row r="83" spans="1:8" ht="14.1" customHeight="1">
      <c r="A83" s="410"/>
      <c r="B83" s="1064" t="s">
        <v>586</v>
      </c>
      <c r="C83" s="568" t="s">
        <v>594</v>
      </c>
      <c r="D83" s="574">
        <f>[24]CDRRMO!$F$39</f>
        <v>0</v>
      </c>
      <c r="E83" s="563">
        <f>[23]CDRRMO!$F$39</f>
        <v>0</v>
      </c>
      <c r="F83" s="638">
        <f>G83-E83</f>
        <v>10000</v>
      </c>
      <c r="G83" s="573">
        <f>[23]CDRRMO!$D$39</f>
        <v>10000</v>
      </c>
      <c r="H83" s="563">
        <v>10000</v>
      </c>
    </row>
    <row r="84" spans="1:8" ht="14.1" customHeight="1">
      <c r="A84" s="410" t="s">
        <v>366</v>
      </c>
      <c r="B84" s="391"/>
      <c r="C84" s="568"/>
      <c r="D84" s="574"/>
      <c r="E84" s="563"/>
      <c r="F84" s="638"/>
      <c r="G84" s="573"/>
      <c r="H84" s="563"/>
    </row>
    <row r="85" spans="1:8" ht="14.1" customHeight="1">
      <c r="A85" s="410"/>
      <c r="B85" s="391" t="s">
        <v>661</v>
      </c>
      <c r="C85" s="568" t="s">
        <v>660</v>
      </c>
      <c r="D85" s="574">
        <f>[24]CDRRMO!$F$41</f>
        <v>0</v>
      </c>
      <c r="E85" s="563">
        <f>[23]CDRRMO!$F$41</f>
        <v>0</v>
      </c>
      <c r="F85" s="638">
        <f>G85-E85</f>
        <v>10000</v>
      </c>
      <c r="G85" s="573">
        <f>[23]CDRRMO!$D$41</f>
        <v>10000</v>
      </c>
      <c r="H85" s="563">
        <v>10000</v>
      </c>
    </row>
    <row r="86" spans="1:8" ht="14.1" customHeight="1">
      <c r="A86" s="410" t="s">
        <v>521</v>
      </c>
      <c r="B86" s="391"/>
      <c r="C86" s="568"/>
      <c r="D86" s="574"/>
      <c r="E86" s="563"/>
      <c r="F86" s="638"/>
      <c r="G86" s="573"/>
      <c r="H86" s="563"/>
    </row>
    <row r="87" spans="1:8" ht="14.1" customHeight="1">
      <c r="A87" s="410"/>
      <c r="B87" s="391" t="s">
        <v>659</v>
      </c>
      <c r="C87" s="568" t="s">
        <v>524</v>
      </c>
      <c r="D87" s="574">
        <f>[24]CDRRMO!$F$43</f>
        <v>0</v>
      </c>
      <c r="E87" s="563">
        <f>[23]CDRRMO!$F$43</f>
        <v>0</v>
      </c>
      <c r="F87" s="638">
        <f>G87-E87</f>
        <v>25000</v>
      </c>
      <c r="G87" s="573">
        <f>[23]CDRRMO!$D$43</f>
        <v>25000</v>
      </c>
      <c r="H87" s="563">
        <v>25000</v>
      </c>
    </row>
    <row r="88" spans="1:8" ht="14.1" customHeight="1">
      <c r="A88" s="410" t="s">
        <v>455</v>
      </c>
      <c r="B88" s="391"/>
      <c r="C88" s="568"/>
      <c r="D88" s="574"/>
      <c r="E88" s="563"/>
      <c r="F88" s="638"/>
      <c r="G88" s="573"/>
      <c r="H88" s="563"/>
    </row>
    <row r="89" spans="1:8" ht="14.1" customHeight="1">
      <c r="A89" s="410"/>
      <c r="B89" s="1064" t="s">
        <v>634</v>
      </c>
      <c r="C89" s="568" t="s">
        <v>187</v>
      </c>
      <c r="D89" s="574">
        <f>[24]CDRRMO!$F$45</f>
        <v>0</v>
      </c>
      <c r="E89" s="563">
        <f>[23]CDRRMO!$F$45</f>
        <v>0</v>
      </c>
      <c r="F89" s="638">
        <f>G89-E89</f>
        <v>25000</v>
      </c>
      <c r="G89" s="573">
        <f>[23]CDRRMO!$D$45</f>
        <v>25000</v>
      </c>
      <c r="H89" s="563">
        <v>25000</v>
      </c>
    </row>
    <row r="90" spans="1:8" ht="14.1" customHeight="1">
      <c r="A90" s="410" t="s">
        <v>17</v>
      </c>
      <c r="B90" s="391"/>
      <c r="C90" s="568"/>
      <c r="D90" s="574"/>
      <c r="E90" s="563"/>
      <c r="F90" s="638"/>
      <c r="G90" s="573"/>
      <c r="H90" s="563"/>
    </row>
    <row r="91" spans="1:8" ht="14.1" customHeight="1">
      <c r="A91" s="410"/>
      <c r="B91" s="1064" t="s">
        <v>275</v>
      </c>
      <c r="C91" s="568" t="s">
        <v>206</v>
      </c>
      <c r="D91" s="574">
        <f>[24]CDRRMO!$F$47</f>
        <v>210244.59</v>
      </c>
      <c r="E91" s="563">
        <f>[23]CDRRMO!$F$47</f>
        <v>0</v>
      </c>
      <c r="F91" s="638">
        <f>G91-E91</f>
        <v>400000</v>
      </c>
      <c r="G91" s="573">
        <f>[23]CDRRMO!$D$47</f>
        <v>400000</v>
      </c>
      <c r="H91" s="563">
        <v>500000</v>
      </c>
    </row>
    <row r="92" spans="1:8" ht="14.1" customHeight="1">
      <c r="A92" s="410" t="s">
        <v>17</v>
      </c>
      <c r="B92" s="391"/>
      <c r="C92" s="568"/>
      <c r="D92" s="574"/>
      <c r="E92" s="563"/>
      <c r="F92" s="638"/>
      <c r="G92" s="573"/>
      <c r="H92" s="563"/>
    </row>
    <row r="93" spans="1:8" ht="14.1" customHeight="1">
      <c r="A93" s="410"/>
      <c r="B93" s="1064" t="s">
        <v>449</v>
      </c>
      <c r="C93" s="568" t="s">
        <v>448</v>
      </c>
      <c r="D93" s="574">
        <f>[24]CDRRMO!$F$49</f>
        <v>59796.41</v>
      </c>
      <c r="E93" s="563">
        <f>[23]CDRRMO!$F$49</f>
        <v>0</v>
      </c>
      <c r="F93" s="638">
        <f>G93-E93</f>
        <v>300000</v>
      </c>
      <c r="G93" s="573">
        <f>[23]CDRRMO!$D$49</f>
        <v>300000</v>
      </c>
      <c r="H93" s="563">
        <v>500000</v>
      </c>
    </row>
    <row r="94" spans="1:8" ht="14.1" customHeight="1">
      <c r="A94" s="410" t="s">
        <v>17</v>
      </c>
      <c r="B94" s="391"/>
      <c r="C94" s="568"/>
      <c r="D94" s="574"/>
      <c r="E94" s="563"/>
      <c r="F94" s="638"/>
      <c r="G94" s="573"/>
      <c r="H94" s="563"/>
    </row>
    <row r="95" spans="1:8" ht="14.1" customHeight="1">
      <c r="A95" s="410"/>
      <c r="B95" s="1064" t="s">
        <v>658</v>
      </c>
      <c r="C95" s="568" t="s">
        <v>114</v>
      </c>
      <c r="D95" s="574">
        <f>[24]CDRRMO!$F$51</f>
        <v>174962</v>
      </c>
      <c r="E95" s="563">
        <f>[23]CDRRMO!$F$51</f>
        <v>299000</v>
      </c>
      <c r="F95" s="638">
        <f>G95-E95</f>
        <v>201000</v>
      </c>
      <c r="G95" s="573">
        <f>[23]CDRRMO!$D$51</f>
        <v>500000</v>
      </c>
      <c r="H95" s="563">
        <v>700000</v>
      </c>
    </row>
    <row r="96" spans="1:8" ht="14.1" customHeight="1">
      <c r="A96" s="410" t="s">
        <v>657</v>
      </c>
      <c r="B96" s="391"/>
      <c r="C96" s="568" t="s">
        <v>13</v>
      </c>
      <c r="D96" s="574">
        <f>[24]CDRRMO!$F$52</f>
        <v>0</v>
      </c>
      <c r="E96" s="563">
        <f>[23]CDRRMO!$F$52</f>
        <v>0</v>
      </c>
      <c r="F96" s="638">
        <f>G96-E96</f>
        <v>20000</v>
      </c>
      <c r="G96" s="573">
        <f>[23]CDRRMO!$D$52</f>
        <v>20000</v>
      </c>
      <c r="H96" s="563">
        <v>20000</v>
      </c>
    </row>
    <row r="97" spans="1:8" ht="14.1" customHeight="1">
      <c r="A97" s="410" t="s">
        <v>515</v>
      </c>
      <c r="B97" s="391"/>
      <c r="C97" s="568"/>
      <c r="D97" s="574"/>
      <c r="E97" s="563"/>
      <c r="F97" s="638"/>
      <c r="G97" s="573"/>
      <c r="H97" s="563"/>
    </row>
    <row r="98" spans="1:8" ht="14.1" customHeight="1">
      <c r="A98" s="410"/>
      <c r="B98" s="391" t="s">
        <v>514</v>
      </c>
      <c r="C98" s="568" t="s">
        <v>163</v>
      </c>
      <c r="D98" s="574">
        <f>[24]CDRRMO!$F$53</f>
        <v>0</v>
      </c>
      <c r="E98" s="563">
        <f>[23]CDRRMO!$F$53</f>
        <v>0</v>
      </c>
      <c r="F98" s="638">
        <f>G98-E98</f>
        <v>50000</v>
      </c>
      <c r="G98" s="573">
        <f>[23]CDRRMO!$D$53</f>
        <v>50000</v>
      </c>
      <c r="H98" s="563">
        <v>50000</v>
      </c>
    </row>
    <row r="99" spans="1:8" ht="14.1" customHeight="1">
      <c r="A99" s="818" t="s">
        <v>656</v>
      </c>
      <c r="B99" s="816"/>
      <c r="C99" s="1063" t="s">
        <v>155</v>
      </c>
      <c r="D99" s="574">
        <f>[24]CDRRMO!$F$54</f>
        <v>0</v>
      </c>
      <c r="E99" s="563">
        <f>[23]CDRRMO!$F$54</f>
        <v>0</v>
      </c>
      <c r="F99" s="638">
        <f>G99-E99</f>
        <v>100000</v>
      </c>
      <c r="G99" s="573">
        <f>[23]CDRRMO!$D$54</f>
        <v>100000</v>
      </c>
      <c r="H99" s="563">
        <v>100000</v>
      </c>
    </row>
    <row r="100" spans="1:8" ht="14.1" customHeight="1">
      <c r="A100" s="813" t="s">
        <v>205</v>
      </c>
      <c r="B100" s="1062"/>
      <c r="C100" s="1061" t="s">
        <v>9</v>
      </c>
      <c r="D100" s="1060">
        <f>[24]CDRRMO!$F$55</f>
        <v>452806.5</v>
      </c>
      <c r="E100" s="962">
        <f>[23]CDRRMO!$F$55</f>
        <v>15380</v>
      </c>
      <c r="F100" s="1059">
        <f>G100-E100</f>
        <v>1245620</v>
      </c>
      <c r="G100" s="644">
        <f>[23]CDRRMO!$D$55</f>
        <v>1261000</v>
      </c>
      <c r="H100" s="962">
        <v>907079.78</v>
      </c>
    </row>
    <row r="101" spans="1:8" ht="19.5" customHeight="1">
      <c r="A101" s="657" t="s">
        <v>235</v>
      </c>
      <c r="B101" s="1058"/>
      <c r="C101" s="1057"/>
      <c r="D101" s="876">
        <f>SUM(D102:D116)</f>
        <v>16944494.859999999</v>
      </c>
      <c r="E101" s="876">
        <f>SUM(E102:E116)</f>
        <v>0</v>
      </c>
      <c r="F101" s="876">
        <f>SUM(F102:F116)</f>
        <v>29950000</v>
      </c>
      <c r="G101" s="876">
        <f>SUM(G102:G116)</f>
        <v>29950000</v>
      </c>
      <c r="H101" s="929">
        <f>SUM(H102:H116)</f>
        <v>30250000</v>
      </c>
    </row>
    <row r="102" spans="1:8" ht="14.1" customHeight="1">
      <c r="A102" s="1055" t="s">
        <v>655</v>
      </c>
      <c r="B102" s="814"/>
      <c r="C102" s="386" t="s">
        <v>654</v>
      </c>
      <c r="D102" s="634">
        <f>0</f>
        <v>0</v>
      </c>
      <c r="E102" s="941">
        <v>0</v>
      </c>
      <c r="F102" s="941">
        <f>G102-E102</f>
        <v>3000000</v>
      </c>
      <c r="G102" s="941">
        <f>[23]CDRRMO!$D$75</f>
        <v>3000000</v>
      </c>
      <c r="H102" s="941">
        <v>0</v>
      </c>
    </row>
    <row r="103" spans="1:8" ht="14.1" customHeight="1">
      <c r="A103" s="1055" t="s">
        <v>653</v>
      </c>
      <c r="B103" s="814"/>
      <c r="C103" s="386" t="s">
        <v>652</v>
      </c>
      <c r="D103" s="634">
        <f>0</f>
        <v>0</v>
      </c>
      <c r="E103" s="941">
        <v>0</v>
      </c>
      <c r="F103" s="941">
        <f>G103-E103</f>
        <v>2000000</v>
      </c>
      <c r="G103" s="941">
        <f>[23]CDRRMO!$D$58</f>
        <v>2000000</v>
      </c>
      <c r="H103" s="941">
        <v>1000000</v>
      </c>
    </row>
    <row r="104" spans="1:8" ht="14.1" customHeight="1">
      <c r="A104" s="1055" t="s">
        <v>651</v>
      </c>
      <c r="B104" s="814"/>
      <c r="C104" s="386" t="s">
        <v>650</v>
      </c>
      <c r="D104" s="634">
        <f>[24]CDRRMO!$F$58</f>
        <v>2051450.09</v>
      </c>
      <c r="E104" s="941">
        <v>0</v>
      </c>
      <c r="F104" s="941">
        <f>G104-E104</f>
        <v>1000000</v>
      </c>
      <c r="G104" s="941">
        <f>[23]CDRRMO!$D$59</f>
        <v>1000000</v>
      </c>
      <c r="H104" s="941">
        <v>0</v>
      </c>
    </row>
    <row r="105" spans="1:8" ht="14.1" customHeight="1">
      <c r="A105" s="1056" t="s">
        <v>649</v>
      </c>
      <c r="B105" s="814"/>
      <c r="C105" s="386" t="s">
        <v>648</v>
      </c>
      <c r="D105" s="634">
        <f>[24]CDRRMO!$F$59</f>
        <v>1171975</v>
      </c>
      <c r="E105" s="941">
        <v>0</v>
      </c>
      <c r="F105" s="941">
        <f>G105-E105</f>
        <v>1000000</v>
      </c>
      <c r="G105" s="941">
        <f>[23]CDRRMO!$D$60</f>
        <v>1000000</v>
      </c>
      <c r="H105" s="941">
        <v>3000000</v>
      </c>
    </row>
    <row r="106" spans="1:8" ht="14.1" customHeight="1">
      <c r="A106" s="1055" t="s">
        <v>647</v>
      </c>
      <c r="B106" s="814"/>
      <c r="C106" s="386"/>
      <c r="D106" s="634"/>
      <c r="E106" s="941"/>
      <c r="F106" s="941"/>
      <c r="G106" s="941"/>
      <c r="H106" s="941"/>
    </row>
    <row r="107" spans="1:8" ht="14.1" customHeight="1">
      <c r="A107" s="818"/>
      <c r="B107" s="814" t="s">
        <v>646</v>
      </c>
      <c r="C107" s="386" t="s">
        <v>645</v>
      </c>
      <c r="D107" s="634">
        <f>[24]CDRRMO!$F$61</f>
        <v>52291</v>
      </c>
      <c r="E107" s="941">
        <v>0</v>
      </c>
      <c r="F107" s="941">
        <f>G107-E107</f>
        <v>1000000</v>
      </c>
      <c r="G107" s="941">
        <f>[23]CDRRMO!$D$62</f>
        <v>1000000</v>
      </c>
      <c r="H107" s="941">
        <v>0</v>
      </c>
    </row>
    <row r="108" spans="1:8" ht="14.1" customHeight="1">
      <c r="A108" s="1055" t="s">
        <v>644</v>
      </c>
      <c r="B108" s="814"/>
      <c r="C108" s="386"/>
      <c r="D108" s="634"/>
      <c r="E108" s="941"/>
      <c r="F108" s="941"/>
      <c r="G108" s="941"/>
      <c r="H108" s="941"/>
    </row>
    <row r="109" spans="1:8" ht="14.1" customHeight="1">
      <c r="A109" s="818"/>
      <c r="B109" s="814" t="s">
        <v>643</v>
      </c>
      <c r="C109" s="386" t="s">
        <v>642</v>
      </c>
      <c r="D109" s="634">
        <f>[24]CDRRMO!$F$62</f>
        <v>757062.4</v>
      </c>
      <c r="E109" s="941">
        <v>0</v>
      </c>
      <c r="F109" s="941">
        <f>G109-E109</f>
        <v>1000000</v>
      </c>
      <c r="G109" s="941">
        <f>[23]CDRRMO!$D$63</f>
        <v>1000000</v>
      </c>
      <c r="H109" s="941">
        <v>2000000</v>
      </c>
    </row>
    <row r="110" spans="1:8" ht="14.1" customHeight="1">
      <c r="A110" s="818" t="s">
        <v>186</v>
      </c>
      <c r="B110" s="814"/>
      <c r="C110" s="386" t="s">
        <v>151</v>
      </c>
      <c r="D110" s="634">
        <f>[24]CDRRMO!$F$63</f>
        <v>120000</v>
      </c>
      <c r="E110" s="941">
        <v>0</v>
      </c>
      <c r="F110" s="941">
        <f>G110-E110</f>
        <v>250000</v>
      </c>
      <c r="G110" s="941">
        <f>[23]CDRRMO!$D$64</f>
        <v>250000</v>
      </c>
      <c r="H110" s="941">
        <v>250000</v>
      </c>
    </row>
    <row r="111" spans="1:8" ht="14.1" customHeight="1">
      <c r="A111" s="818" t="s">
        <v>641</v>
      </c>
      <c r="B111" s="814"/>
      <c r="C111" s="386" t="s">
        <v>111</v>
      </c>
      <c r="D111" s="634">
        <f>[24]CDRRMO!$F$71</f>
        <v>375000</v>
      </c>
      <c r="E111" s="941">
        <v>0</v>
      </c>
      <c r="F111" s="941">
        <f>G111-E111</f>
        <v>500000</v>
      </c>
      <c r="G111" s="941">
        <f>[23]CDRRMO!$D$71</f>
        <v>500000</v>
      </c>
      <c r="H111" s="941">
        <v>500000</v>
      </c>
    </row>
    <row r="112" spans="1:8" ht="14.1" customHeight="1">
      <c r="A112" s="1055" t="s">
        <v>640</v>
      </c>
      <c r="B112" s="814"/>
      <c r="C112" s="386" t="s">
        <v>639</v>
      </c>
      <c r="D112" s="634">
        <f>[24]CDRRMO!$F$72</f>
        <v>995000</v>
      </c>
      <c r="E112" s="941">
        <v>0</v>
      </c>
      <c r="F112" s="941">
        <f>G112-E112</f>
        <v>1000000</v>
      </c>
      <c r="G112" s="941">
        <f>[23]CDRRMO!$D$72</f>
        <v>1000000</v>
      </c>
      <c r="H112" s="941">
        <v>1000000</v>
      </c>
    </row>
    <row r="113" spans="1:8" ht="14.1" customHeight="1">
      <c r="A113" s="1055" t="s">
        <v>638</v>
      </c>
      <c r="B113" s="814"/>
      <c r="C113" s="386" t="s">
        <v>637</v>
      </c>
      <c r="D113" s="634">
        <f>[24]CDRRMO!$F$73</f>
        <v>1961180</v>
      </c>
      <c r="E113" s="941">
        <v>0</v>
      </c>
      <c r="F113" s="941">
        <f>G113-E113</f>
        <v>3700000</v>
      </c>
      <c r="G113" s="941">
        <f>[23]CDRRMO!$D$73</f>
        <v>3700000</v>
      </c>
      <c r="H113" s="941">
        <v>4000000</v>
      </c>
    </row>
    <row r="114" spans="1:8" ht="14.1" customHeight="1">
      <c r="A114" s="1055" t="s">
        <v>636</v>
      </c>
      <c r="B114" s="814"/>
      <c r="C114" s="386" t="s">
        <v>635</v>
      </c>
      <c r="D114" s="634">
        <f>[24]CDRRMO!$F$74</f>
        <v>9460536.370000001</v>
      </c>
      <c r="E114" s="941">
        <v>0</v>
      </c>
      <c r="F114" s="675">
        <f>G114-E114</f>
        <v>15000000</v>
      </c>
      <c r="G114" s="675">
        <f>[23]CDRRMO!$D$74</f>
        <v>15000000</v>
      </c>
      <c r="H114" s="675">
        <v>15000000</v>
      </c>
    </row>
    <row r="115" spans="1:8" ht="14.1" customHeight="1">
      <c r="A115" s="1055" t="s">
        <v>185</v>
      </c>
      <c r="B115" s="816"/>
      <c r="C115" s="568" t="s">
        <v>109</v>
      </c>
      <c r="D115" s="634">
        <f>[24]CDRRMO!$F$75</f>
        <v>0</v>
      </c>
      <c r="E115" s="563">
        <v>0</v>
      </c>
      <c r="F115" s="941">
        <f>G115-E115</f>
        <v>0</v>
      </c>
      <c r="G115" s="941">
        <f>0</f>
        <v>0</v>
      </c>
      <c r="H115" s="941">
        <v>3000000</v>
      </c>
    </row>
    <row r="116" spans="1:8" ht="14.1" customHeight="1">
      <c r="A116" s="1055" t="s">
        <v>634</v>
      </c>
      <c r="B116" s="814"/>
      <c r="C116" s="386" t="s">
        <v>633</v>
      </c>
      <c r="D116" s="634">
        <f>[24]CDRRMO!$F$57</f>
        <v>0</v>
      </c>
      <c r="E116" s="941">
        <v>0</v>
      </c>
      <c r="F116" s="941">
        <f>G116-E116</f>
        <v>500000</v>
      </c>
      <c r="G116" s="941">
        <f>[23]CDRRMO!$D$57</f>
        <v>500000</v>
      </c>
      <c r="H116" s="941">
        <v>500000</v>
      </c>
    </row>
    <row r="117" spans="1:8" ht="19.5" customHeight="1" thickBot="1">
      <c r="A117" s="599" t="s">
        <v>8</v>
      </c>
      <c r="B117" s="599"/>
      <c r="C117" s="560"/>
      <c r="D117" s="673">
        <f>SUM(D14+D37+D39+D101)</f>
        <v>24158028.520000003</v>
      </c>
      <c r="E117" s="673">
        <f>SUM(E14+E37+E39+E101)</f>
        <v>21476944.080000002</v>
      </c>
      <c r="F117" s="673">
        <f>SUM(F14+F37+F39+F101)</f>
        <v>39463934.919999994</v>
      </c>
      <c r="G117" s="673">
        <f>SUM(G14+G37+G39+G101)</f>
        <v>60940879</v>
      </c>
      <c r="H117" s="673" t="e">
        <f>SUM(H14+H37+H39+H101)</f>
        <v>#REF!</v>
      </c>
    </row>
    <row r="118" spans="1:8" ht="16.5" thickTop="1">
      <c r="A118" s="1054" t="s">
        <v>394</v>
      </c>
      <c r="B118" s="369"/>
      <c r="C118" s="369"/>
      <c r="D118" s="369"/>
      <c r="E118" s="370"/>
      <c r="F118" s="370"/>
      <c r="G118" s="370" t="s">
        <v>5</v>
      </c>
      <c r="H118" s="370"/>
    </row>
    <row r="119" spans="1:8">
      <c r="A119" s="370"/>
      <c r="B119" s="369"/>
      <c r="C119" s="369"/>
      <c r="D119" s="369"/>
      <c r="E119" s="370"/>
      <c r="F119" s="370"/>
      <c r="G119" s="370"/>
      <c r="H119" s="370"/>
    </row>
    <row r="120" spans="1:8">
      <c r="A120" s="370"/>
      <c r="B120" s="369"/>
      <c r="C120" s="369"/>
      <c r="D120" s="369"/>
      <c r="E120" s="370"/>
      <c r="F120" s="370"/>
      <c r="G120" s="370"/>
      <c r="H120" s="370"/>
    </row>
    <row r="121" spans="1:8" ht="14.1" customHeight="1">
      <c r="A121" s="3699" t="s">
        <v>1925</v>
      </c>
      <c r="B121" s="1052"/>
      <c r="C121" s="556" t="s">
        <v>1926</v>
      </c>
      <c r="D121" s="369"/>
      <c r="E121" s="373"/>
      <c r="F121" s="373"/>
      <c r="G121" s="3697" t="s">
        <v>1876</v>
      </c>
      <c r="H121" s="373"/>
    </row>
    <row r="122" spans="1:8" ht="14.1" customHeight="1">
      <c r="A122" s="1053" t="s">
        <v>632</v>
      </c>
      <c r="B122" s="1052"/>
      <c r="C122" s="370" t="s">
        <v>392</v>
      </c>
      <c r="D122" s="369"/>
      <c r="E122" s="368"/>
      <c r="F122" s="368"/>
      <c r="G122" s="368" t="s">
        <v>240</v>
      </c>
      <c r="H122" s="368"/>
    </row>
    <row r="123" spans="1:8" ht="14.1" customHeight="1">
      <c r="A123" s="369" t="s">
        <v>631</v>
      </c>
      <c r="B123" s="1051"/>
      <c r="C123" s="1050"/>
      <c r="D123" s="556"/>
      <c r="E123" s="373"/>
      <c r="F123" s="369"/>
      <c r="G123" s="373"/>
      <c r="H123" s="369"/>
    </row>
    <row r="124" spans="1:8">
      <c r="A124" s="369"/>
      <c r="B124" s="1040"/>
      <c r="C124" s="1049"/>
      <c r="D124" s="370"/>
      <c r="E124" s="368"/>
      <c r="F124" s="369"/>
      <c r="G124" s="368"/>
      <c r="H124" s="369"/>
    </row>
  </sheetData>
  <mergeCells count="6">
    <mergeCell ref="A4:H4"/>
    <mergeCell ref="A5:H5"/>
    <mergeCell ref="A9:B12"/>
    <mergeCell ref="E9:G9"/>
    <mergeCell ref="A74:B77"/>
    <mergeCell ref="E74:G74"/>
  </mergeCells>
  <pageMargins left="0.5" right="0" top="0" bottom="0" header="0.5" footer="0"/>
  <pageSetup paperSize="5" orientation="portrait" verticalDpi="300"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35" transitionEvaluation="1" transitionEntry="1">
    <tabColor rgb="FFFFC000"/>
    <outlinePr summaryBelow="0"/>
  </sheetPr>
  <dimension ref="A1:EH55"/>
  <sheetViews>
    <sheetView showGridLines="0" showOutlineSymbols="0" topLeftCell="A35" workbookViewId="0">
      <selection activeCell="I19" sqref="I1:K1048576"/>
    </sheetView>
  </sheetViews>
  <sheetFormatPr defaultColWidth="12.5703125" defaultRowHeight="15.75" outlineLevelRow="1" outlineLevelCol="2"/>
  <cols>
    <col min="1" max="1" width="1.85546875" style="796" customWidth="1"/>
    <col min="2" max="2" width="33.140625" style="796" customWidth="1"/>
    <col min="3" max="3" width="12.7109375" style="756" customWidth="1"/>
    <col min="4" max="4" width="10.28515625" style="756" customWidth="1"/>
    <col min="5" max="5" width="9.7109375" style="756" customWidth="1"/>
    <col min="6" max="6" width="10.28515625" style="756" customWidth="1"/>
    <col min="7" max="7" width="9.85546875" style="756" customWidth="1"/>
    <col min="8" max="8" width="10.28515625" style="756" customWidth="1"/>
    <col min="9" max="37" width="12.5703125" style="796"/>
    <col min="38" max="42" width="12.5703125" style="796" outlineLevel="1"/>
    <col min="43" max="48" width="12.5703125" style="796" outlineLevel="2"/>
    <col min="49" max="51" width="12.5703125" style="796" outlineLevel="1"/>
    <col min="52" max="71" width="12.5703125" style="796"/>
    <col min="72" max="75" width="12.5703125" style="796" outlineLevel="1"/>
    <col min="76" max="123" width="12.5703125" style="796"/>
    <col min="124" max="129" width="12.5703125" style="796" outlineLevel="1"/>
    <col min="130" max="135" width="12.5703125" style="796" outlineLevel="2"/>
    <col min="136" max="138" width="12.5703125" style="796" outlineLevel="1"/>
    <col min="139" max="16384" width="12.5703125" style="796"/>
  </cols>
  <sheetData>
    <row r="1" spans="1:8">
      <c r="A1" s="739" t="s">
        <v>99</v>
      </c>
      <c r="B1" s="554"/>
      <c r="E1" s="739"/>
      <c r="F1" s="739"/>
      <c r="G1" s="739"/>
      <c r="H1" s="739"/>
    </row>
    <row r="2" spans="1:8" ht="14.25" customHeight="1">
      <c r="A2" s="738" t="s">
        <v>675</v>
      </c>
      <c r="B2" s="554"/>
      <c r="E2" s="738"/>
      <c r="F2" s="738"/>
      <c r="G2" s="738"/>
      <c r="H2" s="738"/>
    </row>
    <row r="3" spans="1:8" ht="14.25" customHeight="1">
      <c r="A3" s="554"/>
      <c r="B3" s="554"/>
      <c r="E3" s="738"/>
      <c r="F3" s="738"/>
      <c r="G3" s="738"/>
      <c r="H3" s="738"/>
    </row>
    <row r="4" spans="1:8" ht="14.25" customHeight="1">
      <c r="A4" s="594" t="s">
        <v>220</v>
      </c>
      <c r="B4" s="594"/>
      <c r="C4" s="594"/>
      <c r="D4" s="594"/>
      <c r="E4" s="594"/>
      <c r="F4" s="594"/>
      <c r="G4" s="594"/>
      <c r="H4" s="594"/>
    </row>
    <row r="5" spans="1:8" ht="14.25" customHeight="1">
      <c r="A5" s="593" t="s">
        <v>219</v>
      </c>
      <c r="B5" s="593"/>
      <c r="C5" s="593"/>
      <c r="D5" s="593"/>
      <c r="E5" s="593"/>
      <c r="F5" s="593"/>
      <c r="G5" s="593"/>
      <c r="H5" s="593"/>
    </row>
    <row r="6" spans="1:8" ht="14.25" customHeight="1">
      <c r="A6" s="636"/>
      <c r="B6" s="636"/>
      <c r="C6" s="851"/>
      <c r="D6" s="851"/>
      <c r="E6" s="851"/>
      <c r="F6" s="851"/>
      <c r="G6" s="851"/>
      <c r="H6" s="850"/>
    </row>
    <row r="7" spans="1:8" ht="14.25" customHeight="1">
      <c r="A7" s="849"/>
      <c r="B7" s="848" t="s">
        <v>674</v>
      </c>
    </row>
    <row r="8" spans="1:8" ht="14.25" customHeight="1">
      <c r="A8" s="432" t="s">
        <v>143</v>
      </c>
      <c r="B8" s="431"/>
      <c r="C8" s="1022" t="s">
        <v>92</v>
      </c>
      <c r="D8" s="906" t="s">
        <v>91</v>
      </c>
      <c r="E8" s="905" t="s">
        <v>93</v>
      </c>
      <c r="F8" s="904"/>
      <c r="G8" s="903"/>
      <c r="H8" s="906" t="s">
        <v>452</v>
      </c>
    </row>
    <row r="9" spans="1:8" ht="14.25" customHeight="1">
      <c r="A9" s="426"/>
      <c r="B9" s="425"/>
      <c r="C9" s="1020" t="s">
        <v>86</v>
      </c>
      <c r="D9" s="900" t="s">
        <v>228</v>
      </c>
      <c r="E9" s="900" t="s">
        <v>215</v>
      </c>
      <c r="F9" s="900" t="s">
        <v>89</v>
      </c>
      <c r="G9" s="900"/>
      <c r="H9" s="900" t="s">
        <v>214</v>
      </c>
    </row>
    <row r="10" spans="1:8" ht="14.25" customHeight="1">
      <c r="A10" s="426"/>
      <c r="B10" s="425"/>
      <c r="C10" s="1020"/>
      <c r="D10" s="900"/>
      <c r="E10" s="900" t="s">
        <v>85</v>
      </c>
      <c r="F10" s="900" t="s">
        <v>85</v>
      </c>
      <c r="G10" s="900" t="s">
        <v>88</v>
      </c>
      <c r="H10" s="900" t="s">
        <v>227</v>
      </c>
    </row>
    <row r="11" spans="1:8" ht="14.25" customHeight="1">
      <c r="A11" s="421"/>
      <c r="B11" s="420"/>
      <c r="C11" s="1018"/>
      <c r="D11" s="896" t="s">
        <v>84</v>
      </c>
      <c r="E11" s="896" t="s">
        <v>84</v>
      </c>
      <c r="F11" s="896" t="s">
        <v>142</v>
      </c>
      <c r="G11" s="895"/>
      <c r="H11" s="896" t="s">
        <v>83</v>
      </c>
    </row>
    <row r="12" spans="1:8" ht="20.100000000000001" customHeight="1">
      <c r="A12" s="660" t="s">
        <v>213</v>
      </c>
      <c r="B12" s="847"/>
      <c r="C12" s="846"/>
      <c r="D12" s="846"/>
      <c r="E12" s="846"/>
      <c r="F12" s="845"/>
      <c r="G12" s="845"/>
      <c r="H12" s="845"/>
    </row>
    <row r="13" spans="1:8" ht="20.100000000000001" customHeight="1">
      <c r="A13" s="844" t="s">
        <v>82</v>
      </c>
      <c r="B13" s="843"/>
      <c r="C13" s="842"/>
      <c r="D13" s="781">
        <f>SUM(D15:D35)</f>
        <v>0</v>
      </c>
      <c r="E13" s="781">
        <f>SUM(E15:E35)</f>
        <v>0</v>
      </c>
      <c r="F13" s="781">
        <f>SUM(F15:F35)</f>
        <v>0</v>
      </c>
      <c r="G13" s="781">
        <f>SUM(G15:G35)</f>
        <v>0</v>
      </c>
      <c r="H13" s="781" t="e">
        <f>SUM(H15:H35)</f>
        <v>#REF!</v>
      </c>
    </row>
    <row r="14" spans="1:8" ht="16.7" customHeight="1" outlineLevel="1">
      <c r="A14" s="841" t="s">
        <v>81</v>
      </c>
      <c r="B14" s="840"/>
      <c r="C14" s="838"/>
      <c r="D14" s="839"/>
      <c r="E14" s="839"/>
      <c r="F14" s="838"/>
      <c r="G14" s="838"/>
      <c r="H14" s="838"/>
    </row>
    <row r="15" spans="1:8" ht="16.7" customHeight="1" outlineLevel="1">
      <c r="A15" s="570" t="s">
        <v>478</v>
      </c>
      <c r="B15" s="569"/>
      <c r="C15" s="837" t="s">
        <v>79</v>
      </c>
      <c r="D15" s="697">
        <v>0</v>
      </c>
      <c r="E15" s="677">
        <v>0</v>
      </c>
      <c r="F15" s="677">
        <v>0</v>
      </c>
      <c r="G15" s="675">
        <v>0</v>
      </c>
      <c r="H15" s="675" t="e">
        <f>#REF!</f>
        <v>#REF!</v>
      </c>
    </row>
    <row r="16" spans="1:8" ht="16.7" customHeight="1" outlineLevel="1">
      <c r="A16" s="835" t="s">
        <v>78</v>
      </c>
      <c r="B16" s="569"/>
      <c r="C16" s="743"/>
      <c r="D16" s="697"/>
      <c r="E16" s="677"/>
      <c r="F16" s="677"/>
      <c r="G16" s="675"/>
      <c r="H16" s="675"/>
    </row>
    <row r="17" spans="1:9" ht="16.7" customHeight="1" outlineLevel="1">
      <c r="A17" s="570" t="s">
        <v>477</v>
      </c>
      <c r="B17" s="569"/>
      <c r="C17" s="837" t="s">
        <v>76</v>
      </c>
      <c r="D17" s="697">
        <v>0</v>
      </c>
      <c r="E17" s="677">
        <v>0</v>
      </c>
      <c r="F17" s="677">
        <f>G17-E17</f>
        <v>0</v>
      </c>
      <c r="G17" s="675">
        <v>0</v>
      </c>
      <c r="H17" s="675" t="e">
        <f>#REF!*2000*12</f>
        <v>#REF!</v>
      </c>
    </row>
    <row r="18" spans="1:9" ht="16.7" customHeight="1" outlineLevel="1">
      <c r="A18" s="570" t="s">
        <v>141</v>
      </c>
      <c r="B18" s="569"/>
      <c r="C18" s="837" t="s">
        <v>140</v>
      </c>
      <c r="D18" s="697">
        <v>0</v>
      </c>
      <c r="E18" s="765">
        <v>0</v>
      </c>
      <c r="F18" s="677">
        <f>G18-E18</f>
        <v>0</v>
      </c>
      <c r="G18" s="770">
        <v>0</v>
      </c>
      <c r="H18" s="675">
        <v>85500</v>
      </c>
    </row>
    <row r="19" spans="1:9" ht="16.7" customHeight="1" outlineLevel="1">
      <c r="A19" s="570" t="s">
        <v>139</v>
      </c>
      <c r="B19" s="569"/>
      <c r="C19" s="837" t="s">
        <v>138</v>
      </c>
      <c r="D19" s="697">
        <v>0</v>
      </c>
      <c r="E19" s="765">
        <v>0</v>
      </c>
      <c r="F19" s="677">
        <f>G19-E19</f>
        <v>0</v>
      </c>
      <c r="G19" s="770">
        <v>0</v>
      </c>
      <c r="H19" s="675">
        <v>85500</v>
      </c>
    </row>
    <row r="20" spans="1:9" ht="16.7" customHeight="1" outlineLevel="1">
      <c r="A20" s="570" t="s">
        <v>75</v>
      </c>
      <c r="B20" s="569"/>
      <c r="C20" s="837" t="s">
        <v>476</v>
      </c>
      <c r="D20" s="697">
        <v>0</v>
      </c>
      <c r="E20" s="765">
        <v>0</v>
      </c>
      <c r="F20" s="677">
        <f>G20-E20</f>
        <v>0</v>
      </c>
      <c r="G20" s="770">
        <v>0</v>
      </c>
      <c r="H20" s="770" t="e">
        <f>#REF!*6000</f>
        <v>#REF!</v>
      </c>
    </row>
    <row r="21" spans="1:9" ht="16.7" customHeight="1" outlineLevel="1">
      <c r="A21" s="570" t="s">
        <v>73</v>
      </c>
      <c r="B21" s="569"/>
      <c r="C21" s="743" t="s">
        <v>72</v>
      </c>
      <c r="D21" s="697">
        <v>0</v>
      </c>
      <c r="E21" s="765">
        <v>0</v>
      </c>
      <c r="F21" s="677">
        <f>G21-E21</f>
        <v>0</v>
      </c>
      <c r="G21" s="770">
        <v>0</v>
      </c>
      <c r="H21" s="675" t="e">
        <f>H15/12</f>
        <v>#REF!</v>
      </c>
    </row>
    <row r="22" spans="1:9" ht="16.7" customHeight="1" outlineLevel="1">
      <c r="A22" s="570" t="s">
        <v>475</v>
      </c>
      <c r="B22" s="569"/>
      <c r="C22" s="743" t="s">
        <v>70</v>
      </c>
      <c r="D22" s="697">
        <v>0</v>
      </c>
      <c r="E22" s="776">
        <v>0</v>
      </c>
      <c r="F22" s="677">
        <f>G22-E22</f>
        <v>0</v>
      </c>
      <c r="G22" s="775">
        <v>0</v>
      </c>
      <c r="H22" s="775" t="e">
        <f>#REF!*5000</f>
        <v>#REF!</v>
      </c>
    </row>
    <row r="23" spans="1:9" ht="16.7" customHeight="1" outlineLevel="1">
      <c r="A23" s="570" t="s">
        <v>69</v>
      </c>
      <c r="B23" s="569"/>
      <c r="C23" s="743" t="s">
        <v>68</v>
      </c>
      <c r="D23" s="697">
        <v>0</v>
      </c>
      <c r="E23" s="765">
        <v>0</v>
      </c>
      <c r="F23" s="677">
        <f>G23-E23</f>
        <v>0</v>
      </c>
      <c r="G23" s="770">
        <v>0</v>
      </c>
      <c r="H23" s="675" t="e">
        <f>H21</f>
        <v>#REF!</v>
      </c>
    </row>
    <row r="24" spans="1:9" ht="16.7" customHeight="1" outlineLevel="1">
      <c r="A24" s="835" t="s">
        <v>67</v>
      </c>
      <c r="B24" s="569"/>
      <c r="C24" s="743"/>
      <c r="D24" s="697"/>
      <c r="E24" s="765"/>
      <c r="F24" s="677"/>
      <c r="G24" s="770"/>
      <c r="H24" s="675"/>
    </row>
    <row r="25" spans="1:9" ht="16.7" customHeight="1" outlineLevel="1">
      <c r="A25" s="570" t="s">
        <v>474</v>
      </c>
      <c r="B25" s="569"/>
      <c r="C25" s="743" t="s">
        <v>65</v>
      </c>
      <c r="D25" s="697">
        <v>0</v>
      </c>
      <c r="E25" s="765">
        <v>0</v>
      </c>
      <c r="F25" s="677">
        <f>G25-E25</f>
        <v>0</v>
      </c>
      <c r="G25" s="770">
        <v>0</v>
      </c>
      <c r="H25" s="675">
        <v>632238</v>
      </c>
    </row>
    <row r="26" spans="1:9" ht="16.7" customHeight="1" outlineLevel="1">
      <c r="A26" s="570" t="s">
        <v>473</v>
      </c>
      <c r="B26" s="569"/>
      <c r="C26" s="743" t="s">
        <v>63</v>
      </c>
      <c r="D26" s="697">
        <v>0</v>
      </c>
      <c r="E26" s="765">
        <v>0</v>
      </c>
      <c r="F26" s="677">
        <f>G26-E26</f>
        <v>0</v>
      </c>
      <c r="G26" s="770">
        <v>0</v>
      </c>
      <c r="H26" s="677" t="e">
        <f>#REF!*100*12</f>
        <v>#REF!</v>
      </c>
    </row>
    <row r="27" spans="1:9" ht="16.7" customHeight="1" outlineLevel="1">
      <c r="A27" s="570" t="s">
        <v>62</v>
      </c>
      <c r="B27" s="569"/>
      <c r="C27" s="743" t="s">
        <v>61</v>
      </c>
      <c r="D27" s="697">
        <v>0</v>
      </c>
      <c r="E27" s="765">
        <v>0</v>
      </c>
      <c r="F27" s="677">
        <f>G27-E27</f>
        <v>0</v>
      </c>
      <c r="G27" s="770">
        <v>0</v>
      </c>
      <c r="H27" s="677">
        <v>87553</v>
      </c>
      <c r="I27" s="836"/>
    </row>
    <row r="28" spans="1:9" ht="16.7" customHeight="1" outlineLevel="1">
      <c r="A28" s="570" t="s">
        <v>60</v>
      </c>
      <c r="B28" s="569"/>
      <c r="C28" s="743" t="s">
        <v>59</v>
      </c>
      <c r="D28" s="697">
        <v>0</v>
      </c>
      <c r="E28" s="765">
        <v>0</v>
      </c>
      <c r="F28" s="677">
        <f>G28-E28</f>
        <v>0</v>
      </c>
      <c r="G28" s="826">
        <v>0</v>
      </c>
      <c r="H28" s="677" t="e">
        <f>H26</f>
        <v>#REF!</v>
      </c>
    </row>
    <row r="29" spans="1:9" ht="16.7" customHeight="1" outlineLevel="1">
      <c r="A29" s="835" t="s">
        <v>56</v>
      </c>
      <c r="B29" s="569"/>
      <c r="C29" s="743"/>
      <c r="D29" s="697"/>
      <c r="E29" s="765"/>
      <c r="F29" s="677"/>
      <c r="G29" s="826"/>
      <c r="H29" s="677"/>
    </row>
    <row r="30" spans="1:9" ht="16.7" customHeight="1" outlineLevel="1">
      <c r="A30" s="570" t="s">
        <v>472</v>
      </c>
      <c r="B30" s="569"/>
      <c r="C30" s="743" t="s">
        <v>57</v>
      </c>
      <c r="D30" s="697">
        <v>0</v>
      </c>
      <c r="E30" s="765">
        <v>0</v>
      </c>
      <c r="F30" s="677">
        <f>G30-E30</f>
        <v>0</v>
      </c>
      <c r="G30" s="826">
        <v>0</v>
      </c>
      <c r="H30" s="677">
        <v>1000</v>
      </c>
    </row>
    <row r="31" spans="1:9" ht="16.7" customHeight="1" outlineLevel="1">
      <c r="A31" s="570" t="s">
        <v>464</v>
      </c>
      <c r="B31" s="569"/>
      <c r="C31" s="832" t="s">
        <v>55</v>
      </c>
      <c r="D31" s="769">
        <v>0</v>
      </c>
      <c r="E31" s="768">
        <v>0</v>
      </c>
      <c r="F31" s="677">
        <f>G31-E31</f>
        <v>0</v>
      </c>
      <c r="G31" s="826">
        <v>0</v>
      </c>
      <c r="H31" s="677">
        <v>686655</v>
      </c>
    </row>
    <row r="32" spans="1:9" ht="16.7" customHeight="1" outlineLevel="1">
      <c r="A32" s="570" t="s">
        <v>501</v>
      </c>
      <c r="B32" s="569"/>
      <c r="C32" s="832" t="s">
        <v>468</v>
      </c>
      <c r="D32" s="769">
        <f>[8]GSD!$E$29</f>
        <v>0</v>
      </c>
      <c r="E32" s="768">
        <v>0</v>
      </c>
      <c r="F32" s="677">
        <f>G32-E32</f>
        <v>0</v>
      </c>
      <c r="G32" s="768">
        <v>0</v>
      </c>
      <c r="H32" s="677">
        <v>1000</v>
      </c>
    </row>
    <row r="33" spans="1:9" ht="16.7" customHeight="1" outlineLevel="1">
      <c r="A33" s="818" t="s">
        <v>500</v>
      </c>
      <c r="B33" s="814"/>
      <c r="C33" s="832"/>
      <c r="D33" s="769"/>
      <c r="E33" s="768"/>
      <c r="F33" s="677"/>
      <c r="G33" s="768"/>
      <c r="H33" s="677"/>
    </row>
    <row r="34" spans="1:9" ht="16.7" customHeight="1" outlineLevel="1">
      <c r="A34" s="834"/>
      <c r="B34" s="833" t="s">
        <v>466</v>
      </c>
      <c r="C34" s="832" t="s">
        <v>465</v>
      </c>
      <c r="D34" s="697">
        <v>0</v>
      </c>
      <c r="E34" s="765">
        <f>[7]GSD!$E$30</f>
        <v>0</v>
      </c>
      <c r="F34" s="677">
        <f>G34-E34</f>
        <v>0</v>
      </c>
      <c r="G34" s="765">
        <v>0</v>
      </c>
      <c r="H34" s="677" t="e">
        <f>#REF!*5000</f>
        <v>#REF!</v>
      </c>
      <c r="I34" s="831"/>
    </row>
    <row r="35" spans="1:9" ht="16.7" customHeight="1" outlineLevel="1">
      <c r="A35" s="813" t="s">
        <v>499</v>
      </c>
      <c r="B35" s="830"/>
      <c r="C35" s="829" t="s">
        <v>461</v>
      </c>
      <c r="D35" s="828">
        <v>0</v>
      </c>
      <c r="E35" s="761">
        <v>0</v>
      </c>
      <c r="F35" s="746">
        <f>G35-E35</f>
        <v>0</v>
      </c>
      <c r="G35" s="761">
        <v>0</v>
      </c>
      <c r="H35" s="746">
        <v>0</v>
      </c>
    </row>
    <row r="36" spans="1:9" s="821" customFormat="1" ht="16.7" customHeight="1" outlineLevel="1">
      <c r="A36" s="816"/>
      <c r="B36" s="604"/>
      <c r="C36" s="827"/>
      <c r="D36" s="742"/>
      <c r="E36" s="826"/>
      <c r="F36" s="740"/>
      <c r="G36" s="826"/>
      <c r="H36" s="740"/>
    </row>
    <row r="37" spans="1:9" s="821" customFormat="1" ht="16.7" customHeight="1" outlineLevel="1">
      <c r="A37" s="816"/>
      <c r="B37" s="604"/>
      <c r="C37" s="827"/>
      <c r="D37" s="742"/>
      <c r="E37" s="826"/>
      <c r="F37" s="740"/>
      <c r="G37" s="826"/>
      <c r="H37" s="740"/>
    </row>
    <row r="38" spans="1:9" s="821" customFormat="1" ht="16.7" customHeight="1" outlineLevel="1">
      <c r="A38" s="816"/>
      <c r="B38" s="604"/>
      <c r="C38" s="827"/>
      <c r="D38" s="742"/>
      <c r="E38" s="826"/>
      <c r="F38" s="740"/>
      <c r="G38" s="826"/>
      <c r="H38" s="740"/>
    </row>
    <row r="39" spans="1:9" s="821" customFormat="1" ht="16.7" customHeight="1" outlineLevel="1">
      <c r="A39" s="816"/>
      <c r="B39" s="604"/>
      <c r="C39" s="827"/>
      <c r="D39" s="742"/>
      <c r="E39" s="826"/>
      <c r="F39" s="740"/>
      <c r="G39" s="826"/>
      <c r="H39" s="740"/>
    </row>
    <row r="40" spans="1:9" s="821" customFormat="1" ht="16.7" customHeight="1" outlineLevel="1">
      <c r="A40" s="816"/>
      <c r="B40" s="604"/>
      <c r="C40" s="827"/>
      <c r="D40" s="742"/>
      <c r="E40" s="826"/>
      <c r="F40" s="740"/>
      <c r="G40" s="826"/>
      <c r="H40" s="740"/>
    </row>
    <row r="41" spans="1:9" s="821" customFormat="1" ht="16.7" customHeight="1" outlineLevel="1">
      <c r="A41" s="816"/>
      <c r="B41" s="604"/>
      <c r="C41" s="827"/>
      <c r="D41" s="742"/>
      <c r="E41" s="826"/>
      <c r="F41" s="740"/>
      <c r="G41" s="826"/>
      <c r="H41" s="740"/>
    </row>
    <row r="42" spans="1:9" s="821" customFormat="1" ht="16.7" customHeight="1" outlineLevel="1">
      <c r="A42" s="816"/>
      <c r="B42" s="604"/>
      <c r="C42" s="827"/>
      <c r="D42" s="742"/>
      <c r="E42" s="826"/>
      <c r="F42" s="740"/>
      <c r="G42" s="826"/>
      <c r="H42" s="740"/>
    </row>
    <row r="43" spans="1:9" s="821" customFormat="1" ht="16.7" customHeight="1" outlineLevel="1">
      <c r="A43" s="816"/>
      <c r="B43" s="604"/>
      <c r="C43" s="827"/>
      <c r="D43" s="742"/>
      <c r="E43" s="826"/>
      <c r="F43" s="740"/>
      <c r="G43" s="826"/>
      <c r="H43" s="740"/>
    </row>
    <row r="44" spans="1:9" s="821" customFormat="1" ht="16.7" customHeight="1" outlineLevel="1">
      <c r="A44" s="816"/>
      <c r="B44" s="604"/>
      <c r="C44" s="827"/>
      <c r="D44" s="742"/>
      <c r="E44" s="826"/>
      <c r="F44" s="740"/>
      <c r="G44" s="826"/>
      <c r="H44" s="740"/>
    </row>
    <row r="45" spans="1:9" s="821" customFormat="1" ht="16.7" customHeight="1" outlineLevel="1">
      <c r="A45" s="816"/>
      <c r="B45" s="604"/>
      <c r="C45" s="827"/>
      <c r="D45" s="742"/>
      <c r="E45" s="826"/>
      <c r="F45" s="740"/>
      <c r="G45" s="826"/>
      <c r="H45" s="740"/>
    </row>
    <row r="46" spans="1:9" s="821" customFormat="1" ht="16.7" customHeight="1" outlineLevel="1">
      <c r="A46" s="816"/>
      <c r="B46" s="604"/>
      <c r="C46" s="827"/>
      <c r="D46" s="742"/>
      <c r="E46" s="826"/>
      <c r="F46" s="740"/>
      <c r="G46" s="826"/>
      <c r="H46" s="740"/>
    </row>
    <row r="47" spans="1:9" s="821" customFormat="1" ht="16.7" customHeight="1" outlineLevel="1">
      <c r="A47" s="816"/>
      <c r="B47" s="604"/>
      <c r="C47" s="827"/>
      <c r="D47" s="742"/>
      <c r="E47" s="826"/>
      <c r="F47" s="740"/>
      <c r="G47" s="826"/>
      <c r="H47" s="740"/>
    </row>
    <row r="48" spans="1:9" s="821" customFormat="1" ht="16.7" customHeight="1" outlineLevel="1">
      <c r="A48" s="816"/>
      <c r="B48" s="604"/>
      <c r="C48" s="827"/>
      <c r="D48" s="742"/>
      <c r="E48" s="826"/>
      <c r="F48" s="740"/>
      <c r="G48" s="826"/>
      <c r="H48" s="740"/>
    </row>
    <row r="49" spans="1:8" s="821" customFormat="1" ht="16.7" customHeight="1" outlineLevel="1">
      <c r="A49" s="816"/>
      <c r="B49" s="604"/>
      <c r="C49" s="827"/>
      <c r="D49" s="742"/>
      <c r="E49" s="826"/>
      <c r="F49" s="740"/>
      <c r="G49" s="826"/>
      <c r="H49" s="740"/>
    </row>
    <row r="50" spans="1:8" s="821" customFormat="1" ht="16.7" customHeight="1" outlineLevel="1">
      <c r="A50" s="816"/>
      <c r="B50" s="604"/>
      <c r="C50" s="827"/>
      <c r="D50" s="742"/>
      <c r="E50" s="826"/>
      <c r="F50" s="740"/>
      <c r="G50" s="826"/>
      <c r="H50" s="740"/>
    </row>
    <row r="51" spans="1:8" s="821" customFormat="1" ht="16.7" customHeight="1" outlineLevel="1">
      <c r="A51" s="816"/>
      <c r="B51" s="604"/>
      <c r="C51" s="827"/>
      <c r="D51" s="742"/>
      <c r="E51" s="826"/>
      <c r="F51" s="740"/>
      <c r="G51" s="826"/>
      <c r="H51" s="740"/>
    </row>
    <row r="52" spans="1:8" s="821" customFormat="1" ht="16.7" customHeight="1" outlineLevel="1">
      <c r="A52" s="816"/>
      <c r="B52" s="604"/>
      <c r="C52" s="827"/>
      <c r="D52" s="742"/>
      <c r="E52" s="826"/>
      <c r="F52" s="740"/>
      <c r="G52" s="826"/>
      <c r="H52" s="740"/>
    </row>
    <row r="53" spans="1:8" s="363" customFormat="1" ht="13.5">
      <c r="B53" s="954"/>
      <c r="C53" s="798"/>
      <c r="D53" s="797"/>
      <c r="E53" s="797"/>
      <c r="F53" s="797"/>
      <c r="G53" s="797"/>
      <c r="H53" s="797"/>
    </row>
    <row r="54" spans="1:8" s="363" customFormat="1" ht="13.5">
      <c r="B54" s="954"/>
      <c r="C54" s="798"/>
      <c r="D54" s="797"/>
      <c r="E54" s="797"/>
      <c r="F54" s="797"/>
      <c r="G54" s="797"/>
      <c r="H54" s="797"/>
    </row>
    <row r="55" spans="1:8" s="363" customFormat="1" ht="13.5">
      <c r="B55" s="954"/>
      <c r="C55" s="798"/>
      <c r="D55" s="797"/>
      <c r="E55" s="797"/>
      <c r="F55" s="797"/>
      <c r="G55" s="797"/>
      <c r="H55" s="797"/>
    </row>
  </sheetData>
  <mergeCells count="4">
    <mergeCell ref="A4:H4"/>
    <mergeCell ref="A5:H5"/>
    <mergeCell ref="A8:B11"/>
    <mergeCell ref="E8:G8"/>
  </mergeCells>
  <pageMargins left="0.5" right="0" top="0" bottom="0" header="0.5" footer="0"/>
  <pageSetup paperSize="5" orientation="portrait"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O345"/>
  <sheetViews>
    <sheetView showGridLines="0" showOutlineSymbols="0" topLeftCell="A25" zoomScaleNormal="100" workbookViewId="0">
      <selection activeCell="D36" sqref="D36"/>
    </sheetView>
  </sheetViews>
  <sheetFormatPr defaultColWidth="12.5703125" defaultRowHeight="12.75" outlineLevelRow="2" outlineLevelCol="2"/>
  <cols>
    <col min="1" max="1" width="1.85546875" style="238" customWidth="1"/>
    <col min="2" max="2" width="33.7109375" style="238" customWidth="1"/>
    <col min="3" max="3" width="11.5703125" style="238" customWidth="1"/>
    <col min="4" max="4" width="10.28515625" style="238" customWidth="1"/>
    <col min="5" max="5" width="10.28515625" style="239" customWidth="1"/>
    <col min="6" max="8" width="10.28515625" style="238" customWidth="1"/>
    <col min="9" max="44" width="12.5703125" style="236"/>
    <col min="45" max="49" width="12.5703125" style="236" outlineLevel="1"/>
    <col min="50" max="55" width="12.5703125" style="236" outlineLevel="2"/>
    <col min="56" max="58" width="12.5703125" style="236" outlineLevel="1"/>
    <col min="59" max="78" width="12.5703125" style="236"/>
    <col min="79" max="82" width="12.5703125" style="236" outlineLevel="1"/>
    <col min="83" max="130" width="12.5703125" style="236"/>
    <col min="131" max="136" width="12.5703125" style="236" outlineLevel="1"/>
    <col min="137" max="142" width="12.5703125" style="236" outlineLevel="2"/>
    <col min="143" max="145" width="12.5703125" style="236" outlineLevel="1"/>
    <col min="146"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255</v>
      </c>
      <c r="B10" s="316"/>
    </row>
    <row r="11" spans="1:8" ht="14.25" customHeight="1">
      <c r="A11" s="316"/>
      <c r="B11" s="316"/>
    </row>
    <row r="12" spans="1:8" ht="14.25" customHeight="1">
      <c r="A12" s="315" t="s">
        <v>143</v>
      </c>
      <c r="B12" s="314"/>
      <c r="C12" s="310" t="s">
        <v>92</v>
      </c>
      <c r="D12" s="310" t="s">
        <v>229</v>
      </c>
      <c r="E12" s="313" t="s">
        <v>93</v>
      </c>
      <c r="F12" s="312"/>
      <c r="G12" s="311"/>
      <c r="H12" s="310" t="s">
        <v>216</v>
      </c>
    </row>
    <row r="13" spans="1:8" ht="14.25" customHeight="1">
      <c r="A13" s="309"/>
      <c r="B13" s="308"/>
      <c r="C13" s="307" t="s">
        <v>86</v>
      </c>
      <c r="D13" s="305" t="s">
        <v>214</v>
      </c>
      <c r="E13" s="306" t="s">
        <v>215</v>
      </c>
      <c r="F13" s="305" t="s">
        <v>89</v>
      </c>
      <c r="G13" s="305"/>
      <c r="H13" s="305" t="s">
        <v>214</v>
      </c>
    </row>
    <row r="14" spans="1:8" ht="14.25" customHeight="1">
      <c r="A14" s="309"/>
      <c r="B14" s="308"/>
      <c r="C14" s="307"/>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9" s="237" customFormat="1" ht="20.100000000000001" customHeight="1" outlineLevel="1">
      <c r="A17" s="294" t="s">
        <v>46</v>
      </c>
      <c r="B17" s="293"/>
      <c r="C17" s="292"/>
      <c r="D17" s="290">
        <f>SUM(D18:D33)</f>
        <v>3902425.0700000003</v>
      </c>
      <c r="E17" s="291">
        <f>SUM(E18:E33)</f>
        <v>606809.04</v>
      </c>
      <c r="F17" s="290">
        <f>SUM(F18:F33)</f>
        <v>5976977.96</v>
      </c>
      <c r="G17" s="290">
        <f>SUM(G18:G33)</f>
        <v>6583787</v>
      </c>
      <c r="H17" s="290">
        <f>SUM(H18:H33)</f>
        <v>6400000</v>
      </c>
      <c r="I17" s="454"/>
    </row>
    <row r="18" spans="1:9" s="268" customFormat="1" ht="18" customHeight="1" outlineLevel="1">
      <c r="A18" s="282" t="s">
        <v>212</v>
      </c>
      <c r="B18" s="276"/>
      <c r="C18" s="289" t="s">
        <v>44</v>
      </c>
      <c r="D18" s="288">
        <f>[8]PESO!$E$12</f>
        <v>149186.11000000002</v>
      </c>
      <c r="E18" s="287">
        <f>[7]PESO!$E$12</f>
        <v>10938</v>
      </c>
      <c r="F18" s="272">
        <f>G18-E18</f>
        <v>419062</v>
      </c>
      <c r="G18" s="286">
        <f>[7]PESO!$C$12</f>
        <v>430000</v>
      </c>
      <c r="H18" s="453">
        <v>100000</v>
      </c>
      <c r="I18" s="358"/>
    </row>
    <row r="19" spans="1:9" s="268" customFormat="1" ht="18" customHeight="1" outlineLevel="1">
      <c r="A19" s="280" t="s">
        <v>211</v>
      </c>
      <c r="B19" s="279"/>
      <c r="C19" s="278" t="s">
        <v>40</v>
      </c>
      <c r="D19" s="274">
        <f>[8]PESO!$E$13</f>
        <v>1336750</v>
      </c>
      <c r="E19" s="284">
        <f>[7]PESO!$E$13</f>
        <v>0</v>
      </c>
      <c r="F19" s="272">
        <f>G19-E19</f>
        <v>2198000</v>
      </c>
      <c r="G19" s="283">
        <f>[7]PESO!$C$13</f>
        <v>2198000</v>
      </c>
      <c r="H19" s="452">
        <v>2500000</v>
      </c>
      <c r="I19" s="358"/>
    </row>
    <row r="20" spans="1:9" s="267" customFormat="1" ht="18" customHeight="1" outlineLevel="1">
      <c r="A20" s="277" t="s">
        <v>39</v>
      </c>
      <c r="B20" s="276"/>
      <c r="C20" s="278" t="s">
        <v>35</v>
      </c>
      <c r="D20" s="274">
        <f>[8]PESO!$E$14</f>
        <v>67816.19</v>
      </c>
      <c r="E20" s="284">
        <f>[7]PESO!$E$14</f>
        <v>0</v>
      </c>
      <c r="F20" s="272">
        <f>G20-E20</f>
        <v>100000</v>
      </c>
      <c r="G20" s="283">
        <f>[7]PESO!$C$14</f>
        <v>100000</v>
      </c>
      <c r="H20" s="452">
        <v>100000</v>
      </c>
      <c r="I20" s="358"/>
    </row>
    <row r="21" spans="1:9" s="267" customFormat="1" ht="18" customHeight="1" outlineLevel="1">
      <c r="A21" s="280" t="s">
        <v>238</v>
      </c>
      <c r="B21" s="279"/>
      <c r="C21" s="278" t="s">
        <v>131</v>
      </c>
      <c r="D21" s="274">
        <f>[8]PESO!$E$15</f>
        <v>60661.27</v>
      </c>
      <c r="E21" s="284">
        <f>[7]PESO!$E$15</f>
        <v>8501.19</v>
      </c>
      <c r="F21" s="272">
        <f>G21-E21</f>
        <v>26498.809999999998</v>
      </c>
      <c r="G21" s="283">
        <f>[7]PESO!$C$15</f>
        <v>35000</v>
      </c>
      <c r="H21" s="452">
        <v>50000</v>
      </c>
      <c r="I21" s="358"/>
    </row>
    <row r="22" spans="1:9" s="267" customFormat="1" ht="18" customHeight="1" outlineLevel="1">
      <c r="A22" s="281" t="s">
        <v>130</v>
      </c>
      <c r="B22" s="279"/>
      <c r="C22" s="278" t="s">
        <v>33</v>
      </c>
      <c r="D22" s="274">
        <f>[8]PESO!$E$16</f>
        <v>75950</v>
      </c>
      <c r="E22" s="284">
        <f>[7]PESO!$E$16</f>
        <v>35920</v>
      </c>
      <c r="F22" s="272">
        <f>G22-E22</f>
        <v>148080</v>
      </c>
      <c r="G22" s="283">
        <f>[7]PESO!$C$16</f>
        <v>184000</v>
      </c>
      <c r="H22" s="452">
        <v>300000</v>
      </c>
      <c r="I22" s="358"/>
    </row>
    <row r="23" spans="1:9" s="267" customFormat="1" ht="18" customHeight="1" outlineLevel="1">
      <c r="A23" s="280" t="s">
        <v>32</v>
      </c>
      <c r="B23" s="279"/>
      <c r="C23" s="278" t="s">
        <v>31</v>
      </c>
      <c r="D23" s="274">
        <f>[8]PESO!$E$17</f>
        <v>6330.2</v>
      </c>
      <c r="E23" s="284">
        <f>[7]PESO!$E$17</f>
        <v>1186.0999999999999</v>
      </c>
      <c r="F23" s="272">
        <f>G23-E23</f>
        <v>8813.9</v>
      </c>
      <c r="G23" s="283">
        <f>[7]PESO!$C$17</f>
        <v>10000</v>
      </c>
      <c r="H23" s="452">
        <v>10000</v>
      </c>
      <c r="I23" s="358"/>
    </row>
    <row r="24" spans="1:9" s="267" customFormat="1" ht="18" customHeight="1" outlineLevel="1">
      <c r="A24" s="280" t="s">
        <v>195</v>
      </c>
      <c r="B24" s="279"/>
      <c r="C24" s="278" t="s">
        <v>194</v>
      </c>
      <c r="D24" s="274">
        <f>[8]PESO!$E$18</f>
        <v>0</v>
      </c>
      <c r="E24" s="284">
        <f>[7]PESO!$E$18</f>
        <v>0</v>
      </c>
      <c r="F24" s="272">
        <f>G24-E24</f>
        <v>150000</v>
      </c>
      <c r="G24" s="283">
        <f>[7]PESO!$C$18</f>
        <v>150000</v>
      </c>
      <c r="H24" s="452">
        <v>0</v>
      </c>
      <c r="I24" s="358"/>
    </row>
    <row r="25" spans="1:9" s="267" customFormat="1" ht="18" customHeight="1" outlineLevel="1">
      <c r="A25" s="281" t="s">
        <v>236</v>
      </c>
      <c r="B25" s="279"/>
      <c r="C25" s="278" t="s">
        <v>27</v>
      </c>
      <c r="D25" s="274">
        <f>[8]PESO!$E$19</f>
        <v>44384.05</v>
      </c>
      <c r="E25" s="284">
        <f>[7]PESO!$E$19</f>
        <v>17336.52</v>
      </c>
      <c r="F25" s="272">
        <f>G25-E25</f>
        <v>7663.48</v>
      </c>
      <c r="G25" s="283">
        <f>[7]PESO!$C$19</f>
        <v>25000</v>
      </c>
      <c r="H25" s="452">
        <v>20000</v>
      </c>
      <c r="I25" s="358"/>
    </row>
    <row r="26" spans="1:9" s="267" customFormat="1" ht="18" customHeight="1" outlineLevel="1">
      <c r="A26" s="280" t="s">
        <v>26</v>
      </c>
      <c r="B26" s="279"/>
      <c r="C26" s="278" t="s">
        <v>25</v>
      </c>
      <c r="D26" s="274">
        <v>0</v>
      </c>
      <c r="E26" s="284">
        <v>0</v>
      </c>
      <c r="F26" s="272">
        <v>0</v>
      </c>
      <c r="G26" s="283">
        <v>0</v>
      </c>
      <c r="H26" s="452">
        <v>30000</v>
      </c>
      <c r="I26" s="358"/>
    </row>
    <row r="27" spans="1:9" s="267" customFormat="1" ht="18" customHeight="1" outlineLevel="1">
      <c r="A27" s="280" t="s">
        <v>24</v>
      </c>
      <c r="B27" s="279"/>
      <c r="C27" s="278" t="s">
        <v>23</v>
      </c>
      <c r="D27" s="274">
        <f>[8]PESO!$E$20</f>
        <v>2098316.75</v>
      </c>
      <c r="E27" s="273">
        <f>[7]PESO!$E$20</f>
        <v>487518.73</v>
      </c>
      <c r="F27" s="272">
        <f>G27-E27</f>
        <v>2324881.27</v>
      </c>
      <c r="G27" s="283">
        <f>[7]PESO!$C$20</f>
        <v>2812400</v>
      </c>
      <c r="H27" s="452">
        <v>2985000</v>
      </c>
      <c r="I27" s="358"/>
    </row>
    <row r="28" spans="1:9" s="267" customFormat="1" ht="18" customHeight="1" outlineLevel="1">
      <c r="A28" s="280" t="s">
        <v>254</v>
      </c>
      <c r="B28" s="279"/>
      <c r="C28" s="278"/>
      <c r="D28" s="274"/>
      <c r="E28" s="273"/>
      <c r="F28" s="272"/>
      <c r="G28" s="3694" t="s">
        <v>1863</v>
      </c>
      <c r="H28" s="452"/>
      <c r="I28" s="358"/>
    </row>
    <row r="29" spans="1:9" s="267" customFormat="1" ht="18" customHeight="1" outlineLevel="1">
      <c r="A29" s="280"/>
      <c r="B29" s="279" t="s">
        <v>253</v>
      </c>
      <c r="C29" s="278" t="s">
        <v>252</v>
      </c>
      <c r="D29" s="274">
        <f>[8]PESO!$E$21</f>
        <v>10000</v>
      </c>
      <c r="E29" s="273">
        <f>[7]PESO!$E$21</f>
        <v>15400</v>
      </c>
      <c r="F29" s="272">
        <f>G29-E29</f>
        <v>4600</v>
      </c>
      <c r="G29" s="271">
        <f>[7]PESO!$C$21</f>
        <v>20000</v>
      </c>
      <c r="H29" s="452">
        <v>30000</v>
      </c>
    </row>
    <row r="30" spans="1:9" s="267" customFormat="1" ht="18" customHeight="1" outlineLevel="1">
      <c r="A30" s="280" t="s">
        <v>251</v>
      </c>
      <c r="B30" s="279"/>
      <c r="C30" s="278"/>
      <c r="D30" s="274"/>
      <c r="E30" s="273"/>
      <c r="F30" s="272"/>
      <c r="G30" s="271"/>
      <c r="H30" s="452"/>
    </row>
    <row r="31" spans="1:9" s="267" customFormat="1" ht="18" customHeight="1" outlineLevel="1">
      <c r="A31" s="280"/>
      <c r="B31" s="279" t="s">
        <v>250</v>
      </c>
      <c r="C31" s="278" t="s">
        <v>206</v>
      </c>
      <c r="D31" s="274">
        <f>[8]PESO!$E$22</f>
        <v>0</v>
      </c>
      <c r="E31" s="273">
        <f>[7]PESO!$E$22</f>
        <v>0</v>
      </c>
      <c r="F31" s="272">
        <f>G31-E31</f>
        <v>10000</v>
      </c>
      <c r="G31" s="271">
        <f>[7]PESO!$C$22</f>
        <v>10000</v>
      </c>
      <c r="H31" s="273">
        <v>5000</v>
      </c>
    </row>
    <row r="32" spans="1:9" s="267" customFormat="1" ht="18" customHeight="1" outlineLevel="1">
      <c r="A32" s="280" t="s">
        <v>249</v>
      </c>
      <c r="B32" s="279"/>
      <c r="C32" s="278" t="s">
        <v>248</v>
      </c>
      <c r="D32" s="274">
        <f>[8]PESO!$E$23</f>
        <v>0</v>
      </c>
      <c r="E32" s="273">
        <f>[7]PESO!$E$23</f>
        <v>0</v>
      </c>
      <c r="F32" s="272">
        <f>G32-E32</f>
        <v>3000</v>
      </c>
      <c r="G32" s="271">
        <f>[7]PESO!$C$23</f>
        <v>3000</v>
      </c>
      <c r="H32" s="273">
        <v>0</v>
      </c>
    </row>
    <row r="33" spans="1:8" s="267" customFormat="1" ht="18" customHeight="1" outlineLevel="1">
      <c r="A33" s="277" t="s">
        <v>205</v>
      </c>
      <c r="B33" s="276"/>
      <c r="C33" s="275" t="s">
        <v>9</v>
      </c>
      <c r="D33" s="274">
        <f>[8]PESO!$E$24</f>
        <v>53030.5</v>
      </c>
      <c r="E33" s="273">
        <f>[7]PESO!$E$24</f>
        <v>30008.5</v>
      </c>
      <c r="F33" s="272">
        <f>G33-E33</f>
        <v>576378.5</v>
      </c>
      <c r="G33" s="271">
        <f>[7]PESO!$C$24</f>
        <v>606387</v>
      </c>
      <c r="H33" s="273">
        <v>270000</v>
      </c>
    </row>
    <row r="34" spans="1:8" s="267" customFormat="1" ht="18" customHeight="1" outlineLevel="1">
      <c r="A34" s="294" t="s">
        <v>235</v>
      </c>
      <c r="B34" s="293"/>
      <c r="C34" s="292"/>
      <c r="D34" s="290">
        <f>SUM(D35:D35)</f>
        <v>0</v>
      </c>
      <c r="E34" s="291">
        <f>SUM(E35:E35)</f>
        <v>0</v>
      </c>
      <c r="F34" s="290">
        <f>SUM(F35:F35)</f>
        <v>60000</v>
      </c>
      <c r="G34" s="290">
        <f>SUM(G35:G35)</f>
        <v>60000</v>
      </c>
      <c r="H34" s="291">
        <f>SUM(H35:H35)</f>
        <v>0</v>
      </c>
    </row>
    <row r="35" spans="1:8" s="267" customFormat="1" ht="18" customHeight="1" outlineLevel="1">
      <c r="A35" s="451" t="s">
        <v>247</v>
      </c>
      <c r="B35" s="276"/>
      <c r="C35" s="344"/>
      <c r="D35" s="274">
        <f>[8]PESO!$E$26</f>
        <v>0</v>
      </c>
      <c r="E35" s="273">
        <f>[10]PESO!$E$26</f>
        <v>0</v>
      </c>
      <c r="F35" s="272">
        <f>G35-E35</f>
        <v>60000</v>
      </c>
      <c r="G35" s="271">
        <f>[7]PESO!$C$26</f>
        <v>60000</v>
      </c>
      <c r="H35" s="273">
        <v>0</v>
      </c>
    </row>
    <row r="36" spans="1:8" ht="20.100000000000001" customHeight="1" outlineLevel="2" thickBot="1">
      <c r="A36" s="450" t="s">
        <v>8</v>
      </c>
      <c r="B36" s="264"/>
      <c r="C36" s="265"/>
      <c r="D36" s="264">
        <f>D34+D17</f>
        <v>3902425.0700000003</v>
      </c>
      <c r="E36" s="263">
        <f>E34+E17</f>
        <v>606809.04</v>
      </c>
      <c r="F36" s="264">
        <f>F34+F17</f>
        <v>6036977.96</v>
      </c>
      <c r="G36" s="264">
        <f>G34+G17</f>
        <v>6643787</v>
      </c>
      <c r="H36" s="263">
        <f>H34+H17</f>
        <v>6400000</v>
      </c>
    </row>
    <row r="37" spans="1:8" ht="20.100000000000001" customHeight="1" outlineLevel="2" thickTop="1">
      <c r="A37" s="259"/>
      <c r="B37" s="259"/>
      <c r="C37" s="261"/>
      <c r="D37" s="259"/>
      <c r="E37" s="260"/>
      <c r="F37" s="259"/>
      <c r="G37" s="259"/>
      <c r="H37" s="262"/>
    </row>
    <row r="38" spans="1:8" s="247" customFormat="1" ht="14.25" customHeight="1">
      <c r="A38" s="253" t="s">
        <v>203</v>
      </c>
      <c r="B38" s="253"/>
      <c r="C38" s="249" t="s">
        <v>6</v>
      </c>
      <c r="D38" s="249"/>
      <c r="E38" s="252"/>
      <c r="F38" s="253" t="s">
        <v>5</v>
      </c>
      <c r="G38" s="249"/>
      <c r="H38" s="251"/>
    </row>
    <row r="39" spans="1:8" s="247" customFormat="1" ht="14.25" customHeight="1">
      <c r="A39" s="253"/>
      <c r="B39" s="253"/>
      <c r="C39" s="249"/>
      <c r="D39" s="249"/>
      <c r="E39" s="252"/>
      <c r="F39" s="253"/>
      <c r="G39" s="249"/>
      <c r="H39" s="249"/>
    </row>
    <row r="40" spans="1:8" s="247" customFormat="1" ht="14.25" customHeight="1">
      <c r="A40" s="253"/>
      <c r="B40" s="253"/>
      <c r="C40" s="249"/>
      <c r="D40" s="249"/>
      <c r="E40" s="252"/>
      <c r="F40" s="253"/>
      <c r="G40" s="249"/>
      <c r="H40" s="249"/>
    </row>
    <row r="41" spans="1:8" s="247" customFormat="1" ht="14.25" customHeight="1">
      <c r="A41" s="257" t="s">
        <v>1864</v>
      </c>
      <c r="B41" s="255"/>
      <c r="C41" s="256" t="s">
        <v>1857</v>
      </c>
      <c r="D41" s="249"/>
      <c r="E41" s="449"/>
      <c r="F41" s="255" t="s">
        <v>1858</v>
      </c>
      <c r="G41" s="249"/>
      <c r="H41" s="249"/>
    </row>
    <row r="42" spans="1:8" s="247" customFormat="1" ht="14.25" customHeight="1">
      <c r="A42" s="249" t="s">
        <v>246</v>
      </c>
      <c r="B42" s="253"/>
      <c r="C42" s="252" t="s">
        <v>200</v>
      </c>
      <c r="D42" s="249"/>
      <c r="E42" s="448"/>
      <c r="F42" s="250" t="s">
        <v>199</v>
      </c>
      <c r="G42" s="249"/>
      <c r="H42" s="249"/>
    </row>
    <row r="43" spans="1:8" s="240" customFormat="1">
      <c r="A43" s="245" t="s">
        <v>245</v>
      </c>
      <c r="B43" s="245"/>
      <c r="C43" s="245"/>
      <c r="D43" s="243"/>
      <c r="E43" s="244"/>
      <c r="F43" s="243"/>
      <c r="G43" s="243"/>
      <c r="H43" s="243"/>
    </row>
    <row r="44" spans="1:8" s="241" customFormat="1">
      <c r="A44" s="446"/>
      <c r="B44" s="447"/>
      <c r="C44" s="446"/>
      <c r="D44" s="444"/>
      <c r="E44" s="445"/>
      <c r="F44" s="444"/>
      <c r="G44" s="444"/>
      <c r="H44" s="444"/>
    </row>
    <row r="45" spans="1:8" s="241" customFormat="1">
      <c r="A45" s="446"/>
      <c r="B45" s="447"/>
      <c r="C45" s="446"/>
      <c r="D45" s="444"/>
      <c r="E45" s="445"/>
      <c r="F45" s="444"/>
      <c r="G45" s="444"/>
      <c r="H45" s="444"/>
    </row>
    <row r="46" spans="1:8" s="241" customFormat="1">
      <c r="A46" s="446"/>
      <c r="B46" s="447"/>
      <c r="C46" s="446"/>
      <c r="D46" s="444"/>
      <c r="E46" s="445"/>
      <c r="F46" s="444"/>
      <c r="G46" s="444"/>
      <c r="H46" s="444"/>
    </row>
    <row r="47" spans="1:8" s="241" customFormat="1">
      <c r="A47" s="446"/>
      <c r="B47" s="447"/>
      <c r="C47" s="446"/>
      <c r="D47" s="444"/>
      <c r="E47" s="445"/>
      <c r="F47" s="444"/>
      <c r="G47" s="444"/>
      <c r="H47" s="444"/>
    </row>
    <row r="48" spans="1:8" s="241" customFormat="1">
      <c r="A48" s="446"/>
      <c r="B48" s="447"/>
      <c r="C48" s="446"/>
      <c r="D48" s="444"/>
      <c r="E48" s="445"/>
      <c r="F48" s="444"/>
      <c r="G48" s="444"/>
      <c r="H48" s="444"/>
    </row>
    <row r="49" spans="1:8" s="241" customFormat="1">
      <c r="A49" s="446"/>
      <c r="B49" s="447"/>
      <c r="C49" s="446"/>
      <c r="D49" s="444"/>
      <c r="E49" s="445"/>
      <c r="F49" s="444"/>
      <c r="G49" s="444"/>
      <c r="H49" s="444"/>
    </row>
    <row r="50" spans="1:8" s="241" customFormat="1">
      <c r="A50" s="446"/>
      <c r="B50" s="447"/>
      <c r="C50" s="446"/>
      <c r="D50" s="444"/>
      <c r="E50" s="445"/>
      <c r="F50" s="444"/>
      <c r="G50" s="444"/>
      <c r="H50" s="444"/>
    </row>
    <row r="51" spans="1:8" s="241" customFormat="1">
      <c r="A51" s="446"/>
      <c r="B51" s="447"/>
      <c r="C51" s="446"/>
      <c r="D51" s="444"/>
      <c r="E51" s="445"/>
      <c r="F51" s="444"/>
      <c r="G51" s="444"/>
      <c r="H51" s="444"/>
    </row>
    <row r="52" spans="1:8" s="241" customFormat="1">
      <c r="A52" s="446"/>
      <c r="B52" s="447"/>
      <c r="C52" s="446"/>
      <c r="D52" s="444"/>
      <c r="E52" s="445"/>
      <c r="F52" s="444"/>
      <c r="G52" s="444"/>
      <c r="H52" s="444"/>
    </row>
    <row r="53" spans="1:8" s="241" customFormat="1">
      <c r="A53" s="446"/>
      <c r="B53" s="447"/>
      <c r="C53" s="446"/>
      <c r="D53" s="444"/>
      <c r="E53" s="445"/>
      <c r="F53" s="444"/>
      <c r="G53" s="444"/>
      <c r="H53" s="444"/>
    </row>
    <row r="54" spans="1:8" s="237" customFormat="1">
      <c r="A54" s="442"/>
      <c r="B54" s="442"/>
      <c r="C54" s="442"/>
      <c r="D54" s="442"/>
      <c r="E54" s="443"/>
      <c r="F54" s="442"/>
      <c r="G54" s="442"/>
      <c r="H54" s="442"/>
    </row>
    <row r="55" spans="1:8" s="237" customFormat="1">
      <c r="A55" s="442"/>
      <c r="B55" s="442"/>
      <c r="C55" s="442"/>
      <c r="D55" s="442"/>
      <c r="E55" s="443"/>
      <c r="F55" s="442"/>
      <c r="G55" s="442"/>
      <c r="H55" s="442"/>
    </row>
    <row r="56" spans="1:8" s="237" customFormat="1">
      <c r="A56" s="442"/>
      <c r="B56" s="442"/>
      <c r="C56" s="442"/>
      <c r="D56" s="442"/>
      <c r="E56" s="443"/>
      <c r="F56" s="442"/>
      <c r="G56" s="442"/>
      <c r="H56" s="442"/>
    </row>
    <row r="57" spans="1:8" s="237" customFormat="1">
      <c r="A57" s="442"/>
      <c r="B57" s="442"/>
      <c r="C57" s="442"/>
      <c r="D57" s="442"/>
      <c r="E57" s="443"/>
      <c r="F57" s="442"/>
      <c r="G57" s="442"/>
      <c r="H57" s="442"/>
    </row>
    <row r="58" spans="1:8" s="237" customFormat="1">
      <c r="A58" s="442"/>
      <c r="B58" s="442"/>
      <c r="C58" s="442"/>
      <c r="D58" s="442"/>
      <c r="E58" s="443"/>
      <c r="F58" s="442"/>
      <c r="G58" s="442"/>
      <c r="H58" s="442"/>
    </row>
    <row r="59" spans="1:8" s="237" customFormat="1">
      <c r="A59" s="442"/>
      <c r="B59" s="442"/>
      <c r="C59" s="442"/>
      <c r="D59" s="442"/>
      <c r="E59" s="443"/>
      <c r="F59" s="442"/>
      <c r="G59" s="442"/>
      <c r="H59" s="442"/>
    </row>
    <row r="60" spans="1:8" s="237" customFormat="1">
      <c r="A60" s="442"/>
      <c r="B60" s="442"/>
      <c r="C60" s="442"/>
      <c r="D60" s="442"/>
      <c r="E60" s="443"/>
      <c r="F60" s="442"/>
      <c r="G60" s="442"/>
      <c r="H60" s="442"/>
    </row>
    <row r="61" spans="1:8" s="237" customFormat="1">
      <c r="A61" s="442"/>
      <c r="B61" s="442"/>
      <c r="C61" s="442"/>
      <c r="D61" s="442"/>
      <c r="E61" s="443"/>
      <c r="F61" s="442"/>
      <c r="G61" s="442"/>
      <c r="H61" s="442"/>
    </row>
    <row r="62" spans="1:8" s="237" customFormat="1">
      <c r="A62" s="442"/>
      <c r="B62" s="442"/>
      <c r="C62" s="442"/>
      <c r="D62" s="442"/>
      <c r="E62" s="443"/>
      <c r="F62" s="442"/>
      <c r="G62" s="442"/>
      <c r="H62" s="442"/>
    </row>
    <row r="63" spans="1:8" s="237" customFormat="1">
      <c r="A63" s="442"/>
      <c r="B63" s="442"/>
      <c r="C63" s="442"/>
      <c r="D63" s="442"/>
      <c r="E63" s="443"/>
      <c r="F63" s="442"/>
      <c r="G63" s="442"/>
      <c r="H63" s="442"/>
    </row>
    <row r="64" spans="1:8" s="237" customFormat="1">
      <c r="A64" s="442"/>
      <c r="B64" s="442"/>
      <c r="C64" s="442"/>
      <c r="D64" s="442"/>
      <c r="E64" s="443"/>
      <c r="F64" s="442"/>
      <c r="G64" s="442"/>
      <c r="H64" s="442"/>
    </row>
    <row r="65" spans="1:8" s="237" customFormat="1">
      <c r="A65" s="442"/>
      <c r="B65" s="442"/>
      <c r="C65" s="442"/>
      <c r="D65" s="442"/>
      <c r="E65" s="443"/>
      <c r="F65" s="442"/>
      <c r="G65" s="442"/>
      <c r="H65" s="442"/>
    </row>
    <row r="66" spans="1:8" s="237" customFormat="1">
      <c r="A66" s="442"/>
      <c r="B66" s="442"/>
      <c r="C66" s="442"/>
      <c r="D66" s="442"/>
      <c r="E66" s="443"/>
      <c r="F66" s="442"/>
      <c r="G66" s="442"/>
      <c r="H66" s="442"/>
    </row>
    <row r="67" spans="1:8" s="237" customFormat="1">
      <c r="A67" s="442"/>
      <c r="B67" s="442"/>
      <c r="C67" s="442"/>
      <c r="D67" s="442"/>
      <c r="E67" s="443"/>
      <c r="F67" s="442"/>
      <c r="G67" s="442"/>
      <c r="H67" s="442"/>
    </row>
    <row r="68" spans="1:8" s="237" customFormat="1">
      <c r="A68" s="442"/>
      <c r="B68" s="442"/>
      <c r="C68" s="442"/>
      <c r="D68" s="442"/>
      <c r="E68" s="443"/>
      <c r="F68" s="442"/>
      <c r="G68" s="442"/>
      <c r="H68" s="442"/>
    </row>
    <row r="69" spans="1:8" s="237" customFormat="1">
      <c r="A69" s="442"/>
      <c r="B69" s="442"/>
      <c r="C69" s="442"/>
      <c r="D69" s="442"/>
      <c r="E69" s="443"/>
      <c r="F69" s="442"/>
      <c r="G69" s="442"/>
      <c r="H69" s="442"/>
    </row>
    <row r="70" spans="1:8" s="237" customFormat="1">
      <c r="A70" s="442"/>
      <c r="B70" s="442"/>
      <c r="C70" s="442"/>
      <c r="D70" s="442"/>
      <c r="E70" s="443"/>
      <c r="F70" s="442"/>
      <c r="G70" s="442"/>
      <c r="H70" s="442"/>
    </row>
    <row r="71" spans="1:8" s="237" customFormat="1">
      <c r="A71" s="442"/>
      <c r="B71" s="442"/>
      <c r="C71" s="442"/>
      <c r="D71" s="442"/>
      <c r="E71" s="443"/>
      <c r="F71" s="442"/>
      <c r="G71" s="442"/>
      <c r="H71" s="442"/>
    </row>
    <row r="72" spans="1:8" s="237" customFormat="1">
      <c r="A72" s="442"/>
      <c r="B72" s="442"/>
      <c r="C72" s="442"/>
      <c r="D72" s="442"/>
      <c r="E72" s="443"/>
      <c r="F72" s="442"/>
      <c r="G72" s="442"/>
      <c r="H72" s="442"/>
    </row>
    <row r="73" spans="1:8" s="237" customFormat="1">
      <c r="A73" s="442"/>
      <c r="B73" s="442"/>
      <c r="C73" s="442"/>
      <c r="D73" s="442"/>
      <c r="E73" s="443"/>
      <c r="F73" s="442"/>
      <c r="G73" s="442"/>
      <c r="H73" s="442"/>
    </row>
    <row r="74" spans="1:8" s="237" customFormat="1">
      <c r="A74" s="442"/>
      <c r="B74" s="442"/>
      <c r="C74" s="442"/>
      <c r="D74" s="442"/>
      <c r="E74" s="443"/>
      <c r="F74" s="442"/>
      <c r="G74" s="442"/>
      <c r="H74" s="442"/>
    </row>
    <row r="75" spans="1:8" s="237" customFormat="1">
      <c r="A75" s="442"/>
      <c r="B75" s="442"/>
      <c r="C75" s="442"/>
      <c r="D75" s="442"/>
      <c r="E75" s="443"/>
      <c r="F75" s="442"/>
      <c r="G75" s="442"/>
      <c r="H75" s="442"/>
    </row>
    <row r="76" spans="1:8" s="237" customFormat="1">
      <c r="A76" s="442"/>
      <c r="B76" s="442"/>
      <c r="C76" s="442"/>
      <c r="D76" s="442"/>
      <c r="E76" s="443"/>
      <c r="F76" s="442"/>
      <c r="G76" s="442"/>
      <c r="H76" s="442"/>
    </row>
    <row r="77" spans="1:8" s="237" customFormat="1">
      <c r="A77" s="442"/>
      <c r="B77" s="442"/>
      <c r="C77" s="442"/>
      <c r="D77" s="442"/>
      <c r="E77" s="443"/>
      <c r="F77" s="442"/>
      <c r="G77" s="442"/>
      <c r="H77" s="442"/>
    </row>
    <row r="78" spans="1:8" s="237" customFormat="1">
      <c r="A78" s="442"/>
      <c r="B78" s="442"/>
      <c r="C78" s="442"/>
      <c r="D78" s="442"/>
      <c r="E78" s="443"/>
      <c r="F78" s="442"/>
      <c r="G78" s="442"/>
      <c r="H78" s="442"/>
    </row>
    <row r="79" spans="1:8" s="237" customFormat="1">
      <c r="A79" s="442"/>
      <c r="B79" s="442"/>
      <c r="C79" s="442"/>
      <c r="D79" s="442"/>
      <c r="E79" s="443"/>
      <c r="F79" s="442"/>
      <c r="G79" s="442"/>
      <c r="H79" s="442"/>
    </row>
    <row r="80" spans="1:8" s="237" customFormat="1">
      <c r="A80" s="442"/>
      <c r="B80" s="442"/>
      <c r="C80" s="442"/>
      <c r="D80" s="442"/>
      <c r="E80" s="443"/>
      <c r="F80" s="442"/>
      <c r="G80" s="442"/>
      <c r="H80" s="442"/>
    </row>
    <row r="81" spans="1:8" s="237" customFormat="1">
      <c r="A81" s="442"/>
      <c r="B81" s="442"/>
      <c r="C81" s="442"/>
      <c r="D81" s="442"/>
      <c r="E81" s="443"/>
      <c r="F81" s="442"/>
      <c r="G81" s="442"/>
      <c r="H81" s="442"/>
    </row>
    <row r="82" spans="1:8" s="237" customFormat="1">
      <c r="A82" s="442"/>
      <c r="B82" s="442"/>
      <c r="C82" s="442"/>
      <c r="D82" s="442"/>
      <c r="E82" s="443"/>
      <c r="F82" s="442"/>
      <c r="G82" s="442"/>
      <c r="H82" s="442"/>
    </row>
    <row r="83" spans="1:8" s="237" customFormat="1">
      <c r="A83" s="442"/>
      <c r="B83" s="442"/>
      <c r="C83" s="442"/>
      <c r="D83" s="442"/>
      <c r="E83" s="443"/>
      <c r="F83" s="442"/>
      <c r="G83" s="442"/>
      <c r="H83" s="442"/>
    </row>
    <row r="84" spans="1:8" s="237" customFormat="1">
      <c r="A84" s="442"/>
      <c r="B84" s="442"/>
      <c r="C84" s="442"/>
      <c r="D84" s="442"/>
      <c r="E84" s="443"/>
      <c r="F84" s="442"/>
      <c r="G84" s="442"/>
      <c r="H84" s="442"/>
    </row>
    <row r="85" spans="1:8" s="237" customFormat="1">
      <c r="A85" s="442"/>
      <c r="B85" s="442"/>
      <c r="C85" s="442"/>
      <c r="D85" s="442"/>
      <c r="E85" s="443"/>
      <c r="F85" s="442"/>
      <c r="G85" s="442"/>
      <c r="H85" s="442"/>
    </row>
    <row r="86" spans="1:8" s="237" customFormat="1">
      <c r="A86" s="442"/>
      <c r="B86" s="442"/>
      <c r="C86" s="442"/>
      <c r="D86" s="442"/>
      <c r="E86" s="443"/>
      <c r="F86" s="442"/>
      <c r="G86" s="442"/>
      <c r="H86" s="442"/>
    </row>
    <row r="87" spans="1:8" s="237" customFormat="1">
      <c r="A87" s="442"/>
      <c r="B87" s="442"/>
      <c r="C87" s="442"/>
      <c r="D87" s="442"/>
      <c r="E87" s="443"/>
      <c r="F87" s="442"/>
      <c r="G87" s="442"/>
      <c r="H87" s="442"/>
    </row>
    <row r="88" spans="1:8" s="237" customFormat="1">
      <c r="A88" s="442"/>
      <c r="B88" s="442"/>
      <c r="C88" s="442"/>
      <c r="D88" s="442"/>
      <c r="E88" s="443"/>
      <c r="F88" s="442"/>
      <c r="G88" s="442"/>
      <c r="H88" s="442"/>
    </row>
    <row r="89" spans="1:8" s="237" customFormat="1">
      <c r="A89" s="442"/>
      <c r="B89" s="442"/>
      <c r="C89" s="442"/>
      <c r="D89" s="442"/>
      <c r="E89" s="443"/>
      <c r="F89" s="442"/>
      <c r="G89" s="442"/>
      <c r="H89" s="442"/>
    </row>
    <row r="90" spans="1:8" s="237" customFormat="1">
      <c r="A90" s="442"/>
      <c r="B90" s="442"/>
      <c r="C90" s="442"/>
      <c r="D90" s="442"/>
      <c r="E90" s="443"/>
      <c r="F90" s="442"/>
      <c r="G90" s="442"/>
      <c r="H90" s="442"/>
    </row>
    <row r="91" spans="1:8" s="237" customFormat="1">
      <c r="A91" s="442"/>
      <c r="B91" s="442"/>
      <c r="C91" s="442"/>
      <c r="D91" s="442"/>
      <c r="E91" s="443"/>
      <c r="F91" s="442"/>
      <c r="G91" s="442"/>
      <c r="H91" s="442"/>
    </row>
    <row r="92" spans="1:8" s="237" customFormat="1">
      <c r="A92" s="442"/>
      <c r="B92" s="442"/>
      <c r="C92" s="442"/>
      <c r="D92" s="442"/>
      <c r="E92" s="443"/>
      <c r="F92" s="442"/>
      <c r="G92" s="442"/>
      <c r="H92" s="442"/>
    </row>
    <row r="93" spans="1:8" s="237" customFormat="1">
      <c r="A93" s="442"/>
      <c r="B93" s="442"/>
      <c r="C93" s="442"/>
      <c r="D93" s="442"/>
      <c r="E93" s="443"/>
      <c r="F93" s="442"/>
      <c r="G93" s="442"/>
      <c r="H93" s="442"/>
    </row>
    <row r="94" spans="1:8" s="237" customFormat="1">
      <c r="A94" s="442"/>
      <c r="B94" s="442"/>
      <c r="C94" s="442"/>
      <c r="D94" s="442"/>
      <c r="E94" s="443"/>
      <c r="F94" s="442"/>
      <c r="G94" s="442"/>
      <c r="H94" s="442"/>
    </row>
    <row r="95" spans="1:8" s="237" customFormat="1">
      <c r="A95" s="442"/>
      <c r="B95" s="442"/>
      <c r="C95" s="442"/>
      <c r="D95" s="442"/>
      <c r="E95" s="443"/>
      <c r="F95" s="442"/>
      <c r="G95" s="442"/>
      <c r="H95" s="442"/>
    </row>
    <row r="96" spans="1:8" s="237" customFormat="1">
      <c r="A96" s="442"/>
      <c r="B96" s="442"/>
      <c r="C96" s="442"/>
      <c r="D96" s="442"/>
      <c r="E96" s="443"/>
      <c r="F96" s="442"/>
      <c r="G96" s="442"/>
      <c r="H96" s="442"/>
    </row>
    <row r="97" spans="1:8" s="237" customFormat="1">
      <c r="A97" s="442"/>
      <c r="B97" s="442"/>
      <c r="C97" s="442"/>
      <c r="D97" s="442"/>
      <c r="E97" s="443"/>
      <c r="F97" s="442"/>
      <c r="G97" s="442"/>
      <c r="H97" s="442"/>
    </row>
    <row r="98" spans="1:8" s="237" customFormat="1">
      <c r="A98" s="442"/>
      <c r="B98" s="442"/>
      <c r="C98" s="442"/>
      <c r="D98" s="442"/>
      <c r="E98" s="443"/>
      <c r="F98" s="442"/>
      <c r="G98" s="442"/>
      <c r="H98" s="442"/>
    </row>
    <row r="99" spans="1:8" s="237" customFormat="1">
      <c r="A99" s="442"/>
      <c r="B99" s="442"/>
      <c r="C99" s="442"/>
      <c r="D99" s="442"/>
      <c r="E99" s="443"/>
      <c r="F99" s="442"/>
      <c r="G99" s="442"/>
      <c r="H99" s="442"/>
    </row>
    <row r="100" spans="1:8" s="237" customFormat="1">
      <c r="A100" s="442"/>
      <c r="B100" s="442"/>
      <c r="C100" s="442"/>
      <c r="D100" s="442"/>
      <c r="E100" s="443"/>
      <c r="F100" s="442"/>
      <c r="G100" s="442"/>
      <c r="H100" s="442"/>
    </row>
    <row r="101" spans="1:8" s="237" customFormat="1">
      <c r="A101" s="442"/>
      <c r="B101" s="442"/>
      <c r="C101" s="442"/>
      <c r="D101" s="442"/>
      <c r="E101" s="443"/>
      <c r="F101" s="442"/>
      <c r="G101" s="442"/>
      <c r="H101" s="442"/>
    </row>
    <row r="102" spans="1:8" s="237" customFormat="1">
      <c r="A102" s="442"/>
      <c r="B102" s="442"/>
      <c r="C102" s="442"/>
      <c r="D102" s="442"/>
      <c r="E102" s="443"/>
      <c r="F102" s="442"/>
      <c r="G102" s="442"/>
      <c r="H102" s="442"/>
    </row>
    <row r="103" spans="1:8" s="237" customFormat="1">
      <c r="A103" s="442"/>
      <c r="B103" s="442"/>
      <c r="C103" s="442"/>
      <c r="D103" s="442"/>
      <c r="E103" s="443"/>
      <c r="F103" s="442"/>
      <c r="G103" s="442"/>
      <c r="H103" s="442"/>
    </row>
    <row r="104" spans="1:8" s="237" customFormat="1">
      <c r="A104" s="442"/>
      <c r="B104" s="442"/>
      <c r="C104" s="442"/>
      <c r="D104" s="442"/>
      <c r="E104" s="443"/>
      <c r="F104" s="442"/>
      <c r="G104" s="442"/>
      <c r="H104" s="442"/>
    </row>
    <row r="105" spans="1:8" s="237" customFormat="1">
      <c r="A105" s="442"/>
      <c r="B105" s="442"/>
      <c r="C105" s="442"/>
      <c r="D105" s="442"/>
      <c r="E105" s="443"/>
      <c r="F105" s="442"/>
      <c r="G105" s="442"/>
      <c r="H105" s="442"/>
    </row>
    <row r="106" spans="1:8" s="237" customFormat="1">
      <c r="A106" s="442"/>
      <c r="B106" s="442"/>
      <c r="C106" s="442"/>
      <c r="D106" s="442"/>
      <c r="E106" s="443"/>
      <c r="F106" s="442"/>
      <c r="G106" s="442"/>
      <c r="H106" s="442"/>
    </row>
    <row r="107" spans="1:8" s="237" customFormat="1">
      <c r="A107" s="442"/>
      <c r="B107" s="442"/>
      <c r="C107" s="442"/>
      <c r="D107" s="442"/>
      <c r="E107" s="443"/>
      <c r="F107" s="442"/>
      <c r="G107" s="442"/>
      <c r="H107" s="442"/>
    </row>
    <row r="108" spans="1:8" s="237" customFormat="1">
      <c r="A108" s="442"/>
      <c r="B108" s="442"/>
      <c r="C108" s="442"/>
      <c r="D108" s="442"/>
      <c r="E108" s="443"/>
      <c r="F108" s="442"/>
      <c r="G108" s="442"/>
      <c r="H108" s="442"/>
    </row>
    <row r="109" spans="1:8" s="237" customFormat="1">
      <c r="A109" s="442"/>
      <c r="B109" s="442"/>
      <c r="C109" s="442"/>
      <c r="D109" s="442"/>
      <c r="E109" s="443"/>
      <c r="F109" s="442"/>
      <c r="G109" s="442"/>
      <c r="H109" s="442"/>
    </row>
    <row r="110" spans="1:8" s="237" customFormat="1">
      <c r="A110" s="442"/>
      <c r="B110" s="442"/>
      <c r="C110" s="442"/>
      <c r="D110" s="442"/>
      <c r="E110" s="443"/>
      <c r="F110" s="442"/>
      <c r="G110" s="442"/>
      <c r="H110" s="442"/>
    </row>
    <row r="111" spans="1:8" s="237" customFormat="1">
      <c r="A111" s="442"/>
      <c r="B111" s="442"/>
      <c r="C111" s="442"/>
      <c r="D111" s="442"/>
      <c r="E111" s="443"/>
      <c r="F111" s="442"/>
      <c r="G111" s="442"/>
      <c r="H111" s="442"/>
    </row>
    <row r="112" spans="1:8" s="237" customFormat="1">
      <c r="A112" s="442"/>
      <c r="B112" s="442"/>
      <c r="C112" s="442"/>
      <c r="D112" s="442"/>
      <c r="E112" s="443"/>
      <c r="F112" s="442"/>
      <c r="G112" s="442"/>
      <c r="H112" s="442"/>
    </row>
    <row r="113" spans="1:8" s="237" customFormat="1">
      <c r="A113" s="442"/>
      <c r="B113" s="442"/>
      <c r="C113" s="442"/>
      <c r="D113" s="442"/>
      <c r="E113" s="443"/>
      <c r="F113" s="442"/>
      <c r="G113" s="442"/>
      <c r="H113" s="442"/>
    </row>
    <row r="114" spans="1:8" s="237" customFormat="1">
      <c r="A114" s="442"/>
      <c r="B114" s="442"/>
      <c r="C114" s="442"/>
      <c r="D114" s="442"/>
      <c r="E114" s="443"/>
      <c r="F114" s="442"/>
      <c r="G114" s="442"/>
      <c r="H114" s="442"/>
    </row>
    <row r="115" spans="1:8" s="237" customFormat="1">
      <c r="A115" s="442"/>
      <c r="B115" s="442"/>
      <c r="C115" s="442"/>
      <c r="D115" s="442"/>
      <c r="E115" s="443"/>
      <c r="F115" s="442"/>
      <c r="G115" s="442"/>
      <c r="H115" s="442"/>
    </row>
    <row r="116" spans="1:8" s="237" customFormat="1">
      <c r="A116" s="442"/>
      <c r="B116" s="442"/>
      <c r="C116" s="442"/>
      <c r="D116" s="442"/>
      <c r="E116" s="443"/>
      <c r="F116" s="442"/>
      <c r="G116" s="442"/>
      <c r="H116" s="442"/>
    </row>
    <row r="117" spans="1:8" s="237" customFormat="1">
      <c r="A117" s="442"/>
      <c r="B117" s="442"/>
      <c r="C117" s="442"/>
      <c r="D117" s="442"/>
      <c r="E117" s="443"/>
      <c r="F117" s="442"/>
      <c r="G117" s="442"/>
      <c r="H117" s="442"/>
    </row>
    <row r="118" spans="1:8" s="237" customFormat="1">
      <c r="A118" s="442"/>
      <c r="B118" s="442"/>
      <c r="C118" s="442"/>
      <c r="D118" s="442"/>
      <c r="E118" s="443"/>
      <c r="F118" s="442"/>
      <c r="G118" s="442"/>
      <c r="H118" s="442"/>
    </row>
    <row r="119" spans="1:8" s="237" customFormat="1">
      <c r="A119" s="442"/>
      <c r="B119" s="442"/>
      <c r="C119" s="442"/>
      <c r="D119" s="442"/>
      <c r="E119" s="443"/>
      <c r="F119" s="442"/>
      <c r="G119" s="442"/>
      <c r="H119" s="442"/>
    </row>
    <row r="120" spans="1:8" s="237" customFormat="1">
      <c r="A120" s="442"/>
      <c r="B120" s="442"/>
      <c r="C120" s="442"/>
      <c r="D120" s="442"/>
      <c r="E120" s="443"/>
      <c r="F120" s="442"/>
      <c r="G120" s="442"/>
      <c r="H120" s="442"/>
    </row>
    <row r="121" spans="1:8" s="237" customFormat="1">
      <c r="A121" s="442"/>
      <c r="B121" s="442"/>
      <c r="C121" s="442"/>
      <c r="D121" s="442"/>
      <c r="E121" s="443"/>
      <c r="F121" s="442"/>
      <c r="G121" s="442"/>
      <c r="H121" s="442"/>
    </row>
    <row r="122" spans="1:8" s="237" customFormat="1">
      <c r="A122" s="442"/>
      <c r="B122" s="442"/>
      <c r="C122" s="442"/>
      <c r="D122" s="442"/>
      <c r="E122" s="443"/>
      <c r="F122" s="442"/>
      <c r="G122" s="442"/>
      <c r="H122" s="442"/>
    </row>
    <row r="123" spans="1:8" s="237" customFormat="1">
      <c r="A123" s="442"/>
      <c r="B123" s="442"/>
      <c r="C123" s="442"/>
      <c r="D123" s="442"/>
      <c r="E123" s="443"/>
      <c r="F123" s="442"/>
      <c r="G123" s="442"/>
      <c r="H123" s="442"/>
    </row>
    <row r="124" spans="1:8" s="237" customFormat="1">
      <c r="A124" s="442"/>
      <c r="B124" s="442"/>
      <c r="C124" s="442"/>
      <c r="D124" s="442"/>
      <c r="E124" s="443"/>
      <c r="F124" s="442"/>
      <c r="G124" s="442"/>
      <c r="H124" s="442"/>
    </row>
    <row r="125" spans="1:8" s="237" customFormat="1">
      <c r="A125" s="442"/>
      <c r="B125" s="442"/>
      <c r="C125" s="442"/>
      <c r="D125" s="442"/>
      <c r="E125" s="443"/>
      <c r="F125" s="442"/>
      <c r="G125" s="442"/>
      <c r="H125" s="442"/>
    </row>
    <row r="126" spans="1:8" s="237" customFormat="1">
      <c r="A126" s="442"/>
      <c r="B126" s="442"/>
      <c r="C126" s="442"/>
      <c r="D126" s="442"/>
      <c r="E126" s="443"/>
      <c r="F126" s="442"/>
      <c r="G126" s="442"/>
      <c r="H126" s="442"/>
    </row>
    <row r="127" spans="1:8" s="237" customFormat="1">
      <c r="A127" s="442"/>
      <c r="B127" s="442"/>
      <c r="C127" s="442"/>
      <c r="D127" s="442"/>
      <c r="E127" s="443"/>
      <c r="F127" s="442"/>
      <c r="G127" s="442"/>
      <c r="H127" s="442"/>
    </row>
    <row r="128" spans="1:8" s="237" customFormat="1">
      <c r="A128" s="442"/>
      <c r="B128" s="442"/>
      <c r="C128" s="442"/>
      <c r="D128" s="442"/>
      <c r="E128" s="443"/>
      <c r="F128" s="442"/>
      <c r="G128" s="442"/>
      <c r="H128" s="442"/>
    </row>
    <row r="129" spans="1:8" s="237" customFormat="1">
      <c r="A129" s="442"/>
      <c r="B129" s="442"/>
      <c r="C129" s="442"/>
      <c r="D129" s="442"/>
      <c r="E129" s="443"/>
      <c r="F129" s="442"/>
      <c r="G129" s="442"/>
      <c r="H129" s="442"/>
    </row>
    <row r="130" spans="1:8" s="237" customFormat="1">
      <c r="A130" s="442"/>
      <c r="B130" s="442"/>
      <c r="C130" s="442"/>
      <c r="D130" s="442"/>
      <c r="E130" s="443"/>
      <c r="F130" s="442"/>
      <c r="G130" s="442"/>
      <c r="H130" s="442"/>
    </row>
    <row r="131" spans="1:8" s="237" customFormat="1">
      <c r="A131" s="442"/>
      <c r="B131" s="442"/>
      <c r="C131" s="442"/>
      <c r="D131" s="442"/>
      <c r="E131" s="443"/>
      <c r="F131" s="442"/>
      <c r="G131" s="442"/>
      <c r="H131" s="442"/>
    </row>
    <row r="132" spans="1:8" s="237" customFormat="1">
      <c r="A132" s="442"/>
      <c r="B132" s="442"/>
      <c r="C132" s="442"/>
      <c r="D132" s="442"/>
      <c r="E132" s="443"/>
      <c r="F132" s="442"/>
      <c r="G132" s="442"/>
      <c r="H132" s="442"/>
    </row>
    <row r="133" spans="1:8" s="237" customFormat="1">
      <c r="A133" s="442"/>
      <c r="B133" s="442"/>
      <c r="C133" s="442"/>
      <c r="D133" s="442"/>
      <c r="E133" s="443"/>
      <c r="F133" s="442"/>
      <c r="G133" s="442"/>
      <c r="H133" s="442"/>
    </row>
    <row r="134" spans="1:8" s="237" customFormat="1">
      <c r="A134" s="442"/>
      <c r="B134" s="442"/>
      <c r="C134" s="442"/>
      <c r="D134" s="442"/>
      <c r="E134" s="443"/>
      <c r="F134" s="442"/>
      <c r="G134" s="442"/>
      <c r="H134" s="442"/>
    </row>
    <row r="135" spans="1:8" s="237" customFormat="1">
      <c r="A135" s="442"/>
      <c r="B135" s="442"/>
      <c r="C135" s="442"/>
      <c r="D135" s="442"/>
      <c r="E135" s="443"/>
      <c r="F135" s="442"/>
      <c r="G135" s="442"/>
      <c r="H135" s="442"/>
    </row>
    <row r="136" spans="1:8" s="237" customFormat="1">
      <c r="A136" s="442"/>
      <c r="B136" s="442"/>
      <c r="C136" s="442"/>
      <c r="D136" s="442"/>
      <c r="E136" s="443"/>
      <c r="F136" s="442"/>
      <c r="G136" s="442"/>
      <c r="H136" s="442"/>
    </row>
    <row r="137" spans="1:8" s="237" customFormat="1">
      <c r="A137" s="442"/>
      <c r="B137" s="442"/>
      <c r="C137" s="442"/>
      <c r="D137" s="442"/>
      <c r="E137" s="443"/>
      <c r="F137" s="442"/>
      <c r="G137" s="442"/>
      <c r="H137" s="442"/>
    </row>
    <row r="138" spans="1:8" s="237" customFormat="1">
      <c r="A138" s="442"/>
      <c r="B138" s="442"/>
      <c r="C138" s="442"/>
      <c r="D138" s="442"/>
      <c r="E138" s="443"/>
      <c r="F138" s="442"/>
      <c r="G138" s="442"/>
      <c r="H138" s="442"/>
    </row>
    <row r="139" spans="1:8" s="237" customFormat="1">
      <c r="A139" s="442"/>
      <c r="B139" s="442"/>
      <c r="C139" s="442"/>
      <c r="D139" s="442"/>
      <c r="E139" s="443"/>
      <c r="F139" s="442"/>
      <c r="G139" s="442"/>
      <c r="H139" s="442"/>
    </row>
    <row r="140" spans="1:8" s="237" customFormat="1">
      <c r="A140" s="442"/>
      <c r="B140" s="442"/>
      <c r="C140" s="442"/>
      <c r="D140" s="442"/>
      <c r="E140" s="443"/>
      <c r="F140" s="442"/>
      <c r="G140" s="442"/>
      <c r="H140" s="442"/>
    </row>
    <row r="141" spans="1:8" s="237" customFormat="1">
      <c r="A141" s="442"/>
      <c r="B141" s="442"/>
      <c r="C141" s="442"/>
      <c r="D141" s="442"/>
      <c r="E141" s="443"/>
      <c r="F141" s="442"/>
      <c r="G141" s="442"/>
      <c r="H141" s="442"/>
    </row>
    <row r="142" spans="1:8" s="237" customFormat="1">
      <c r="A142" s="442"/>
      <c r="B142" s="442"/>
      <c r="C142" s="442"/>
      <c r="D142" s="442"/>
      <c r="E142" s="443"/>
      <c r="F142" s="442"/>
      <c r="G142" s="442"/>
      <c r="H142" s="442"/>
    </row>
    <row r="143" spans="1:8" s="237" customFormat="1">
      <c r="A143" s="442"/>
      <c r="B143" s="442"/>
      <c r="C143" s="442"/>
      <c r="D143" s="442"/>
      <c r="E143" s="443"/>
      <c r="F143" s="442"/>
      <c r="G143" s="442"/>
      <c r="H143" s="442"/>
    </row>
    <row r="144" spans="1:8" s="237" customFormat="1">
      <c r="A144" s="442"/>
      <c r="B144" s="442"/>
      <c r="C144" s="442"/>
      <c r="D144" s="442"/>
      <c r="E144" s="443"/>
      <c r="F144" s="442"/>
      <c r="G144" s="442"/>
      <c r="H144" s="442"/>
    </row>
    <row r="145" spans="1:8" s="237" customFormat="1">
      <c r="A145" s="442"/>
      <c r="B145" s="442"/>
      <c r="C145" s="442"/>
      <c r="D145" s="442"/>
      <c r="E145" s="443"/>
      <c r="F145" s="442"/>
      <c r="G145" s="442"/>
      <c r="H145" s="442"/>
    </row>
    <row r="146" spans="1:8" s="237" customFormat="1">
      <c r="A146" s="442"/>
      <c r="B146" s="442"/>
      <c r="C146" s="442"/>
      <c r="D146" s="442"/>
      <c r="E146" s="443"/>
      <c r="F146" s="442"/>
      <c r="G146" s="442"/>
      <c r="H146" s="442"/>
    </row>
    <row r="147" spans="1:8" s="237" customFormat="1">
      <c r="A147" s="442"/>
      <c r="B147" s="442"/>
      <c r="C147" s="442"/>
      <c r="D147" s="442"/>
      <c r="E147" s="443"/>
      <c r="F147" s="442"/>
      <c r="G147" s="442"/>
      <c r="H147" s="442"/>
    </row>
    <row r="148" spans="1:8" s="237" customFormat="1">
      <c r="A148" s="442"/>
      <c r="B148" s="442"/>
      <c r="C148" s="442"/>
      <c r="D148" s="442"/>
      <c r="E148" s="443"/>
      <c r="F148" s="442"/>
      <c r="G148" s="442"/>
      <c r="H148" s="442"/>
    </row>
    <row r="149" spans="1:8" s="237" customFormat="1">
      <c r="A149" s="442"/>
      <c r="B149" s="442"/>
      <c r="C149" s="442"/>
      <c r="D149" s="442"/>
      <c r="E149" s="443"/>
      <c r="F149" s="442"/>
      <c r="G149" s="442"/>
      <c r="H149" s="442"/>
    </row>
    <row r="150" spans="1:8" s="237" customFormat="1">
      <c r="A150" s="442"/>
      <c r="B150" s="442"/>
      <c r="C150" s="442"/>
      <c r="D150" s="442"/>
      <c r="E150" s="443"/>
      <c r="F150" s="442"/>
      <c r="G150" s="442"/>
      <c r="H150" s="442"/>
    </row>
    <row r="151" spans="1:8" s="237" customFormat="1">
      <c r="A151" s="442"/>
      <c r="B151" s="442"/>
      <c r="C151" s="442"/>
      <c r="D151" s="442"/>
      <c r="E151" s="443"/>
      <c r="F151" s="442"/>
      <c r="G151" s="442"/>
      <c r="H151" s="442"/>
    </row>
    <row r="152" spans="1:8" s="237" customFormat="1">
      <c r="A152" s="442"/>
      <c r="B152" s="442"/>
      <c r="C152" s="442"/>
      <c r="D152" s="442"/>
      <c r="E152" s="443"/>
      <c r="F152" s="442"/>
      <c r="G152" s="442"/>
      <c r="H152" s="442"/>
    </row>
    <row r="153" spans="1:8" s="237" customFormat="1">
      <c r="A153" s="442"/>
      <c r="B153" s="442"/>
      <c r="C153" s="442"/>
      <c r="D153" s="442"/>
      <c r="E153" s="443"/>
      <c r="F153" s="442"/>
      <c r="G153" s="442"/>
      <c r="H153" s="442"/>
    </row>
    <row r="154" spans="1:8" s="237" customFormat="1">
      <c r="A154" s="442"/>
      <c r="B154" s="442"/>
      <c r="C154" s="442"/>
      <c r="D154" s="442"/>
      <c r="E154" s="443"/>
      <c r="F154" s="442"/>
      <c r="G154" s="442"/>
      <c r="H154" s="442"/>
    </row>
    <row r="155" spans="1:8" s="237" customFormat="1">
      <c r="A155" s="442"/>
      <c r="B155" s="442"/>
      <c r="C155" s="442"/>
      <c r="D155" s="442"/>
      <c r="E155" s="443"/>
      <c r="F155" s="442"/>
      <c r="G155" s="442"/>
      <c r="H155" s="442"/>
    </row>
    <row r="156" spans="1:8" s="237" customFormat="1">
      <c r="A156" s="442"/>
      <c r="B156" s="442"/>
      <c r="C156" s="442"/>
      <c r="D156" s="442"/>
      <c r="E156" s="443"/>
      <c r="F156" s="442"/>
      <c r="G156" s="442"/>
      <c r="H156" s="442"/>
    </row>
    <row r="157" spans="1:8" s="237" customFormat="1">
      <c r="A157" s="442"/>
      <c r="B157" s="442"/>
      <c r="C157" s="442"/>
      <c r="D157" s="442"/>
      <c r="E157" s="443"/>
      <c r="F157" s="442"/>
      <c r="G157" s="442"/>
      <c r="H157" s="442"/>
    </row>
    <row r="158" spans="1:8" s="237" customFormat="1">
      <c r="A158" s="442"/>
      <c r="B158" s="442"/>
      <c r="C158" s="442"/>
      <c r="D158" s="442"/>
      <c r="E158" s="443"/>
      <c r="F158" s="442"/>
      <c r="G158" s="442"/>
      <c r="H158" s="442"/>
    </row>
    <row r="159" spans="1:8" s="237" customFormat="1">
      <c r="A159" s="442"/>
      <c r="B159" s="442"/>
      <c r="C159" s="442"/>
      <c r="D159" s="442"/>
      <c r="E159" s="443"/>
      <c r="F159" s="442"/>
      <c r="G159" s="442"/>
      <c r="H159" s="442"/>
    </row>
    <row r="160" spans="1:8" s="237" customFormat="1">
      <c r="A160" s="442"/>
      <c r="B160" s="442"/>
      <c r="C160" s="442"/>
      <c r="D160" s="442"/>
      <c r="E160" s="443"/>
      <c r="F160" s="442"/>
      <c r="G160" s="442"/>
      <c r="H160" s="442"/>
    </row>
    <row r="161" spans="1:8" s="237" customFormat="1">
      <c r="A161" s="442"/>
      <c r="B161" s="442"/>
      <c r="C161" s="442"/>
      <c r="D161" s="442"/>
      <c r="E161" s="443"/>
      <c r="F161" s="442"/>
      <c r="G161" s="442"/>
      <c r="H161" s="442"/>
    </row>
    <row r="162" spans="1:8" s="237" customFormat="1">
      <c r="A162" s="442"/>
      <c r="B162" s="442"/>
      <c r="C162" s="442"/>
      <c r="D162" s="442"/>
      <c r="E162" s="443"/>
      <c r="F162" s="442"/>
      <c r="G162" s="442"/>
      <c r="H162" s="442"/>
    </row>
    <row r="163" spans="1:8" s="237" customFormat="1">
      <c r="A163" s="442"/>
      <c r="B163" s="442"/>
      <c r="C163" s="442"/>
      <c r="D163" s="442"/>
      <c r="E163" s="443"/>
      <c r="F163" s="442"/>
      <c r="G163" s="442"/>
      <c r="H163" s="442"/>
    </row>
    <row r="164" spans="1:8" s="237" customFormat="1">
      <c r="A164" s="442"/>
      <c r="B164" s="442"/>
      <c r="C164" s="442"/>
      <c r="D164" s="442"/>
      <c r="E164" s="443"/>
      <c r="F164" s="442"/>
      <c r="G164" s="442"/>
      <c r="H164" s="442"/>
    </row>
    <row r="165" spans="1:8" s="237" customFormat="1">
      <c r="A165" s="442"/>
      <c r="B165" s="442"/>
      <c r="C165" s="442"/>
      <c r="D165" s="442"/>
      <c r="E165" s="443"/>
      <c r="F165" s="442"/>
      <c r="G165" s="442"/>
      <c r="H165" s="442"/>
    </row>
    <row r="166" spans="1:8" s="237" customFormat="1">
      <c r="A166" s="442"/>
      <c r="B166" s="442"/>
      <c r="C166" s="442"/>
      <c r="D166" s="442"/>
      <c r="E166" s="443"/>
      <c r="F166" s="442"/>
      <c r="G166" s="442"/>
      <c r="H166" s="442"/>
    </row>
    <row r="167" spans="1:8" s="237" customFormat="1">
      <c r="A167" s="442"/>
      <c r="B167" s="442"/>
      <c r="C167" s="442"/>
      <c r="D167" s="442"/>
      <c r="E167" s="443"/>
      <c r="F167" s="442"/>
      <c r="G167" s="442"/>
      <c r="H167" s="442"/>
    </row>
    <row r="168" spans="1:8" s="237" customFormat="1">
      <c r="A168" s="442"/>
      <c r="B168" s="442"/>
      <c r="C168" s="442"/>
      <c r="D168" s="442"/>
      <c r="E168" s="443"/>
      <c r="F168" s="442"/>
      <c r="G168" s="442"/>
      <c r="H168" s="442"/>
    </row>
    <row r="169" spans="1:8" s="237" customFormat="1">
      <c r="A169" s="442"/>
      <c r="B169" s="442"/>
      <c r="C169" s="442"/>
      <c r="D169" s="442"/>
      <c r="E169" s="443"/>
      <c r="F169" s="442"/>
      <c r="G169" s="442"/>
      <c r="H169" s="442"/>
    </row>
    <row r="170" spans="1:8" s="237" customFormat="1">
      <c r="A170" s="442"/>
      <c r="B170" s="442"/>
      <c r="C170" s="442"/>
      <c r="D170" s="442"/>
      <c r="E170" s="443"/>
      <c r="F170" s="442"/>
      <c r="G170" s="442"/>
      <c r="H170" s="442"/>
    </row>
    <row r="171" spans="1:8" s="237" customFormat="1">
      <c r="A171" s="442"/>
      <c r="B171" s="442"/>
      <c r="C171" s="442"/>
      <c r="D171" s="442"/>
      <c r="E171" s="443"/>
      <c r="F171" s="442"/>
      <c r="G171" s="442"/>
      <c r="H171" s="442"/>
    </row>
    <row r="172" spans="1:8" s="237" customFormat="1">
      <c r="A172" s="442"/>
      <c r="B172" s="442"/>
      <c r="C172" s="442"/>
      <c r="D172" s="442"/>
      <c r="E172" s="443"/>
      <c r="F172" s="442"/>
      <c r="G172" s="442"/>
      <c r="H172" s="442"/>
    </row>
    <row r="173" spans="1:8" s="237" customFormat="1">
      <c r="A173" s="442"/>
      <c r="B173" s="442"/>
      <c r="C173" s="442"/>
      <c r="D173" s="442"/>
      <c r="E173" s="443"/>
      <c r="F173" s="442"/>
      <c r="G173" s="442"/>
      <c r="H173" s="442"/>
    </row>
    <row r="174" spans="1:8" s="237" customFormat="1">
      <c r="A174" s="442"/>
      <c r="B174" s="442"/>
      <c r="C174" s="442"/>
      <c r="D174" s="442"/>
      <c r="E174" s="443"/>
      <c r="F174" s="442"/>
      <c r="G174" s="442"/>
      <c r="H174" s="442"/>
    </row>
    <row r="175" spans="1:8" s="237" customFormat="1">
      <c r="A175" s="442"/>
      <c r="B175" s="442"/>
      <c r="C175" s="442"/>
      <c r="D175" s="442"/>
      <c r="E175" s="443"/>
      <c r="F175" s="442"/>
      <c r="G175" s="442"/>
      <c r="H175" s="442"/>
    </row>
    <row r="176" spans="1:8" s="237" customFormat="1">
      <c r="A176" s="442"/>
      <c r="B176" s="442"/>
      <c r="C176" s="442"/>
      <c r="D176" s="442"/>
      <c r="E176" s="443"/>
      <c r="F176" s="442"/>
      <c r="G176" s="442"/>
      <c r="H176" s="442"/>
    </row>
    <row r="177" spans="1:8" s="237" customFormat="1">
      <c r="A177" s="442"/>
      <c r="B177" s="442"/>
      <c r="C177" s="442"/>
      <c r="D177" s="442"/>
      <c r="E177" s="443"/>
      <c r="F177" s="442"/>
      <c r="G177" s="442"/>
      <c r="H177" s="442"/>
    </row>
    <row r="178" spans="1:8" s="237" customFormat="1">
      <c r="A178" s="442"/>
      <c r="B178" s="442"/>
      <c r="C178" s="442"/>
      <c r="D178" s="442"/>
      <c r="E178" s="443"/>
      <c r="F178" s="442"/>
      <c r="G178" s="442"/>
      <c r="H178" s="442"/>
    </row>
    <row r="179" spans="1:8" s="237" customFormat="1">
      <c r="A179" s="442"/>
      <c r="B179" s="442"/>
      <c r="C179" s="442"/>
      <c r="D179" s="442"/>
      <c r="E179" s="443"/>
      <c r="F179" s="442"/>
      <c r="G179" s="442"/>
      <c r="H179" s="442"/>
    </row>
    <row r="180" spans="1:8" s="237" customFormat="1">
      <c r="A180" s="442"/>
      <c r="B180" s="442"/>
      <c r="C180" s="442"/>
      <c r="D180" s="442"/>
      <c r="E180" s="443"/>
      <c r="F180" s="442"/>
      <c r="G180" s="442"/>
      <c r="H180" s="442"/>
    </row>
    <row r="181" spans="1:8" s="237" customFormat="1">
      <c r="A181" s="442"/>
      <c r="B181" s="442"/>
      <c r="C181" s="442"/>
      <c r="D181" s="442"/>
      <c r="E181" s="443"/>
      <c r="F181" s="442"/>
      <c r="G181" s="442"/>
      <c r="H181" s="442"/>
    </row>
    <row r="182" spans="1:8" s="237" customFormat="1">
      <c r="A182" s="442"/>
      <c r="B182" s="442"/>
      <c r="C182" s="442"/>
      <c r="D182" s="442"/>
      <c r="E182" s="443"/>
      <c r="F182" s="442"/>
      <c r="G182" s="442"/>
      <c r="H182" s="442"/>
    </row>
    <row r="183" spans="1:8" s="237" customFormat="1">
      <c r="A183" s="442"/>
      <c r="B183" s="442"/>
      <c r="C183" s="442"/>
      <c r="D183" s="442"/>
      <c r="E183" s="443"/>
      <c r="F183" s="442"/>
      <c r="G183" s="442"/>
      <c r="H183" s="442"/>
    </row>
    <row r="184" spans="1:8" s="237" customFormat="1">
      <c r="A184" s="442"/>
      <c r="B184" s="442"/>
      <c r="C184" s="442"/>
      <c r="D184" s="442"/>
      <c r="E184" s="443"/>
      <c r="F184" s="442"/>
      <c r="G184" s="442"/>
      <c r="H184" s="442"/>
    </row>
    <row r="185" spans="1:8" s="237" customFormat="1">
      <c r="A185" s="442"/>
      <c r="B185" s="442"/>
      <c r="C185" s="442"/>
      <c r="D185" s="442"/>
      <c r="E185" s="443"/>
      <c r="F185" s="442"/>
      <c r="G185" s="442"/>
      <c r="H185" s="442"/>
    </row>
    <row r="186" spans="1:8" s="237" customFormat="1">
      <c r="A186" s="442"/>
      <c r="B186" s="442"/>
      <c r="C186" s="442"/>
      <c r="D186" s="442"/>
      <c r="E186" s="443"/>
      <c r="F186" s="442"/>
      <c r="G186" s="442"/>
      <c r="H186" s="442"/>
    </row>
    <row r="187" spans="1:8" s="237" customFormat="1">
      <c r="A187" s="442"/>
      <c r="B187" s="442"/>
      <c r="C187" s="442"/>
      <c r="D187" s="442"/>
      <c r="E187" s="443"/>
      <c r="F187" s="442"/>
      <c r="G187" s="442"/>
      <c r="H187" s="442"/>
    </row>
    <row r="188" spans="1:8" s="237" customFormat="1">
      <c r="A188" s="442"/>
      <c r="B188" s="442"/>
      <c r="C188" s="442"/>
      <c r="D188" s="442"/>
      <c r="E188" s="443"/>
      <c r="F188" s="442"/>
      <c r="G188" s="442"/>
      <c r="H188" s="442"/>
    </row>
    <row r="189" spans="1:8" s="237" customFormat="1">
      <c r="A189" s="442"/>
      <c r="B189" s="442"/>
      <c r="C189" s="442"/>
      <c r="D189" s="442"/>
      <c r="E189" s="443"/>
      <c r="F189" s="442"/>
      <c r="G189" s="442"/>
      <c r="H189" s="442"/>
    </row>
    <row r="190" spans="1:8" s="237" customFormat="1">
      <c r="A190" s="442"/>
      <c r="B190" s="442"/>
      <c r="C190" s="442"/>
      <c r="D190" s="442"/>
      <c r="E190" s="443"/>
      <c r="F190" s="442"/>
      <c r="G190" s="442"/>
      <c r="H190" s="442"/>
    </row>
    <row r="191" spans="1:8" s="237" customFormat="1">
      <c r="A191" s="442"/>
      <c r="B191" s="442"/>
      <c r="C191" s="442"/>
      <c r="D191" s="442"/>
      <c r="E191" s="443"/>
      <c r="F191" s="442"/>
      <c r="G191" s="442"/>
      <c r="H191" s="442"/>
    </row>
    <row r="192" spans="1:8" s="237" customFormat="1">
      <c r="A192" s="442"/>
      <c r="B192" s="442"/>
      <c r="C192" s="442"/>
      <c r="D192" s="442"/>
      <c r="E192" s="443"/>
      <c r="F192" s="442"/>
      <c r="G192" s="442"/>
      <c r="H192" s="442"/>
    </row>
    <row r="193" spans="1:8" s="237" customFormat="1">
      <c r="A193" s="442"/>
      <c r="B193" s="442"/>
      <c r="C193" s="442"/>
      <c r="D193" s="442"/>
      <c r="E193" s="443"/>
      <c r="F193" s="442"/>
      <c r="G193" s="442"/>
      <c r="H193" s="442"/>
    </row>
    <row r="194" spans="1:8" s="237" customFormat="1">
      <c r="A194" s="442"/>
      <c r="B194" s="442"/>
      <c r="C194" s="442"/>
      <c r="D194" s="442"/>
      <c r="E194" s="443"/>
      <c r="F194" s="442"/>
      <c r="G194" s="442"/>
      <c r="H194" s="442"/>
    </row>
    <row r="195" spans="1:8" s="237" customFormat="1">
      <c r="A195" s="442"/>
      <c r="B195" s="442"/>
      <c r="C195" s="442"/>
      <c r="D195" s="442"/>
      <c r="E195" s="443"/>
      <c r="F195" s="442"/>
      <c r="G195" s="442"/>
      <c r="H195" s="442"/>
    </row>
    <row r="196" spans="1:8" s="237" customFormat="1">
      <c r="A196" s="442"/>
      <c r="B196" s="442"/>
      <c r="C196" s="442"/>
      <c r="D196" s="442"/>
      <c r="E196" s="443"/>
      <c r="F196" s="442"/>
      <c r="G196" s="442"/>
      <c r="H196" s="442"/>
    </row>
    <row r="197" spans="1:8" s="237" customFormat="1">
      <c r="A197" s="442"/>
      <c r="B197" s="442"/>
      <c r="C197" s="442"/>
      <c r="D197" s="442"/>
      <c r="E197" s="443"/>
      <c r="F197" s="442"/>
      <c r="G197" s="442"/>
      <c r="H197" s="442"/>
    </row>
    <row r="198" spans="1:8" s="237" customFormat="1">
      <c r="A198" s="442"/>
      <c r="B198" s="442"/>
      <c r="C198" s="442"/>
      <c r="D198" s="442"/>
      <c r="E198" s="443"/>
      <c r="F198" s="442"/>
      <c r="G198" s="442"/>
      <c r="H198" s="442"/>
    </row>
    <row r="199" spans="1:8" s="237" customFormat="1">
      <c r="A199" s="442"/>
      <c r="B199" s="442"/>
      <c r="C199" s="442"/>
      <c r="D199" s="442"/>
      <c r="E199" s="443"/>
      <c r="F199" s="442"/>
      <c r="G199" s="442"/>
      <c r="H199" s="442"/>
    </row>
    <row r="200" spans="1:8" s="237" customFormat="1">
      <c r="A200" s="442"/>
      <c r="B200" s="442"/>
      <c r="C200" s="442"/>
      <c r="D200" s="442"/>
      <c r="E200" s="443"/>
      <c r="F200" s="442"/>
      <c r="G200" s="442"/>
      <c r="H200" s="442"/>
    </row>
    <row r="201" spans="1:8" s="237" customFormat="1">
      <c r="A201" s="442"/>
      <c r="B201" s="442"/>
      <c r="C201" s="442"/>
      <c r="D201" s="442"/>
      <c r="E201" s="443"/>
      <c r="F201" s="442"/>
      <c r="G201" s="442"/>
      <c r="H201" s="442"/>
    </row>
    <row r="202" spans="1:8" s="237" customFormat="1">
      <c r="A202" s="442"/>
      <c r="B202" s="442"/>
      <c r="C202" s="442"/>
      <c r="D202" s="442"/>
      <c r="E202" s="443"/>
      <c r="F202" s="442"/>
      <c r="G202" s="442"/>
      <c r="H202" s="442"/>
    </row>
    <row r="203" spans="1:8" s="237" customFormat="1">
      <c r="A203" s="442"/>
      <c r="B203" s="442"/>
      <c r="C203" s="442"/>
      <c r="D203" s="442"/>
      <c r="E203" s="443"/>
      <c r="F203" s="442"/>
      <c r="G203" s="442"/>
      <c r="H203" s="442"/>
    </row>
    <row r="204" spans="1:8" s="237" customFormat="1">
      <c r="A204" s="442"/>
      <c r="B204" s="442"/>
      <c r="C204" s="442"/>
      <c r="D204" s="442"/>
      <c r="E204" s="443"/>
      <c r="F204" s="442"/>
      <c r="G204" s="442"/>
      <c r="H204" s="442"/>
    </row>
    <row r="205" spans="1:8" s="237" customFormat="1">
      <c r="A205" s="442"/>
      <c r="B205" s="442"/>
      <c r="C205" s="442"/>
      <c r="D205" s="442"/>
      <c r="E205" s="443"/>
      <c r="F205" s="442"/>
      <c r="G205" s="442"/>
      <c r="H205" s="442"/>
    </row>
    <row r="206" spans="1:8" s="237" customFormat="1">
      <c r="A206" s="442"/>
      <c r="B206" s="442"/>
      <c r="C206" s="442"/>
      <c r="D206" s="442"/>
      <c r="E206" s="443"/>
      <c r="F206" s="442"/>
      <c r="G206" s="442"/>
      <c r="H206" s="442"/>
    </row>
    <row r="207" spans="1:8" s="237" customFormat="1">
      <c r="A207" s="442"/>
      <c r="B207" s="442"/>
      <c r="C207" s="442"/>
      <c r="D207" s="442"/>
      <c r="E207" s="443"/>
      <c r="F207" s="442"/>
      <c r="G207" s="442"/>
      <c r="H207" s="442"/>
    </row>
    <row r="208" spans="1:8" s="237" customFormat="1">
      <c r="A208" s="442"/>
      <c r="B208" s="442"/>
      <c r="C208" s="442"/>
      <c r="D208" s="442"/>
      <c r="E208" s="443"/>
      <c r="F208" s="442"/>
      <c r="G208" s="442"/>
      <c r="H208" s="442"/>
    </row>
    <row r="209" spans="1:8" s="237" customFormat="1">
      <c r="A209" s="442"/>
      <c r="B209" s="442"/>
      <c r="C209" s="442"/>
      <c r="D209" s="442"/>
      <c r="E209" s="443"/>
      <c r="F209" s="442"/>
      <c r="G209" s="442"/>
      <c r="H209" s="442"/>
    </row>
    <row r="210" spans="1:8" s="237" customFormat="1">
      <c r="A210" s="442"/>
      <c r="B210" s="442"/>
      <c r="C210" s="442"/>
      <c r="D210" s="442"/>
      <c r="E210" s="443"/>
      <c r="F210" s="442"/>
      <c r="G210" s="442"/>
      <c r="H210" s="442"/>
    </row>
    <row r="211" spans="1:8" s="237" customFormat="1">
      <c r="A211" s="442"/>
      <c r="B211" s="442"/>
      <c r="C211" s="442"/>
      <c r="D211" s="442"/>
      <c r="E211" s="443"/>
      <c r="F211" s="442"/>
      <c r="G211" s="442"/>
      <c r="H211" s="442"/>
    </row>
    <row r="212" spans="1:8" s="237" customFormat="1">
      <c r="A212" s="442"/>
      <c r="B212" s="442"/>
      <c r="C212" s="442"/>
      <c r="D212" s="442"/>
      <c r="E212" s="443"/>
      <c r="F212" s="442"/>
      <c r="G212" s="442"/>
      <c r="H212" s="442"/>
    </row>
    <row r="213" spans="1:8" s="237" customFormat="1">
      <c r="A213" s="442"/>
      <c r="B213" s="442"/>
      <c r="C213" s="442"/>
      <c r="D213" s="442"/>
      <c r="E213" s="443"/>
      <c r="F213" s="442"/>
      <c r="G213" s="442"/>
      <c r="H213" s="442"/>
    </row>
    <row r="214" spans="1:8" s="237" customFormat="1">
      <c r="A214" s="442"/>
      <c r="B214" s="442"/>
      <c r="C214" s="442"/>
      <c r="D214" s="442"/>
      <c r="E214" s="443"/>
      <c r="F214" s="442"/>
      <c r="G214" s="442"/>
      <c r="H214" s="442"/>
    </row>
    <row r="215" spans="1:8" s="237" customFormat="1">
      <c r="A215" s="442"/>
      <c r="B215" s="442"/>
      <c r="C215" s="442"/>
      <c r="D215" s="442"/>
      <c r="E215" s="443"/>
      <c r="F215" s="442"/>
      <c r="G215" s="442"/>
      <c r="H215" s="442"/>
    </row>
    <row r="216" spans="1:8" s="237" customFormat="1">
      <c r="A216" s="442"/>
      <c r="B216" s="442"/>
      <c r="C216" s="442"/>
      <c r="D216" s="442"/>
      <c r="E216" s="443"/>
      <c r="F216" s="442"/>
      <c r="G216" s="442"/>
      <c r="H216" s="442"/>
    </row>
    <row r="217" spans="1:8" s="237" customFormat="1">
      <c r="A217" s="442"/>
      <c r="B217" s="442"/>
      <c r="C217" s="442"/>
      <c r="D217" s="442"/>
      <c r="E217" s="443"/>
      <c r="F217" s="442"/>
      <c r="G217" s="442"/>
      <c r="H217" s="442"/>
    </row>
    <row r="218" spans="1:8" s="237" customFormat="1">
      <c r="A218" s="442"/>
      <c r="B218" s="442"/>
      <c r="C218" s="442"/>
      <c r="D218" s="442"/>
      <c r="E218" s="443"/>
      <c r="F218" s="442"/>
      <c r="G218" s="442"/>
      <c r="H218" s="442"/>
    </row>
    <row r="219" spans="1:8" s="237" customFormat="1">
      <c r="A219" s="442"/>
      <c r="B219" s="442"/>
      <c r="C219" s="442"/>
      <c r="D219" s="442"/>
      <c r="E219" s="443"/>
      <c r="F219" s="442"/>
      <c r="G219" s="442"/>
      <c r="H219" s="442"/>
    </row>
    <row r="220" spans="1:8" s="237" customFormat="1">
      <c r="A220" s="442"/>
      <c r="B220" s="442"/>
      <c r="C220" s="442"/>
      <c r="D220" s="442"/>
      <c r="E220" s="443"/>
      <c r="F220" s="442"/>
      <c r="G220" s="442"/>
      <c r="H220" s="442"/>
    </row>
    <row r="221" spans="1:8" s="237" customFormat="1">
      <c r="A221" s="442"/>
      <c r="B221" s="442"/>
      <c r="C221" s="442"/>
      <c r="D221" s="442"/>
      <c r="E221" s="443"/>
      <c r="F221" s="442"/>
      <c r="G221" s="442"/>
      <c r="H221" s="442"/>
    </row>
    <row r="222" spans="1:8" s="237" customFormat="1">
      <c r="A222" s="442"/>
      <c r="B222" s="442"/>
      <c r="C222" s="442"/>
      <c r="D222" s="442"/>
      <c r="E222" s="443"/>
      <c r="F222" s="442"/>
      <c r="G222" s="442"/>
      <c r="H222" s="442"/>
    </row>
    <row r="223" spans="1:8" s="237" customFormat="1">
      <c r="A223" s="442"/>
      <c r="B223" s="442"/>
      <c r="C223" s="442"/>
      <c r="D223" s="442"/>
      <c r="E223" s="443"/>
      <c r="F223" s="442"/>
      <c r="G223" s="442"/>
      <c r="H223" s="442"/>
    </row>
    <row r="224" spans="1:8" s="237" customFormat="1">
      <c r="A224" s="442"/>
      <c r="B224" s="442"/>
      <c r="C224" s="442"/>
      <c r="D224" s="442"/>
      <c r="E224" s="443"/>
      <c r="F224" s="442"/>
      <c r="G224" s="442"/>
      <c r="H224" s="442"/>
    </row>
    <row r="225" spans="1:8" s="237" customFormat="1">
      <c r="A225" s="442"/>
      <c r="B225" s="442"/>
      <c r="C225" s="442"/>
      <c r="D225" s="442"/>
      <c r="E225" s="443"/>
      <c r="F225" s="442"/>
      <c r="G225" s="442"/>
      <c r="H225" s="442"/>
    </row>
    <row r="226" spans="1:8" s="237" customFormat="1">
      <c r="A226" s="442"/>
      <c r="B226" s="442"/>
      <c r="C226" s="442"/>
      <c r="D226" s="442"/>
      <c r="E226" s="443"/>
      <c r="F226" s="442"/>
      <c r="G226" s="442"/>
      <c r="H226" s="442"/>
    </row>
    <row r="227" spans="1:8" s="237" customFormat="1">
      <c r="A227" s="442"/>
      <c r="B227" s="442"/>
      <c r="C227" s="442"/>
      <c r="D227" s="442"/>
      <c r="E227" s="443"/>
      <c r="F227" s="442"/>
      <c r="G227" s="442"/>
      <c r="H227" s="442"/>
    </row>
    <row r="228" spans="1:8" s="237" customFormat="1">
      <c r="A228" s="442"/>
      <c r="B228" s="442"/>
      <c r="C228" s="442"/>
      <c r="D228" s="442"/>
      <c r="E228" s="443"/>
      <c r="F228" s="442"/>
      <c r="G228" s="442"/>
      <c r="H228" s="442"/>
    </row>
    <row r="229" spans="1:8" s="237" customFormat="1">
      <c r="A229" s="442"/>
      <c r="B229" s="442"/>
      <c r="C229" s="442"/>
      <c r="D229" s="442"/>
      <c r="E229" s="443"/>
      <c r="F229" s="442"/>
      <c r="G229" s="442"/>
      <c r="H229" s="442"/>
    </row>
    <row r="230" spans="1:8" s="237" customFormat="1">
      <c r="A230" s="442"/>
      <c r="B230" s="442"/>
      <c r="C230" s="442"/>
      <c r="D230" s="442"/>
      <c r="E230" s="443"/>
      <c r="F230" s="442"/>
      <c r="G230" s="442"/>
      <c r="H230" s="442"/>
    </row>
    <row r="231" spans="1:8" s="237" customFormat="1">
      <c r="A231" s="442"/>
      <c r="B231" s="442"/>
      <c r="C231" s="442"/>
      <c r="D231" s="442"/>
      <c r="E231" s="443"/>
      <c r="F231" s="442"/>
      <c r="G231" s="442"/>
      <c r="H231" s="442"/>
    </row>
    <row r="232" spans="1:8" s="237" customFormat="1">
      <c r="A232" s="442"/>
      <c r="B232" s="442"/>
      <c r="C232" s="442"/>
      <c r="D232" s="442"/>
      <c r="E232" s="443"/>
      <c r="F232" s="442"/>
      <c r="G232" s="442"/>
      <c r="H232" s="442"/>
    </row>
    <row r="233" spans="1:8" s="237" customFormat="1">
      <c r="A233" s="442"/>
      <c r="B233" s="442"/>
      <c r="C233" s="442"/>
      <c r="D233" s="442"/>
      <c r="E233" s="443"/>
      <c r="F233" s="442"/>
      <c r="G233" s="442"/>
      <c r="H233" s="442"/>
    </row>
    <row r="234" spans="1:8" s="237" customFormat="1">
      <c r="A234" s="442"/>
      <c r="B234" s="442"/>
      <c r="C234" s="442"/>
      <c r="D234" s="442"/>
      <c r="E234" s="443"/>
      <c r="F234" s="442"/>
      <c r="G234" s="442"/>
      <c r="H234" s="442"/>
    </row>
    <row r="235" spans="1:8" s="237" customFormat="1">
      <c r="A235" s="442"/>
      <c r="B235" s="442"/>
      <c r="C235" s="442"/>
      <c r="D235" s="442"/>
      <c r="E235" s="443"/>
      <c r="F235" s="442"/>
      <c r="G235" s="442"/>
      <c r="H235" s="442"/>
    </row>
    <row r="236" spans="1:8" s="237" customFormat="1">
      <c r="A236" s="442"/>
      <c r="B236" s="442"/>
      <c r="C236" s="442"/>
      <c r="D236" s="442"/>
      <c r="E236" s="443"/>
      <c r="F236" s="442"/>
      <c r="G236" s="442"/>
      <c r="H236" s="442"/>
    </row>
    <row r="237" spans="1:8" s="237" customFormat="1">
      <c r="A237" s="442"/>
      <c r="B237" s="442"/>
      <c r="C237" s="442"/>
      <c r="D237" s="442"/>
      <c r="E237" s="443"/>
      <c r="F237" s="442"/>
      <c r="G237" s="442"/>
      <c r="H237" s="442"/>
    </row>
    <row r="238" spans="1:8" s="237" customFormat="1">
      <c r="A238" s="442"/>
      <c r="B238" s="442"/>
      <c r="C238" s="442"/>
      <c r="D238" s="442"/>
      <c r="E238" s="443"/>
      <c r="F238" s="442"/>
      <c r="G238" s="442"/>
      <c r="H238" s="442"/>
    </row>
    <row r="239" spans="1:8" s="237" customFormat="1">
      <c r="A239" s="442"/>
      <c r="B239" s="442"/>
      <c r="C239" s="442"/>
      <c r="D239" s="442"/>
      <c r="E239" s="443"/>
      <c r="F239" s="442"/>
      <c r="G239" s="442"/>
      <c r="H239" s="442"/>
    </row>
    <row r="240" spans="1:8" s="237" customFormat="1">
      <c r="A240" s="442"/>
      <c r="B240" s="442"/>
      <c r="C240" s="442"/>
      <c r="D240" s="442"/>
      <c r="E240" s="443"/>
      <c r="F240" s="442"/>
      <c r="G240" s="442"/>
      <c r="H240" s="442"/>
    </row>
    <row r="241" spans="1:8" s="237" customFormat="1">
      <c r="A241" s="442"/>
      <c r="B241" s="442"/>
      <c r="C241" s="442"/>
      <c r="D241" s="442"/>
      <c r="E241" s="443"/>
      <c r="F241" s="442"/>
      <c r="G241" s="442"/>
      <c r="H241" s="442"/>
    </row>
    <row r="242" spans="1:8" s="237" customFormat="1">
      <c r="A242" s="442"/>
      <c r="B242" s="442"/>
      <c r="C242" s="442"/>
      <c r="D242" s="442"/>
      <c r="E242" s="443"/>
      <c r="F242" s="442"/>
      <c r="G242" s="442"/>
      <c r="H242" s="442"/>
    </row>
    <row r="243" spans="1:8" s="237" customFormat="1">
      <c r="A243" s="442"/>
      <c r="B243" s="442"/>
      <c r="C243" s="442"/>
      <c r="D243" s="442"/>
      <c r="E243" s="443"/>
      <c r="F243" s="442"/>
      <c r="G243" s="442"/>
      <c r="H243" s="442"/>
    </row>
    <row r="244" spans="1:8" s="237" customFormat="1">
      <c r="A244" s="442"/>
      <c r="B244" s="442"/>
      <c r="C244" s="442"/>
      <c r="D244" s="442"/>
      <c r="E244" s="443"/>
      <c r="F244" s="442"/>
      <c r="G244" s="442"/>
      <c r="H244" s="442"/>
    </row>
    <row r="245" spans="1:8" s="237" customFormat="1">
      <c r="A245" s="442"/>
      <c r="B245" s="442"/>
      <c r="C245" s="442"/>
      <c r="D245" s="442"/>
      <c r="E245" s="443"/>
      <c r="F245" s="442"/>
      <c r="G245" s="442"/>
      <c r="H245" s="442"/>
    </row>
    <row r="246" spans="1:8" s="237" customFormat="1">
      <c r="A246" s="442"/>
      <c r="B246" s="442"/>
      <c r="C246" s="442"/>
      <c r="D246" s="442"/>
      <c r="E246" s="443"/>
      <c r="F246" s="442"/>
      <c r="G246" s="442"/>
      <c r="H246" s="442"/>
    </row>
    <row r="247" spans="1:8" s="237" customFormat="1">
      <c r="A247" s="442"/>
      <c r="B247" s="442"/>
      <c r="C247" s="442"/>
      <c r="D247" s="442"/>
      <c r="E247" s="443"/>
      <c r="F247" s="442"/>
      <c r="G247" s="442"/>
      <c r="H247" s="442"/>
    </row>
    <row r="248" spans="1:8" s="237" customFormat="1">
      <c r="A248" s="442"/>
      <c r="B248" s="442"/>
      <c r="C248" s="442"/>
      <c r="D248" s="442"/>
      <c r="E248" s="443"/>
      <c r="F248" s="442"/>
      <c r="G248" s="442"/>
      <c r="H248" s="442"/>
    </row>
    <row r="249" spans="1:8" s="237" customFormat="1">
      <c r="A249" s="442"/>
      <c r="B249" s="442"/>
      <c r="C249" s="442"/>
      <c r="D249" s="442"/>
      <c r="E249" s="443"/>
      <c r="F249" s="442"/>
      <c r="G249" s="442"/>
      <c r="H249" s="442"/>
    </row>
    <row r="250" spans="1:8" s="237" customFormat="1">
      <c r="A250" s="442"/>
      <c r="B250" s="442"/>
      <c r="C250" s="442"/>
      <c r="D250" s="442"/>
      <c r="E250" s="443"/>
      <c r="F250" s="442"/>
      <c r="G250" s="442"/>
      <c r="H250" s="442"/>
    </row>
    <row r="251" spans="1:8" s="237" customFormat="1">
      <c r="A251" s="442"/>
      <c r="B251" s="442"/>
      <c r="C251" s="442"/>
      <c r="D251" s="442"/>
      <c r="E251" s="443"/>
      <c r="F251" s="442"/>
      <c r="G251" s="442"/>
      <c r="H251" s="442"/>
    </row>
    <row r="252" spans="1:8" s="237" customFormat="1">
      <c r="A252" s="442"/>
      <c r="B252" s="442"/>
      <c r="C252" s="442"/>
      <c r="D252" s="442"/>
      <c r="E252" s="443"/>
      <c r="F252" s="442"/>
      <c r="G252" s="442"/>
      <c r="H252" s="442"/>
    </row>
    <row r="253" spans="1:8" s="237" customFormat="1">
      <c r="A253" s="442"/>
      <c r="B253" s="442"/>
      <c r="C253" s="442"/>
      <c r="D253" s="442"/>
      <c r="E253" s="443"/>
      <c r="F253" s="442"/>
      <c r="G253" s="442"/>
      <c r="H253" s="442"/>
    </row>
    <row r="254" spans="1:8" s="237" customFormat="1">
      <c r="A254" s="442"/>
      <c r="B254" s="442"/>
      <c r="C254" s="442"/>
      <c r="D254" s="442"/>
      <c r="E254" s="443"/>
      <c r="F254" s="442"/>
      <c r="G254" s="442"/>
      <c r="H254" s="442"/>
    </row>
    <row r="255" spans="1:8" s="237" customFormat="1">
      <c r="A255" s="442"/>
      <c r="B255" s="442"/>
      <c r="C255" s="442"/>
      <c r="D255" s="442"/>
      <c r="E255" s="443"/>
      <c r="F255" s="442"/>
      <c r="G255" s="442"/>
      <c r="H255" s="442"/>
    </row>
    <row r="256" spans="1:8" s="237" customFormat="1">
      <c r="A256" s="442"/>
      <c r="B256" s="442"/>
      <c r="C256" s="442"/>
      <c r="D256" s="442"/>
      <c r="E256" s="443"/>
      <c r="F256" s="442"/>
      <c r="G256" s="442"/>
      <c r="H256" s="442"/>
    </row>
    <row r="257" spans="1:8" s="237" customFormat="1">
      <c r="A257" s="442"/>
      <c r="B257" s="442"/>
      <c r="C257" s="442"/>
      <c r="D257" s="442"/>
      <c r="E257" s="443"/>
      <c r="F257" s="442"/>
      <c r="G257" s="442"/>
      <c r="H257" s="442"/>
    </row>
    <row r="258" spans="1:8" s="237" customFormat="1">
      <c r="A258" s="442"/>
      <c r="B258" s="442"/>
      <c r="C258" s="442"/>
      <c r="D258" s="442"/>
      <c r="E258" s="443"/>
      <c r="F258" s="442"/>
      <c r="G258" s="442"/>
      <c r="H258" s="442"/>
    </row>
    <row r="259" spans="1:8" s="237" customFormat="1">
      <c r="A259" s="442"/>
      <c r="B259" s="442"/>
      <c r="C259" s="442"/>
      <c r="D259" s="442"/>
      <c r="E259" s="443"/>
      <c r="F259" s="442"/>
      <c r="G259" s="442"/>
      <c r="H259" s="442"/>
    </row>
    <row r="260" spans="1:8" s="237" customFormat="1">
      <c r="A260" s="442"/>
      <c r="B260" s="442"/>
      <c r="C260" s="442"/>
      <c r="D260" s="442"/>
      <c r="E260" s="443"/>
      <c r="F260" s="442"/>
      <c r="G260" s="442"/>
      <c r="H260" s="442"/>
    </row>
    <row r="261" spans="1:8" s="237" customFormat="1">
      <c r="A261" s="442"/>
      <c r="B261" s="442"/>
      <c r="C261" s="442"/>
      <c r="D261" s="442"/>
      <c r="E261" s="443"/>
      <c r="F261" s="442"/>
      <c r="G261" s="442"/>
      <c r="H261" s="442"/>
    </row>
    <row r="262" spans="1:8" s="237" customFormat="1">
      <c r="A262" s="442"/>
      <c r="B262" s="442"/>
      <c r="C262" s="442"/>
      <c r="D262" s="442"/>
      <c r="E262" s="443"/>
      <c r="F262" s="442"/>
      <c r="G262" s="442"/>
      <c r="H262" s="442"/>
    </row>
    <row r="263" spans="1:8" s="237" customFormat="1">
      <c r="A263" s="442"/>
      <c r="B263" s="442"/>
      <c r="C263" s="442"/>
      <c r="D263" s="442"/>
      <c r="E263" s="443"/>
      <c r="F263" s="442"/>
      <c r="G263" s="442"/>
      <c r="H263" s="442"/>
    </row>
    <row r="264" spans="1:8" s="237" customFormat="1">
      <c r="A264" s="442"/>
      <c r="B264" s="442"/>
      <c r="C264" s="442"/>
      <c r="D264" s="442"/>
      <c r="E264" s="443"/>
      <c r="F264" s="442"/>
      <c r="G264" s="442"/>
      <c r="H264" s="442"/>
    </row>
    <row r="265" spans="1:8" s="237" customFormat="1">
      <c r="A265" s="442"/>
      <c r="B265" s="442"/>
      <c r="C265" s="442"/>
      <c r="D265" s="442"/>
      <c r="E265" s="443"/>
      <c r="F265" s="442"/>
      <c r="G265" s="442"/>
      <c r="H265" s="442"/>
    </row>
    <row r="266" spans="1:8" s="237" customFormat="1">
      <c r="A266" s="442"/>
      <c r="B266" s="442"/>
      <c r="C266" s="442"/>
      <c r="D266" s="442"/>
      <c r="E266" s="443"/>
      <c r="F266" s="442"/>
      <c r="G266" s="442"/>
      <c r="H266" s="442"/>
    </row>
    <row r="267" spans="1:8" s="237" customFormat="1">
      <c r="A267" s="442"/>
      <c r="B267" s="442"/>
      <c r="C267" s="442"/>
      <c r="D267" s="442"/>
      <c r="E267" s="443"/>
      <c r="F267" s="442"/>
      <c r="G267" s="442"/>
      <c r="H267" s="442"/>
    </row>
    <row r="268" spans="1:8" s="237" customFormat="1">
      <c r="A268" s="442"/>
      <c r="B268" s="442"/>
      <c r="C268" s="442"/>
      <c r="D268" s="442"/>
      <c r="E268" s="443"/>
      <c r="F268" s="442"/>
      <c r="G268" s="442"/>
      <c r="H268" s="442"/>
    </row>
    <row r="269" spans="1:8" s="237" customFormat="1">
      <c r="A269" s="442"/>
      <c r="B269" s="442"/>
      <c r="C269" s="442"/>
      <c r="D269" s="442"/>
      <c r="E269" s="443"/>
      <c r="F269" s="442"/>
      <c r="G269" s="442"/>
      <c r="H269" s="442"/>
    </row>
    <row r="270" spans="1:8" s="237" customFormat="1">
      <c r="A270" s="442"/>
      <c r="B270" s="442"/>
      <c r="C270" s="442"/>
      <c r="D270" s="442"/>
      <c r="E270" s="443"/>
      <c r="F270" s="442"/>
      <c r="G270" s="442"/>
      <c r="H270" s="442"/>
    </row>
    <row r="271" spans="1:8" s="237" customFormat="1">
      <c r="A271" s="442"/>
      <c r="B271" s="442"/>
      <c r="C271" s="442"/>
      <c r="D271" s="442"/>
      <c r="E271" s="443"/>
      <c r="F271" s="442"/>
      <c r="G271" s="442"/>
      <c r="H271" s="442"/>
    </row>
    <row r="272" spans="1:8" s="237" customFormat="1">
      <c r="A272" s="442"/>
      <c r="B272" s="442"/>
      <c r="C272" s="442"/>
      <c r="D272" s="442"/>
      <c r="E272" s="443"/>
      <c r="F272" s="442"/>
      <c r="G272" s="442"/>
      <c r="H272" s="442"/>
    </row>
    <row r="273" spans="1:8" s="237" customFormat="1">
      <c r="A273" s="442"/>
      <c r="B273" s="442"/>
      <c r="C273" s="442"/>
      <c r="D273" s="442"/>
      <c r="E273" s="443"/>
      <c r="F273" s="442"/>
      <c r="G273" s="442"/>
      <c r="H273" s="442"/>
    </row>
    <row r="274" spans="1:8" s="237" customFormat="1">
      <c r="A274" s="442"/>
      <c r="B274" s="442"/>
      <c r="C274" s="442"/>
      <c r="D274" s="442"/>
      <c r="E274" s="443"/>
      <c r="F274" s="442"/>
      <c r="G274" s="442"/>
      <c r="H274" s="442"/>
    </row>
    <row r="275" spans="1:8" s="237" customFormat="1">
      <c r="A275" s="442"/>
      <c r="B275" s="442"/>
      <c r="C275" s="442"/>
      <c r="D275" s="442"/>
      <c r="E275" s="443"/>
      <c r="F275" s="442"/>
      <c r="G275" s="442"/>
      <c r="H275" s="442"/>
    </row>
    <row r="276" spans="1:8" s="237" customFormat="1">
      <c r="A276" s="442"/>
      <c r="B276" s="442"/>
      <c r="C276" s="442"/>
      <c r="D276" s="442"/>
      <c r="E276" s="443"/>
      <c r="F276" s="442"/>
      <c r="G276" s="442"/>
      <c r="H276" s="442"/>
    </row>
    <row r="277" spans="1:8" s="237" customFormat="1">
      <c r="A277" s="442"/>
      <c r="B277" s="442"/>
      <c r="C277" s="442"/>
      <c r="D277" s="442"/>
      <c r="E277" s="443"/>
      <c r="F277" s="442"/>
      <c r="G277" s="442"/>
      <c r="H277" s="442"/>
    </row>
    <row r="278" spans="1:8" s="237" customFormat="1">
      <c r="A278" s="442"/>
      <c r="B278" s="442"/>
      <c r="C278" s="442"/>
      <c r="D278" s="442"/>
      <c r="E278" s="443"/>
      <c r="F278" s="442"/>
      <c r="G278" s="442"/>
      <c r="H278" s="442"/>
    </row>
    <row r="279" spans="1:8" s="237" customFormat="1">
      <c r="A279" s="442"/>
      <c r="B279" s="442"/>
      <c r="C279" s="442"/>
      <c r="D279" s="442"/>
      <c r="E279" s="443"/>
      <c r="F279" s="442"/>
      <c r="G279" s="442"/>
      <c r="H279" s="442"/>
    </row>
    <row r="280" spans="1:8" s="237" customFormat="1">
      <c r="A280" s="442"/>
      <c r="B280" s="442"/>
      <c r="C280" s="442"/>
      <c r="D280" s="442"/>
      <c r="E280" s="443"/>
      <c r="F280" s="442"/>
      <c r="G280" s="442"/>
      <c r="H280" s="442"/>
    </row>
    <row r="281" spans="1:8" s="237" customFormat="1">
      <c r="A281" s="442"/>
      <c r="B281" s="442"/>
      <c r="C281" s="442"/>
      <c r="D281" s="442"/>
      <c r="E281" s="443"/>
      <c r="F281" s="442"/>
      <c r="G281" s="442"/>
      <c r="H281" s="442"/>
    </row>
    <row r="282" spans="1:8" s="237" customFormat="1">
      <c r="A282" s="442"/>
      <c r="B282" s="442"/>
      <c r="C282" s="442"/>
      <c r="D282" s="442"/>
      <c r="E282" s="443"/>
      <c r="F282" s="442"/>
      <c r="G282" s="442"/>
      <c r="H282" s="442"/>
    </row>
    <row r="283" spans="1:8" s="237" customFormat="1">
      <c r="A283" s="442"/>
      <c r="B283" s="442"/>
      <c r="C283" s="442"/>
      <c r="D283" s="442"/>
      <c r="E283" s="443"/>
      <c r="F283" s="442"/>
      <c r="G283" s="442"/>
      <c r="H283" s="442"/>
    </row>
    <row r="284" spans="1:8" s="237" customFormat="1">
      <c r="A284" s="442"/>
      <c r="B284" s="442"/>
      <c r="C284" s="442"/>
      <c r="D284" s="442"/>
      <c r="E284" s="443"/>
      <c r="F284" s="442"/>
      <c r="G284" s="442"/>
      <c r="H284" s="442"/>
    </row>
    <row r="285" spans="1:8" s="237" customFormat="1">
      <c r="A285" s="442"/>
      <c r="B285" s="442"/>
      <c r="C285" s="442"/>
      <c r="D285" s="442"/>
      <c r="E285" s="443"/>
      <c r="F285" s="442"/>
      <c r="G285" s="442"/>
      <c r="H285" s="442"/>
    </row>
    <row r="286" spans="1:8" s="237" customFormat="1">
      <c r="A286" s="442"/>
      <c r="B286" s="442"/>
      <c r="C286" s="442"/>
      <c r="D286" s="442"/>
      <c r="E286" s="443"/>
      <c r="F286" s="442"/>
      <c r="G286" s="442"/>
      <c r="H286" s="442"/>
    </row>
    <row r="287" spans="1:8" s="237" customFormat="1">
      <c r="A287" s="442"/>
      <c r="B287" s="442"/>
      <c r="C287" s="442"/>
      <c r="D287" s="442"/>
      <c r="E287" s="443"/>
      <c r="F287" s="442"/>
      <c r="G287" s="442"/>
      <c r="H287" s="442"/>
    </row>
    <row r="288" spans="1:8" s="237" customFormat="1">
      <c r="A288" s="442"/>
      <c r="B288" s="442"/>
      <c r="C288" s="442"/>
      <c r="D288" s="442"/>
      <c r="E288" s="443"/>
      <c r="F288" s="442"/>
      <c r="G288" s="442"/>
      <c r="H288" s="442"/>
    </row>
    <row r="289" spans="1:8" s="237" customFormat="1">
      <c r="A289" s="442"/>
      <c r="B289" s="442"/>
      <c r="C289" s="442"/>
      <c r="D289" s="442"/>
      <c r="E289" s="443"/>
      <c r="F289" s="442"/>
      <c r="G289" s="442"/>
      <c r="H289" s="442"/>
    </row>
    <row r="290" spans="1:8" s="237" customFormat="1">
      <c r="A290" s="442"/>
      <c r="B290" s="442"/>
      <c r="C290" s="442"/>
      <c r="D290" s="442"/>
      <c r="E290" s="443"/>
      <c r="F290" s="442"/>
      <c r="G290" s="442"/>
      <c r="H290" s="442"/>
    </row>
    <row r="291" spans="1:8" s="237" customFormat="1">
      <c r="A291" s="442"/>
      <c r="B291" s="442"/>
      <c r="C291" s="442"/>
      <c r="D291" s="442"/>
      <c r="E291" s="443"/>
      <c r="F291" s="442"/>
      <c r="G291" s="442"/>
      <c r="H291" s="442"/>
    </row>
    <row r="292" spans="1:8" s="237" customFormat="1">
      <c r="A292" s="442"/>
      <c r="B292" s="442"/>
      <c r="C292" s="442"/>
      <c r="D292" s="442"/>
      <c r="E292" s="443"/>
      <c r="F292" s="442"/>
      <c r="G292" s="442"/>
      <c r="H292" s="442"/>
    </row>
    <row r="293" spans="1:8" s="237" customFormat="1">
      <c r="A293" s="442"/>
      <c r="B293" s="442"/>
      <c r="C293" s="442"/>
      <c r="D293" s="442"/>
      <c r="E293" s="443"/>
      <c r="F293" s="442"/>
      <c r="G293" s="442"/>
      <c r="H293" s="442"/>
    </row>
    <row r="294" spans="1:8" s="237" customFormat="1">
      <c r="A294" s="442"/>
      <c r="B294" s="442"/>
      <c r="C294" s="442"/>
      <c r="D294" s="442"/>
      <c r="E294" s="443"/>
      <c r="F294" s="442"/>
      <c r="G294" s="442"/>
      <c r="H294" s="442"/>
    </row>
    <row r="295" spans="1:8" s="237" customFormat="1">
      <c r="A295" s="442"/>
      <c r="B295" s="442"/>
      <c r="C295" s="442"/>
      <c r="D295" s="442"/>
      <c r="E295" s="443"/>
      <c r="F295" s="442"/>
      <c r="G295" s="442"/>
      <c r="H295" s="442"/>
    </row>
    <row r="296" spans="1:8" s="237" customFormat="1">
      <c r="A296" s="442"/>
      <c r="B296" s="442"/>
      <c r="C296" s="442"/>
      <c r="D296" s="442"/>
      <c r="E296" s="443"/>
      <c r="F296" s="442"/>
      <c r="G296" s="442"/>
      <c r="H296" s="442"/>
    </row>
    <row r="297" spans="1:8" s="237" customFormat="1">
      <c r="A297" s="442"/>
      <c r="B297" s="442"/>
      <c r="C297" s="442"/>
      <c r="D297" s="442"/>
      <c r="E297" s="443"/>
      <c r="F297" s="442"/>
      <c r="G297" s="442"/>
      <c r="H297" s="442"/>
    </row>
    <row r="298" spans="1:8" s="237" customFormat="1">
      <c r="A298" s="442"/>
      <c r="B298" s="442"/>
      <c r="C298" s="442"/>
      <c r="D298" s="442"/>
      <c r="E298" s="443"/>
      <c r="F298" s="442"/>
      <c r="G298" s="442"/>
      <c r="H298" s="442"/>
    </row>
    <row r="299" spans="1:8" s="237" customFormat="1">
      <c r="A299" s="442"/>
      <c r="B299" s="442"/>
      <c r="C299" s="442"/>
      <c r="D299" s="442"/>
      <c r="E299" s="443"/>
      <c r="F299" s="442"/>
      <c r="G299" s="442"/>
      <c r="H299" s="442"/>
    </row>
    <row r="300" spans="1:8" s="237" customFormat="1">
      <c r="A300" s="442"/>
      <c r="B300" s="442"/>
      <c r="C300" s="442"/>
      <c r="D300" s="442"/>
      <c r="E300" s="443"/>
      <c r="F300" s="442"/>
      <c r="G300" s="442"/>
      <c r="H300" s="442"/>
    </row>
    <row r="301" spans="1:8" s="237" customFormat="1">
      <c r="A301" s="442"/>
      <c r="B301" s="442"/>
      <c r="C301" s="442"/>
      <c r="D301" s="442"/>
      <c r="E301" s="443"/>
      <c r="F301" s="442"/>
      <c r="G301" s="442"/>
      <c r="H301" s="442"/>
    </row>
    <row r="302" spans="1:8" s="237" customFormat="1">
      <c r="A302" s="442"/>
      <c r="B302" s="442"/>
      <c r="C302" s="442"/>
      <c r="D302" s="442"/>
      <c r="E302" s="443"/>
      <c r="F302" s="442"/>
      <c r="G302" s="442"/>
      <c r="H302" s="442"/>
    </row>
    <row r="303" spans="1:8" s="237" customFormat="1">
      <c r="A303" s="442"/>
      <c r="B303" s="442"/>
      <c r="C303" s="442"/>
      <c r="D303" s="442"/>
      <c r="E303" s="443"/>
      <c r="F303" s="442"/>
      <c r="G303" s="442"/>
      <c r="H303" s="442"/>
    </row>
    <row r="304" spans="1:8" s="237" customFormat="1">
      <c r="A304" s="442"/>
      <c r="B304" s="442"/>
      <c r="C304" s="442"/>
      <c r="D304" s="442"/>
      <c r="E304" s="443"/>
      <c r="F304" s="442"/>
      <c r="G304" s="442"/>
      <c r="H304" s="442"/>
    </row>
    <row r="305" spans="1:8" s="237" customFormat="1">
      <c r="A305" s="442"/>
      <c r="B305" s="442"/>
      <c r="C305" s="442"/>
      <c r="D305" s="442"/>
      <c r="E305" s="443"/>
      <c r="F305" s="442"/>
      <c r="G305" s="442"/>
      <c r="H305" s="442"/>
    </row>
    <row r="306" spans="1:8" s="237" customFormat="1">
      <c r="A306" s="442"/>
      <c r="B306" s="442"/>
      <c r="C306" s="442"/>
      <c r="D306" s="442"/>
      <c r="E306" s="443"/>
      <c r="F306" s="442"/>
      <c r="G306" s="442"/>
      <c r="H306" s="442"/>
    </row>
    <row r="307" spans="1:8" s="237" customFormat="1">
      <c r="A307" s="442"/>
      <c r="B307" s="442"/>
      <c r="C307" s="442"/>
      <c r="D307" s="442"/>
      <c r="E307" s="443"/>
      <c r="F307" s="442"/>
      <c r="G307" s="442"/>
      <c r="H307" s="442"/>
    </row>
    <row r="308" spans="1:8" s="237" customFormat="1">
      <c r="A308" s="442"/>
      <c r="B308" s="442"/>
      <c r="C308" s="442"/>
      <c r="D308" s="442"/>
      <c r="E308" s="443"/>
      <c r="F308" s="442"/>
      <c r="G308" s="442"/>
      <c r="H308" s="442"/>
    </row>
    <row r="309" spans="1:8" s="237" customFormat="1">
      <c r="A309" s="442"/>
      <c r="B309" s="442"/>
      <c r="C309" s="442"/>
      <c r="D309" s="442"/>
      <c r="E309" s="443"/>
      <c r="F309" s="442"/>
      <c r="G309" s="442"/>
      <c r="H309" s="442"/>
    </row>
    <row r="310" spans="1:8" s="237" customFormat="1">
      <c r="A310" s="442"/>
      <c r="B310" s="442"/>
      <c r="C310" s="442"/>
      <c r="D310" s="442"/>
      <c r="E310" s="443"/>
      <c r="F310" s="442"/>
      <c r="G310" s="442"/>
      <c r="H310" s="442"/>
    </row>
    <row r="311" spans="1:8" s="237" customFormat="1">
      <c r="A311" s="442"/>
      <c r="B311" s="442"/>
      <c r="C311" s="442"/>
      <c r="D311" s="442"/>
      <c r="E311" s="443"/>
      <c r="F311" s="442"/>
      <c r="G311" s="442"/>
      <c r="H311" s="442"/>
    </row>
    <row r="312" spans="1:8" s="237" customFormat="1">
      <c r="A312" s="442"/>
      <c r="B312" s="442"/>
      <c r="C312" s="442"/>
      <c r="D312" s="442"/>
      <c r="E312" s="443"/>
      <c r="F312" s="442"/>
      <c r="G312" s="442"/>
      <c r="H312" s="442"/>
    </row>
    <row r="313" spans="1:8" s="237" customFormat="1">
      <c r="A313" s="442"/>
      <c r="B313" s="442"/>
      <c r="C313" s="442"/>
      <c r="D313" s="442"/>
      <c r="E313" s="443"/>
      <c r="F313" s="442"/>
      <c r="G313" s="442"/>
      <c r="H313" s="442"/>
    </row>
    <row r="314" spans="1:8" s="237" customFormat="1">
      <c r="A314" s="442"/>
      <c r="B314" s="442"/>
      <c r="C314" s="442"/>
      <c r="D314" s="442"/>
      <c r="E314" s="443"/>
      <c r="F314" s="442"/>
      <c r="G314" s="442"/>
      <c r="H314" s="442"/>
    </row>
    <row r="315" spans="1:8" s="237" customFormat="1">
      <c r="A315" s="442"/>
      <c r="B315" s="442"/>
      <c r="C315" s="442"/>
      <c r="D315" s="442"/>
      <c r="E315" s="443"/>
      <c r="F315" s="442"/>
      <c r="G315" s="442"/>
      <c r="H315" s="442"/>
    </row>
    <row r="316" spans="1:8" s="237" customFormat="1">
      <c r="A316" s="442"/>
      <c r="B316" s="442"/>
      <c r="C316" s="442"/>
      <c r="D316" s="442"/>
      <c r="E316" s="443"/>
      <c r="F316" s="442"/>
      <c r="G316" s="442"/>
      <c r="H316" s="442"/>
    </row>
    <row r="317" spans="1:8" s="237" customFormat="1">
      <c r="A317" s="442"/>
      <c r="B317" s="442"/>
      <c r="C317" s="442"/>
      <c r="D317" s="442"/>
      <c r="E317" s="443"/>
      <c r="F317" s="442"/>
      <c r="G317" s="442"/>
      <c r="H317" s="442"/>
    </row>
    <row r="318" spans="1:8" s="237" customFormat="1">
      <c r="A318" s="442"/>
      <c r="B318" s="442"/>
      <c r="C318" s="442"/>
      <c r="D318" s="442"/>
      <c r="E318" s="443"/>
      <c r="F318" s="442"/>
      <c r="G318" s="442"/>
      <c r="H318" s="442"/>
    </row>
    <row r="319" spans="1:8" s="237" customFormat="1">
      <c r="A319" s="442"/>
      <c r="B319" s="442"/>
      <c r="C319" s="442"/>
      <c r="D319" s="442"/>
      <c r="E319" s="443"/>
      <c r="F319" s="442"/>
      <c r="G319" s="442"/>
      <c r="H319" s="442"/>
    </row>
    <row r="320" spans="1:8" s="237" customFormat="1">
      <c r="A320" s="442"/>
      <c r="B320" s="442"/>
      <c r="C320" s="442"/>
      <c r="D320" s="442"/>
      <c r="E320" s="443"/>
      <c r="F320" s="442"/>
      <c r="G320" s="442"/>
      <c r="H320" s="442"/>
    </row>
    <row r="321" spans="1:8" s="237" customFormat="1">
      <c r="A321" s="442"/>
      <c r="B321" s="442"/>
      <c r="C321" s="442"/>
      <c r="D321" s="442"/>
      <c r="E321" s="443"/>
      <c r="F321" s="442"/>
      <c r="G321" s="442"/>
      <c r="H321" s="442"/>
    </row>
    <row r="322" spans="1:8" s="237" customFormat="1">
      <c r="A322" s="442"/>
      <c r="B322" s="442"/>
      <c r="C322" s="442"/>
      <c r="D322" s="442"/>
      <c r="E322" s="443"/>
      <c r="F322" s="442"/>
      <c r="G322" s="442"/>
      <c r="H322" s="442"/>
    </row>
    <row r="323" spans="1:8" s="237" customFormat="1">
      <c r="A323" s="442"/>
      <c r="B323" s="442"/>
      <c r="C323" s="442"/>
      <c r="D323" s="442"/>
      <c r="E323" s="443"/>
      <c r="F323" s="442"/>
      <c r="G323" s="442"/>
      <c r="H323" s="442"/>
    </row>
    <row r="324" spans="1:8" s="237" customFormat="1">
      <c r="A324" s="442"/>
      <c r="B324" s="442"/>
      <c r="C324" s="442"/>
      <c r="D324" s="442"/>
      <c r="E324" s="443"/>
      <c r="F324" s="442"/>
      <c r="G324" s="442"/>
      <c r="H324" s="442"/>
    </row>
    <row r="325" spans="1:8" s="237" customFormat="1">
      <c r="A325" s="442"/>
      <c r="B325" s="442"/>
      <c r="C325" s="442"/>
      <c r="D325" s="442"/>
      <c r="E325" s="443"/>
      <c r="F325" s="442"/>
      <c r="G325" s="442"/>
      <c r="H325" s="442"/>
    </row>
    <row r="326" spans="1:8" s="237" customFormat="1">
      <c r="A326" s="442"/>
      <c r="B326" s="442"/>
      <c r="C326" s="442"/>
      <c r="D326" s="442"/>
      <c r="E326" s="443"/>
      <c r="F326" s="442"/>
      <c r="G326" s="442"/>
      <c r="H326" s="442"/>
    </row>
    <row r="327" spans="1:8" s="237" customFormat="1">
      <c r="A327" s="442"/>
      <c r="B327" s="442"/>
      <c r="C327" s="442"/>
      <c r="D327" s="442"/>
      <c r="E327" s="443"/>
      <c r="F327" s="442"/>
      <c r="G327" s="442"/>
      <c r="H327" s="442"/>
    </row>
    <row r="328" spans="1:8" s="237" customFormat="1">
      <c r="A328" s="442"/>
      <c r="B328" s="442"/>
      <c r="C328" s="442"/>
      <c r="D328" s="442"/>
      <c r="E328" s="443"/>
      <c r="F328" s="442"/>
      <c r="G328" s="442"/>
      <c r="H328" s="442"/>
    </row>
    <row r="329" spans="1:8" s="237" customFormat="1">
      <c r="A329" s="442"/>
      <c r="B329" s="442"/>
      <c r="C329" s="442"/>
      <c r="D329" s="442"/>
      <c r="E329" s="443"/>
      <c r="F329" s="442"/>
      <c r="G329" s="442"/>
      <c r="H329" s="442"/>
    </row>
    <row r="330" spans="1:8" s="237" customFormat="1">
      <c r="A330" s="442"/>
      <c r="B330" s="442"/>
      <c r="C330" s="442"/>
      <c r="D330" s="442"/>
      <c r="E330" s="443"/>
      <c r="F330" s="442"/>
      <c r="G330" s="442"/>
      <c r="H330" s="442"/>
    </row>
    <row r="331" spans="1:8" s="237" customFormat="1">
      <c r="A331" s="442"/>
      <c r="B331" s="442"/>
      <c r="C331" s="442"/>
      <c r="D331" s="442"/>
      <c r="E331" s="443"/>
      <c r="F331" s="442"/>
      <c r="G331" s="442"/>
      <c r="H331" s="442"/>
    </row>
    <row r="332" spans="1:8" s="237" customFormat="1">
      <c r="A332" s="442"/>
      <c r="B332" s="442"/>
      <c r="C332" s="442"/>
      <c r="D332" s="442"/>
      <c r="E332" s="443"/>
      <c r="F332" s="442"/>
      <c r="G332" s="442"/>
      <c r="H332" s="442"/>
    </row>
    <row r="333" spans="1:8" s="237" customFormat="1">
      <c r="A333" s="442"/>
      <c r="B333" s="442"/>
      <c r="C333" s="442"/>
      <c r="D333" s="442"/>
      <c r="E333" s="443"/>
      <c r="F333" s="442"/>
      <c r="G333" s="442"/>
      <c r="H333" s="442"/>
    </row>
    <row r="334" spans="1:8" s="237" customFormat="1">
      <c r="A334" s="442"/>
      <c r="B334" s="442"/>
      <c r="C334" s="442"/>
      <c r="D334" s="442"/>
      <c r="E334" s="443"/>
      <c r="F334" s="442"/>
      <c r="G334" s="442"/>
      <c r="H334" s="442"/>
    </row>
    <row r="335" spans="1:8" s="237" customFormat="1">
      <c r="A335" s="442"/>
      <c r="B335" s="442"/>
      <c r="C335" s="442"/>
      <c r="D335" s="442"/>
      <c r="E335" s="443"/>
      <c r="F335" s="442"/>
      <c r="G335" s="442"/>
      <c r="H335" s="442"/>
    </row>
    <row r="336" spans="1:8" s="237" customFormat="1">
      <c r="A336" s="442"/>
      <c r="B336" s="442"/>
      <c r="C336" s="442"/>
      <c r="D336" s="442"/>
      <c r="E336" s="443"/>
      <c r="F336" s="442"/>
      <c r="G336" s="442"/>
      <c r="H336" s="442"/>
    </row>
    <row r="337" spans="1:8" s="237" customFormat="1">
      <c r="A337" s="442"/>
      <c r="B337" s="442"/>
      <c r="C337" s="442"/>
      <c r="D337" s="442"/>
      <c r="E337" s="443"/>
      <c r="F337" s="442"/>
      <c r="G337" s="442"/>
      <c r="H337" s="442"/>
    </row>
    <row r="338" spans="1:8" s="237" customFormat="1">
      <c r="A338" s="442"/>
      <c r="B338" s="442"/>
      <c r="C338" s="442"/>
      <c r="D338" s="442"/>
      <c r="E338" s="443"/>
      <c r="F338" s="442"/>
      <c r="G338" s="442"/>
      <c r="H338" s="442"/>
    </row>
    <row r="339" spans="1:8" s="237" customFormat="1">
      <c r="A339" s="442"/>
      <c r="B339" s="442"/>
      <c r="C339" s="442"/>
      <c r="D339" s="442"/>
      <c r="E339" s="443"/>
      <c r="F339" s="442"/>
      <c r="G339" s="442"/>
      <c r="H339" s="442"/>
    </row>
    <row r="340" spans="1:8" s="237" customFormat="1">
      <c r="A340" s="442"/>
      <c r="B340" s="442"/>
      <c r="C340" s="442"/>
      <c r="D340" s="442"/>
      <c r="E340" s="443"/>
      <c r="F340" s="442"/>
      <c r="G340" s="442"/>
      <c r="H340" s="442"/>
    </row>
    <row r="341" spans="1:8" s="237" customFormat="1">
      <c r="A341" s="442"/>
      <c r="B341" s="442"/>
      <c r="C341" s="442"/>
      <c r="D341" s="442"/>
      <c r="E341" s="443"/>
      <c r="F341" s="442"/>
      <c r="G341" s="442"/>
      <c r="H341" s="442"/>
    </row>
    <row r="342" spans="1:8" s="237" customFormat="1">
      <c r="A342" s="442"/>
      <c r="B342" s="442"/>
      <c r="C342" s="442"/>
      <c r="D342" s="442"/>
      <c r="E342" s="443"/>
      <c r="F342" s="442"/>
      <c r="G342" s="442"/>
      <c r="H342" s="442"/>
    </row>
    <row r="343" spans="1:8" s="237" customFormat="1">
      <c r="A343" s="442"/>
      <c r="B343" s="442"/>
      <c r="C343" s="442"/>
      <c r="D343" s="442"/>
      <c r="E343" s="443"/>
      <c r="F343" s="442"/>
      <c r="G343" s="442"/>
      <c r="H343" s="442"/>
    </row>
    <row r="344" spans="1:8" s="237" customFormat="1">
      <c r="A344" s="442"/>
      <c r="B344" s="442"/>
      <c r="C344" s="442"/>
      <c r="D344" s="442"/>
      <c r="E344" s="443"/>
      <c r="F344" s="442"/>
      <c r="G344" s="442"/>
      <c r="H344" s="442"/>
    </row>
    <row r="345" spans="1:8" s="237" customFormat="1">
      <c r="A345" s="442"/>
      <c r="B345" s="442"/>
      <c r="C345" s="442"/>
      <c r="D345" s="442"/>
      <c r="E345" s="443"/>
      <c r="F345" s="442"/>
      <c r="G345" s="442"/>
      <c r="H345" s="442"/>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89" transitionEvaluation="1" transitionEntry="1">
    <tabColor rgb="FFFFC000"/>
    <outlinePr summaryBelow="0"/>
  </sheetPr>
  <dimension ref="A1:DZ167"/>
  <sheetViews>
    <sheetView showGridLines="0" showOutlineSymbols="0" workbookViewId="0">
      <pane xSplit="2" ySplit="10" topLeftCell="C89" activePane="bottomRight" state="frozen"/>
      <selection pane="topRight" activeCell="C1" sqref="C1"/>
      <selection pane="bottomLeft" activeCell="A9" sqref="A9"/>
      <selection pane="bottomRight" activeCell="F101" sqref="F101"/>
    </sheetView>
  </sheetViews>
  <sheetFormatPr defaultRowHeight="13.5" outlineLevelRow="2" outlineLevelCol="2"/>
  <cols>
    <col min="1" max="1" width="1.85546875" style="554" customWidth="1"/>
    <col min="2" max="2" width="32.5703125" style="554" customWidth="1"/>
    <col min="3" max="3" width="11.5703125" style="661" customWidth="1"/>
    <col min="4" max="5" width="9.5703125" style="555" customWidth="1"/>
    <col min="6" max="6" width="9.7109375" style="555" customWidth="1"/>
    <col min="7" max="7" width="10.42578125" style="555" customWidth="1"/>
    <col min="8" max="8" width="11.42578125" style="555" customWidth="1"/>
    <col min="9" max="9" width="9.85546875" style="554" bestFit="1" customWidth="1"/>
    <col min="10" max="29" width="9.140625" style="554"/>
    <col min="30" max="34" width="9.140625" style="554" outlineLevel="1"/>
    <col min="35" max="40" width="9.140625" style="554" outlineLevel="2"/>
    <col min="41" max="43" width="9.140625" style="554" outlineLevel="1"/>
    <col min="44" max="63" width="9.140625" style="554"/>
    <col min="64" max="67" width="9.140625" style="554" outlineLevel="1"/>
    <col min="68" max="115" width="9.140625" style="554"/>
    <col min="116" max="121" width="9.140625" style="554" outlineLevel="1"/>
    <col min="122" max="127" width="9.140625" style="554" outlineLevel="2"/>
    <col min="128" max="130" width="9.140625" style="554" outlineLevel="1"/>
    <col min="131" max="16384" width="9.140625" style="554"/>
  </cols>
  <sheetData>
    <row r="1" spans="1:9" ht="12" customHeight="1">
      <c r="A1" s="598" t="s">
        <v>99</v>
      </c>
      <c r="E1" s="597"/>
      <c r="F1" s="597"/>
      <c r="G1" s="597"/>
      <c r="H1" s="597"/>
    </row>
    <row r="2" spans="1:9" ht="12" customHeight="1">
      <c r="A2" s="596" t="s">
        <v>679</v>
      </c>
      <c r="E2" s="595"/>
      <c r="F2" s="595"/>
      <c r="G2" s="595"/>
      <c r="H2" s="595"/>
    </row>
    <row r="3" spans="1:9" ht="12" customHeight="1">
      <c r="E3" s="595"/>
      <c r="F3" s="595"/>
      <c r="G3" s="595"/>
      <c r="H3" s="595"/>
    </row>
    <row r="4" spans="1:9" ht="9" customHeight="1">
      <c r="A4" s="636"/>
      <c r="B4" s="636"/>
      <c r="C4" s="636"/>
      <c r="D4" s="636"/>
      <c r="E4" s="636"/>
      <c r="F4" s="636"/>
      <c r="G4" s="636"/>
      <c r="H4" s="637"/>
    </row>
    <row r="5" spans="1:9" ht="13.5" customHeight="1">
      <c r="A5" s="933"/>
      <c r="B5" s="932" t="s">
        <v>678</v>
      </c>
    </row>
    <row r="6" spans="1:9" ht="5.25" customHeight="1">
      <c r="A6" s="933"/>
      <c r="B6" s="932"/>
    </row>
    <row r="7" spans="1:9" ht="14.25" customHeight="1">
      <c r="A7" s="432" t="s">
        <v>143</v>
      </c>
      <c r="B7" s="431"/>
      <c r="C7" s="906" t="s">
        <v>92</v>
      </c>
      <c r="D7" s="906" t="s">
        <v>91</v>
      </c>
      <c r="E7" s="905" t="s">
        <v>93</v>
      </c>
      <c r="F7" s="904"/>
      <c r="G7" s="903"/>
      <c r="H7" s="906" t="s">
        <v>452</v>
      </c>
    </row>
    <row r="8" spans="1:9" ht="14.25" customHeight="1">
      <c r="A8" s="426"/>
      <c r="B8" s="425"/>
      <c r="C8" s="901" t="s">
        <v>86</v>
      </c>
      <c r="D8" s="900" t="s">
        <v>228</v>
      </c>
      <c r="E8" s="900" t="s">
        <v>215</v>
      </c>
      <c r="F8" s="900" t="s">
        <v>89</v>
      </c>
      <c r="G8" s="900"/>
      <c r="H8" s="900" t="s">
        <v>214</v>
      </c>
    </row>
    <row r="9" spans="1:9" ht="14.25" customHeight="1">
      <c r="A9" s="426"/>
      <c r="B9" s="425"/>
      <c r="C9" s="901"/>
      <c r="D9" s="900"/>
      <c r="E9" s="900" t="s">
        <v>85</v>
      </c>
      <c r="F9" s="900" t="s">
        <v>85</v>
      </c>
      <c r="G9" s="900" t="s">
        <v>88</v>
      </c>
      <c r="H9" s="900" t="s">
        <v>227</v>
      </c>
    </row>
    <row r="10" spans="1:9" ht="12" customHeight="1">
      <c r="A10" s="421"/>
      <c r="B10" s="420"/>
      <c r="C10" s="897"/>
      <c r="D10" s="896" t="s">
        <v>84</v>
      </c>
      <c r="E10" s="896" t="s">
        <v>84</v>
      </c>
      <c r="F10" s="896" t="s">
        <v>142</v>
      </c>
      <c r="G10" s="895"/>
      <c r="H10" s="896" t="s">
        <v>83</v>
      </c>
    </row>
    <row r="11" spans="1:9" s="874" customFormat="1" ht="12.75" customHeight="1" outlineLevel="1">
      <c r="A11" s="1123" t="s">
        <v>672</v>
      </c>
      <c r="B11" s="1123"/>
      <c r="C11" s="1126"/>
      <c r="D11" s="1125">
        <f>[26]CDRRMO!$F$76</f>
        <v>0</v>
      </c>
      <c r="E11" s="1012">
        <f>[23]CDRRMO!$F$76</f>
        <v>18033711.310000002</v>
      </c>
      <c r="F11" s="1124">
        <f>G11-E11</f>
        <v>197252.38999999687</v>
      </c>
      <c r="G11" s="1118">
        <f>[23]CDRRMO!$D$76</f>
        <v>18230963.699999999</v>
      </c>
      <c r="H11" s="1012">
        <v>19916605.620000001</v>
      </c>
    </row>
    <row r="12" spans="1:9" s="665" customFormat="1" ht="12.75" customHeight="1" outlineLevel="1">
      <c r="A12" s="1123" t="s">
        <v>671</v>
      </c>
      <c r="B12" s="1122"/>
      <c r="C12" s="1121"/>
      <c r="D12" s="1120"/>
      <c r="E12" s="1117"/>
      <c r="F12" s="1119"/>
      <c r="G12" s="1118"/>
      <c r="H12" s="1117"/>
    </row>
    <row r="13" spans="1:9" s="918" customFormat="1" ht="12" customHeight="1" outlineLevel="1">
      <c r="A13" s="922" t="s">
        <v>46</v>
      </c>
      <c r="B13" s="921"/>
      <c r="C13" s="758"/>
      <c r="D13" s="920">
        <f>SUM(D14:D56)</f>
        <v>7213533.660000002</v>
      </c>
      <c r="E13" s="757">
        <f>SUM(E14:E56)</f>
        <v>3443232.7699999996</v>
      </c>
      <c r="F13" s="920">
        <f>SUM(F14:F56)</f>
        <v>9316682.5299999993</v>
      </c>
      <c r="G13" s="920">
        <f>SUM(G14:G56)</f>
        <v>12759915.300000001</v>
      </c>
      <c r="H13" s="757">
        <f>SUM(H14:H56)</f>
        <v>16222079.779999999</v>
      </c>
      <c r="I13" s="665"/>
    </row>
    <row r="14" spans="1:9" s="917" customFormat="1" ht="16.7" customHeight="1" outlineLevel="1">
      <c r="A14" s="887" t="s">
        <v>212</v>
      </c>
      <c r="B14" s="833"/>
      <c r="C14" s="755" t="s">
        <v>44</v>
      </c>
      <c r="D14" s="742">
        <f>[24]CDRRMO!$F$14</f>
        <v>209048.64</v>
      </c>
      <c r="E14" s="751">
        <f>[23]CDRRMO!$F$14</f>
        <v>113407</v>
      </c>
      <c r="F14" s="677">
        <f>G14-E14</f>
        <v>61593</v>
      </c>
      <c r="G14" s="752">
        <f>[23]CDRRMO!$D$14</f>
        <v>175000</v>
      </c>
      <c r="H14" s="751">
        <v>200000</v>
      </c>
      <c r="I14" s="665"/>
    </row>
    <row r="15" spans="1:9" s="917" customFormat="1" ht="16.7" customHeight="1" outlineLevel="1">
      <c r="A15" s="887" t="s">
        <v>460</v>
      </c>
      <c r="B15" s="833"/>
      <c r="C15" s="820" t="s">
        <v>42</v>
      </c>
      <c r="D15" s="697">
        <f>[24]CDRRMO!$F$15</f>
        <v>0</v>
      </c>
      <c r="E15" s="677">
        <f>[23]CDRRMO!$F$15</f>
        <v>0</v>
      </c>
      <c r="F15" s="677">
        <f>G15-E15</f>
        <v>78915.3</v>
      </c>
      <c r="G15" s="707">
        <f>[23]CDRRMO!$D$15</f>
        <v>78915.3</v>
      </c>
      <c r="H15" s="677">
        <v>80000</v>
      </c>
      <c r="I15" s="665"/>
    </row>
    <row r="16" spans="1:9" s="917" customFormat="1" ht="16.7" customHeight="1" outlineLevel="1">
      <c r="A16" s="887" t="s">
        <v>211</v>
      </c>
      <c r="B16" s="833"/>
      <c r="C16" s="820" t="s">
        <v>40</v>
      </c>
      <c r="D16" s="769">
        <f>[24]CDRRMO!$F$16</f>
        <v>1147515</v>
      </c>
      <c r="E16" s="677">
        <f>[23]CDRRMO!$F$16</f>
        <v>71000</v>
      </c>
      <c r="F16" s="677">
        <f>G16-E16</f>
        <v>1429000</v>
      </c>
      <c r="G16" s="707">
        <f>[23]CDRRMO!$D$16</f>
        <v>1500000</v>
      </c>
      <c r="H16" s="677">
        <v>500000</v>
      </c>
      <c r="I16" s="665"/>
    </row>
    <row r="17" spans="1:10" s="665" customFormat="1" ht="16.7" customHeight="1" outlineLevel="1">
      <c r="A17" s="885" t="s">
        <v>39</v>
      </c>
      <c r="B17" s="833"/>
      <c r="C17" s="683" t="s">
        <v>35</v>
      </c>
      <c r="D17" s="769">
        <f>[24]CDRRMO!$F$17</f>
        <v>194019.59</v>
      </c>
      <c r="E17" s="677">
        <f>[23]CDRRMO!$F$17</f>
        <v>85180.54</v>
      </c>
      <c r="F17" s="677">
        <f>G17-E17</f>
        <v>144819.46000000002</v>
      </c>
      <c r="G17" s="676">
        <f>[23]CDRRMO!$D$17</f>
        <v>230000</v>
      </c>
      <c r="H17" s="677">
        <v>300000</v>
      </c>
    </row>
    <row r="18" spans="1:10" s="665" customFormat="1" ht="16.7" customHeight="1" outlineLevel="1">
      <c r="A18" s="885" t="s">
        <v>670</v>
      </c>
      <c r="B18" s="833"/>
      <c r="C18" s="683" t="s">
        <v>458</v>
      </c>
      <c r="D18" s="769">
        <f>[24]CDRRMO!$F$18</f>
        <v>45000</v>
      </c>
      <c r="E18" s="677">
        <f>[23]CDRRMO!$F$18</f>
        <v>0</v>
      </c>
      <c r="F18" s="677">
        <f>G18-E18</f>
        <v>700000</v>
      </c>
      <c r="G18" s="676">
        <f>[23]CDRRMO!$D$18</f>
        <v>700000</v>
      </c>
      <c r="H18" s="675">
        <v>1000000</v>
      </c>
    </row>
    <row r="19" spans="1:10" s="665" customFormat="1" ht="16.7" customHeight="1" outlineLevel="1">
      <c r="A19" s="887" t="s">
        <v>669</v>
      </c>
      <c r="B19" s="833"/>
      <c r="C19" s="683" t="s">
        <v>564</v>
      </c>
      <c r="D19" s="769">
        <f>[24]CDRRMO!$F$19</f>
        <v>0</v>
      </c>
      <c r="E19" s="677">
        <f>[23]CDRRMO!$F$19</f>
        <v>0</v>
      </c>
      <c r="F19" s="677">
        <f>G19-E19</f>
        <v>100000</v>
      </c>
      <c r="G19" s="676">
        <f>[23]CDRRMO!$D$19</f>
        <v>100000</v>
      </c>
      <c r="H19" s="675">
        <v>100000</v>
      </c>
    </row>
    <row r="20" spans="1:10" s="665" customFormat="1" ht="16.7" customHeight="1" outlineLevel="1">
      <c r="A20" s="887" t="s">
        <v>668</v>
      </c>
      <c r="B20" s="833"/>
      <c r="C20" s="683" t="s">
        <v>667</v>
      </c>
      <c r="D20" s="769">
        <f>[24]CDRRMO!$F$20</f>
        <v>50440</v>
      </c>
      <c r="E20" s="677">
        <f>[23]CDRRMO!$F$20</f>
        <v>79365</v>
      </c>
      <c r="F20" s="677">
        <f>G20-E20</f>
        <v>180635</v>
      </c>
      <c r="G20" s="676">
        <f>[23]CDRRMO!$D$20</f>
        <v>260000</v>
      </c>
      <c r="H20" s="675">
        <v>300000</v>
      </c>
    </row>
    <row r="21" spans="1:10" s="665" customFormat="1" ht="16.7" customHeight="1" outlineLevel="1">
      <c r="A21" s="885" t="s">
        <v>238</v>
      </c>
      <c r="B21" s="888"/>
      <c r="C21" s="683" t="s">
        <v>131</v>
      </c>
      <c r="D21" s="769">
        <f>[24]CDRRMO!$F$21</f>
        <v>392697.95999999996</v>
      </c>
      <c r="E21" s="677">
        <f>[23]CDRRMO!$F$21</f>
        <v>186213.6</v>
      </c>
      <c r="F21" s="677">
        <f>G21-E21</f>
        <v>813786.4</v>
      </c>
      <c r="G21" s="676">
        <f>[23]CDRRMO!$D$21</f>
        <v>1000000</v>
      </c>
      <c r="H21" s="675">
        <v>2000000</v>
      </c>
    </row>
    <row r="22" spans="1:10" s="665" customFormat="1" ht="16.7" customHeight="1" outlineLevel="1">
      <c r="A22" s="885" t="s">
        <v>130</v>
      </c>
      <c r="B22" s="888"/>
      <c r="C22" s="683" t="s">
        <v>666</v>
      </c>
      <c r="D22" s="769">
        <f>[24]CDRRMO!$F$22</f>
        <v>32620</v>
      </c>
      <c r="E22" s="677">
        <f>[23]CDRRMO!$F$22</f>
        <v>42200</v>
      </c>
      <c r="F22" s="677">
        <f>G22-E22</f>
        <v>17800</v>
      </c>
      <c r="G22" s="676">
        <f>[23]CDRRMO!$D$22</f>
        <v>60000</v>
      </c>
      <c r="H22" s="675">
        <v>60000</v>
      </c>
    </row>
    <row r="23" spans="1:10" s="665" customFormat="1" ht="16.7" customHeight="1" outlineLevel="1">
      <c r="A23" s="885" t="s">
        <v>32</v>
      </c>
      <c r="B23" s="888"/>
      <c r="C23" s="683" t="s">
        <v>31</v>
      </c>
      <c r="D23" s="769">
        <f>[24]CDRRMO!$F$23</f>
        <v>14672.25</v>
      </c>
      <c r="E23" s="677">
        <f>[23]CDRRMO!$F$23</f>
        <v>0</v>
      </c>
      <c r="F23" s="677">
        <f>G23-E23</f>
        <v>30000</v>
      </c>
      <c r="G23" s="676">
        <f>[23]CDRRMO!$D$23</f>
        <v>30000</v>
      </c>
      <c r="H23" s="675">
        <v>60000</v>
      </c>
    </row>
    <row r="24" spans="1:10" s="665" customFormat="1" ht="16.7" customHeight="1" outlineLevel="1">
      <c r="A24" s="887" t="s">
        <v>195</v>
      </c>
      <c r="B24" s="888"/>
      <c r="C24" s="683" t="s">
        <v>194</v>
      </c>
      <c r="D24" s="769">
        <f>[24]CDRRMO!$F$25</f>
        <v>0</v>
      </c>
      <c r="E24" s="677">
        <f>[23]CDRRMO!$F$25</f>
        <v>0</v>
      </c>
      <c r="F24" s="677">
        <f>G24-E24</f>
        <v>10000</v>
      </c>
      <c r="G24" s="676">
        <f>[23]CDRRMO!$D$24</f>
        <v>10000</v>
      </c>
      <c r="H24" s="675">
        <v>100000</v>
      </c>
    </row>
    <row r="25" spans="1:10" s="665" customFormat="1" ht="16.7" customHeight="1" outlineLevel="1">
      <c r="A25" s="887" t="s">
        <v>171</v>
      </c>
      <c r="B25" s="888"/>
      <c r="C25" s="683" t="s">
        <v>29</v>
      </c>
      <c r="D25" s="769">
        <f>[24]CDRRMO!$F$24</f>
        <v>0</v>
      </c>
      <c r="E25" s="677">
        <f>[23]CDRRMO!$F$24</f>
        <v>0</v>
      </c>
      <c r="F25" s="677">
        <f>G25-E25</f>
        <v>50000</v>
      </c>
      <c r="G25" s="676">
        <f>[23]CDRRMO!$D$25</f>
        <v>50000</v>
      </c>
      <c r="H25" s="675">
        <v>10000</v>
      </c>
    </row>
    <row r="26" spans="1:10" s="665" customFormat="1" ht="16.7" customHeight="1" outlineLevel="1">
      <c r="A26" s="885" t="s">
        <v>28</v>
      </c>
      <c r="B26" s="888"/>
      <c r="C26" s="743" t="s">
        <v>27</v>
      </c>
      <c r="D26" s="769">
        <f>[24]CDRRMO!$F$26</f>
        <v>58793.260000000009</v>
      </c>
      <c r="E26" s="677">
        <f>[23]CDRRMO!$F$26</f>
        <v>19586.919999999998</v>
      </c>
      <c r="F26" s="677">
        <f>G26-E26</f>
        <v>50413.08</v>
      </c>
      <c r="G26" s="676">
        <f>[23]CDRRMO!$D$26</f>
        <v>70000</v>
      </c>
      <c r="H26" s="675">
        <v>70000</v>
      </c>
    </row>
    <row r="27" spans="1:10" s="665" customFormat="1" ht="16.7" customHeight="1" outlineLevel="1">
      <c r="A27" s="887" t="s">
        <v>26</v>
      </c>
      <c r="B27" s="888"/>
      <c r="C27" s="743" t="s">
        <v>25</v>
      </c>
      <c r="D27" s="769">
        <f>[24]CDRRMO!$F$27</f>
        <v>19160.400000000001</v>
      </c>
      <c r="E27" s="677">
        <f>[23]CDRRMO!$F$27</f>
        <v>8489.9500000000007</v>
      </c>
      <c r="F27" s="677">
        <f>G27-E27</f>
        <v>61510.05</v>
      </c>
      <c r="G27" s="676">
        <f>[23]CDRRMO!$D$27</f>
        <v>70000</v>
      </c>
      <c r="H27" s="675">
        <v>70000</v>
      </c>
    </row>
    <row r="28" spans="1:10" s="665" customFormat="1" ht="16.7" customHeight="1" outlineLevel="1">
      <c r="A28" s="887" t="s">
        <v>665</v>
      </c>
      <c r="B28" s="888"/>
      <c r="C28" s="743" t="s">
        <v>128</v>
      </c>
      <c r="D28" s="769">
        <f>[24]CDRRMO!$F$28</f>
        <v>12600</v>
      </c>
      <c r="E28" s="677">
        <f>[23]CDRRMO!$F$28</f>
        <v>4200</v>
      </c>
      <c r="F28" s="677">
        <f>G28-E28</f>
        <v>20800</v>
      </c>
      <c r="G28" s="676">
        <f>[23]CDRRMO!$D$28</f>
        <v>25000</v>
      </c>
      <c r="H28" s="675">
        <v>25000</v>
      </c>
    </row>
    <row r="29" spans="1:10" s="665" customFormat="1" ht="16.7" customHeight="1" outlineLevel="1">
      <c r="A29" s="887" t="s">
        <v>260</v>
      </c>
      <c r="B29" s="888"/>
      <c r="C29" s="743" t="s">
        <v>259</v>
      </c>
      <c r="D29" s="769">
        <f>[24]CDRRMO!$F$29</f>
        <v>776050</v>
      </c>
      <c r="E29" s="677">
        <f>[23]CDRRMO!$F$29</f>
        <v>0</v>
      </c>
      <c r="F29" s="677">
        <f>G29-E29</f>
        <v>0</v>
      </c>
      <c r="G29" s="676">
        <f>[23]CDRRMO!$D$29</f>
        <v>0</v>
      </c>
      <c r="H29" s="675">
        <v>0</v>
      </c>
    </row>
    <row r="30" spans="1:10" s="665" customFormat="1" ht="16.7" customHeight="1" outlineLevel="1">
      <c r="A30" s="885" t="s">
        <v>664</v>
      </c>
      <c r="B30" s="888"/>
      <c r="C30" s="743" t="s">
        <v>663</v>
      </c>
      <c r="D30" s="697">
        <f>[24]CDRRMO!$F$30</f>
        <v>52500</v>
      </c>
      <c r="E30" s="675">
        <f>[23]CDRRMO!$F$30</f>
        <v>0</v>
      </c>
      <c r="F30" s="677">
        <f>G30-E30</f>
        <v>50000</v>
      </c>
      <c r="G30" s="676">
        <f>[23]CDRRMO!$D$30</f>
        <v>50000</v>
      </c>
      <c r="H30" s="675">
        <v>50000</v>
      </c>
    </row>
    <row r="31" spans="1:10" s="665" customFormat="1" ht="16.7" customHeight="1" outlineLevel="1">
      <c r="A31" s="887" t="s">
        <v>24</v>
      </c>
      <c r="B31" s="888"/>
      <c r="C31" s="743" t="s">
        <v>23</v>
      </c>
      <c r="D31" s="697">
        <f>[24]CDRRMO!$F$31</f>
        <v>3310607.0600000015</v>
      </c>
      <c r="E31" s="675">
        <f>[23]CDRRMO!$F$31</f>
        <v>2519209.7599999998</v>
      </c>
      <c r="F31" s="677">
        <f>G31-E31</f>
        <v>3080790.24</v>
      </c>
      <c r="G31" s="676">
        <f>[23]CDRRMO!$D$31</f>
        <v>5600000</v>
      </c>
      <c r="H31" s="675">
        <v>8400000</v>
      </c>
      <c r="I31" s="665">
        <v>156000</v>
      </c>
      <c r="J31" s="665" t="s">
        <v>677</v>
      </c>
    </row>
    <row r="32" spans="1:10" s="665" customFormat="1" ht="16.7" customHeight="1" outlineLevel="1">
      <c r="A32" s="885" t="s">
        <v>662</v>
      </c>
      <c r="B32" s="888"/>
      <c r="C32" s="743"/>
      <c r="D32" s="697"/>
      <c r="E32" s="675"/>
      <c r="F32" s="677"/>
      <c r="G32" s="676"/>
      <c r="H32" s="675"/>
    </row>
    <row r="33" spans="1:8" s="665" customFormat="1" ht="16.7" customHeight="1" outlineLevel="1">
      <c r="A33" s="887"/>
      <c r="B33" s="886" t="s">
        <v>456</v>
      </c>
      <c r="C33" s="683" t="s">
        <v>21</v>
      </c>
      <c r="D33" s="697">
        <f>[24]CDRRMO!$F$33</f>
        <v>0</v>
      </c>
      <c r="E33" s="675">
        <f>[23]CDRRMO!$F$33</f>
        <v>0</v>
      </c>
      <c r="F33" s="677">
        <f>G33-E33</f>
        <v>20000</v>
      </c>
      <c r="G33" s="676">
        <f>[23]CDRRMO!$D$33</f>
        <v>20000</v>
      </c>
      <c r="H33" s="675">
        <v>20000</v>
      </c>
    </row>
    <row r="34" spans="1:8" s="665" customFormat="1" ht="16.7" customHeight="1" outlineLevel="1">
      <c r="A34" s="885" t="s">
        <v>455</v>
      </c>
      <c r="B34" s="888"/>
      <c r="C34" s="683"/>
      <c r="D34" s="697"/>
      <c r="E34" s="675"/>
      <c r="F34" s="677"/>
      <c r="G34" s="676"/>
      <c r="H34" s="675"/>
    </row>
    <row r="35" spans="1:8" s="665" customFormat="1" ht="16.7" customHeight="1" outlineLevel="1">
      <c r="A35" s="887"/>
      <c r="B35" s="886" t="s">
        <v>253</v>
      </c>
      <c r="C35" s="683" t="s">
        <v>252</v>
      </c>
      <c r="D35" s="697">
        <f>[24]CDRRMO!$F$35</f>
        <v>0</v>
      </c>
      <c r="E35" s="675">
        <f>[23]CDRRMO!$F$35</f>
        <v>0</v>
      </c>
      <c r="F35" s="677">
        <f>G35-E35</f>
        <v>20000</v>
      </c>
      <c r="G35" s="676">
        <f>[23]CDRRMO!$D$35</f>
        <v>20000</v>
      </c>
      <c r="H35" s="675">
        <v>20000</v>
      </c>
    </row>
    <row r="36" spans="1:8" s="665" customFormat="1" ht="16.7" customHeight="1" outlineLevel="1">
      <c r="A36" s="681" t="s">
        <v>455</v>
      </c>
      <c r="B36" s="888"/>
      <c r="C36" s="683"/>
      <c r="D36" s="697"/>
      <c r="E36" s="675"/>
      <c r="F36" s="677"/>
      <c r="G36" s="676"/>
      <c r="H36" s="675"/>
    </row>
    <row r="37" spans="1:8" s="665" customFormat="1" ht="16.7" customHeight="1" outlineLevel="1">
      <c r="A37" s="887"/>
      <c r="B37" s="888" t="s">
        <v>640</v>
      </c>
      <c r="C37" s="683" t="s">
        <v>526</v>
      </c>
      <c r="D37" s="697">
        <f>[24]CDRRMO!$F$37</f>
        <v>0</v>
      </c>
      <c r="E37" s="675">
        <f>[23]CDRRMO!$F$37</f>
        <v>0</v>
      </c>
      <c r="F37" s="677">
        <f>G37-E37</f>
        <v>10000</v>
      </c>
      <c r="G37" s="676">
        <f>[23]CDRRMO!$D$37</f>
        <v>10000</v>
      </c>
      <c r="H37" s="675">
        <v>10000</v>
      </c>
    </row>
    <row r="38" spans="1:8" s="665" customFormat="1" ht="16.7" customHeight="1" outlineLevel="1">
      <c r="A38" s="681" t="s">
        <v>455</v>
      </c>
      <c r="B38" s="700"/>
      <c r="C38" s="683"/>
      <c r="D38" s="697"/>
      <c r="E38" s="675"/>
      <c r="F38" s="677"/>
      <c r="G38" s="676"/>
      <c r="H38" s="675"/>
    </row>
    <row r="39" spans="1:8" s="665" customFormat="1" ht="16.7" customHeight="1" outlineLevel="1">
      <c r="A39" s="681"/>
      <c r="B39" s="718" t="s">
        <v>586</v>
      </c>
      <c r="C39" s="683" t="s">
        <v>594</v>
      </c>
      <c r="D39" s="697">
        <f>[24]CDRRMO!$F$39</f>
        <v>0</v>
      </c>
      <c r="E39" s="675">
        <f>[23]CDRRMO!$F$39</f>
        <v>0</v>
      </c>
      <c r="F39" s="677">
        <f>G39-E39</f>
        <v>10000</v>
      </c>
      <c r="G39" s="676">
        <f>[23]CDRRMO!$D$39</f>
        <v>10000</v>
      </c>
      <c r="H39" s="675">
        <v>10000</v>
      </c>
    </row>
    <row r="40" spans="1:8" s="665" customFormat="1" ht="16.7" customHeight="1" outlineLevel="1">
      <c r="A40" s="681" t="s">
        <v>366</v>
      </c>
      <c r="B40" s="700"/>
      <c r="C40" s="683"/>
      <c r="D40" s="697"/>
      <c r="E40" s="675"/>
      <c r="F40" s="677"/>
      <c r="G40" s="676"/>
      <c r="H40" s="675"/>
    </row>
    <row r="41" spans="1:8" s="665" customFormat="1" ht="16.7" customHeight="1" outlineLevel="1">
      <c r="A41" s="681"/>
      <c r="B41" s="700" t="s">
        <v>661</v>
      </c>
      <c r="C41" s="683" t="s">
        <v>660</v>
      </c>
      <c r="D41" s="697">
        <f>[24]CDRRMO!$F$41</f>
        <v>0</v>
      </c>
      <c r="E41" s="675">
        <f>[23]CDRRMO!$F$41</f>
        <v>0</v>
      </c>
      <c r="F41" s="677">
        <f>G41-E41</f>
        <v>10000</v>
      </c>
      <c r="G41" s="676">
        <f>[23]CDRRMO!$D$41</f>
        <v>10000</v>
      </c>
      <c r="H41" s="675">
        <v>10000</v>
      </c>
    </row>
    <row r="42" spans="1:8" s="665" customFormat="1" ht="16.7" customHeight="1" outlineLevel="1">
      <c r="A42" s="681" t="s">
        <v>521</v>
      </c>
      <c r="B42" s="700"/>
      <c r="C42" s="683"/>
      <c r="D42" s="697"/>
      <c r="E42" s="675"/>
      <c r="F42" s="677"/>
      <c r="G42" s="676"/>
      <c r="H42" s="675"/>
    </row>
    <row r="43" spans="1:8" s="665" customFormat="1" ht="16.7" customHeight="1" outlineLevel="1">
      <c r="A43" s="681"/>
      <c r="B43" s="700" t="s">
        <v>659</v>
      </c>
      <c r="C43" s="683" t="s">
        <v>524</v>
      </c>
      <c r="D43" s="697">
        <f>[24]CDRRMO!$F$43</f>
        <v>0</v>
      </c>
      <c r="E43" s="675">
        <f>[23]CDRRMO!$F$43</f>
        <v>0</v>
      </c>
      <c r="F43" s="677">
        <f>G43-E43</f>
        <v>25000</v>
      </c>
      <c r="G43" s="676">
        <f>[23]CDRRMO!$D$43</f>
        <v>25000</v>
      </c>
      <c r="H43" s="675">
        <v>25000</v>
      </c>
    </row>
    <row r="44" spans="1:8" s="665" customFormat="1" ht="16.7" customHeight="1" outlineLevel="1">
      <c r="A44" s="681" t="s">
        <v>455</v>
      </c>
      <c r="B44" s="700"/>
      <c r="C44" s="683"/>
      <c r="D44" s="697"/>
      <c r="E44" s="675"/>
      <c r="F44" s="677"/>
      <c r="G44" s="676"/>
      <c r="H44" s="675"/>
    </row>
    <row r="45" spans="1:8" s="665" customFormat="1" ht="12.75" customHeight="1" outlineLevel="1">
      <c r="A45" s="681"/>
      <c r="B45" s="718" t="s">
        <v>634</v>
      </c>
      <c r="C45" s="683" t="s">
        <v>187</v>
      </c>
      <c r="D45" s="697">
        <f>[24]CDRRMO!$F$45</f>
        <v>0</v>
      </c>
      <c r="E45" s="675">
        <f>[23]CDRRMO!$F$45</f>
        <v>0</v>
      </c>
      <c r="F45" s="677">
        <f>G45-E45</f>
        <v>25000</v>
      </c>
      <c r="G45" s="676">
        <f>[23]CDRRMO!$D$45</f>
        <v>25000</v>
      </c>
      <c r="H45" s="675">
        <v>25000</v>
      </c>
    </row>
    <row r="46" spans="1:8" s="665" customFormat="1" ht="16.7" customHeight="1" outlineLevel="1">
      <c r="A46" s="698" t="s">
        <v>17</v>
      </c>
      <c r="B46" s="700"/>
      <c r="C46" s="683"/>
      <c r="D46" s="697"/>
      <c r="E46" s="675"/>
      <c r="F46" s="677"/>
      <c r="G46" s="676"/>
      <c r="H46" s="675"/>
    </row>
    <row r="47" spans="1:8" s="665" customFormat="1" ht="13.5" customHeight="1" outlineLevel="1">
      <c r="A47" s="681"/>
      <c r="B47" s="767" t="s">
        <v>275</v>
      </c>
      <c r="C47" s="683" t="s">
        <v>206</v>
      </c>
      <c r="D47" s="697">
        <f>[24]CDRRMO!$F$47</f>
        <v>210244.59</v>
      </c>
      <c r="E47" s="675">
        <f>[23]CDRRMO!$F$47</f>
        <v>0</v>
      </c>
      <c r="F47" s="677">
        <f>G47-E47</f>
        <v>400000</v>
      </c>
      <c r="G47" s="676">
        <f>[23]CDRRMO!$D$47</f>
        <v>400000</v>
      </c>
      <c r="H47" s="675">
        <v>500000</v>
      </c>
    </row>
    <row r="48" spans="1:8" s="665" customFormat="1" ht="13.5" customHeight="1" outlineLevel="1">
      <c r="A48" s="698" t="s">
        <v>17</v>
      </c>
      <c r="B48" s="700"/>
      <c r="C48" s="820"/>
      <c r="D48" s="697"/>
      <c r="E48" s="675"/>
      <c r="F48" s="677"/>
      <c r="G48" s="676"/>
      <c r="H48" s="675"/>
    </row>
    <row r="49" spans="1:8" s="665" customFormat="1" ht="13.5" customHeight="1" outlineLevel="1">
      <c r="A49" s="681"/>
      <c r="B49" s="767" t="s">
        <v>449</v>
      </c>
      <c r="C49" s="683" t="s">
        <v>448</v>
      </c>
      <c r="D49" s="697">
        <f>[24]CDRRMO!$F$49</f>
        <v>59796.41</v>
      </c>
      <c r="E49" s="675">
        <f>[23]CDRRMO!$F$49</f>
        <v>0</v>
      </c>
      <c r="F49" s="677">
        <f>G49-E49</f>
        <v>300000</v>
      </c>
      <c r="G49" s="676">
        <f>[23]CDRRMO!$D$49</f>
        <v>300000</v>
      </c>
      <c r="H49" s="675">
        <v>500000</v>
      </c>
    </row>
    <row r="50" spans="1:8" s="665" customFormat="1" ht="13.5" customHeight="1" outlineLevel="1">
      <c r="A50" s="698" t="s">
        <v>17</v>
      </c>
      <c r="B50" s="700"/>
      <c r="C50" s="820"/>
      <c r="D50" s="697"/>
      <c r="E50" s="675"/>
      <c r="F50" s="677"/>
      <c r="G50" s="676"/>
      <c r="H50" s="675"/>
    </row>
    <row r="51" spans="1:8" s="665" customFormat="1" ht="13.5" customHeight="1" outlineLevel="1">
      <c r="A51" s="681"/>
      <c r="B51" s="767" t="s">
        <v>658</v>
      </c>
      <c r="C51" s="683" t="s">
        <v>114</v>
      </c>
      <c r="D51" s="697">
        <f>[24]CDRRMO!$F$51</f>
        <v>174962</v>
      </c>
      <c r="E51" s="675">
        <f>[23]CDRRMO!$F$51</f>
        <v>299000</v>
      </c>
      <c r="F51" s="677">
        <f>G51-E51</f>
        <v>201000</v>
      </c>
      <c r="G51" s="676">
        <f>[23]CDRRMO!$D$51</f>
        <v>500000</v>
      </c>
      <c r="H51" s="675">
        <v>700000</v>
      </c>
    </row>
    <row r="52" spans="1:8" s="665" customFormat="1" ht="16.7" customHeight="1" outlineLevel="1">
      <c r="A52" s="681" t="s">
        <v>657</v>
      </c>
      <c r="B52" s="694"/>
      <c r="C52" s="683" t="s">
        <v>13</v>
      </c>
      <c r="D52" s="697">
        <f>[24]CDRRMO!$F$52</f>
        <v>0</v>
      </c>
      <c r="E52" s="675">
        <f>[23]CDRRMO!$F$52</f>
        <v>0</v>
      </c>
      <c r="F52" s="677">
        <f>G52-E52</f>
        <v>20000</v>
      </c>
      <c r="G52" s="676">
        <f>[23]CDRRMO!$D$52</f>
        <v>20000</v>
      </c>
      <c r="H52" s="675">
        <v>20000</v>
      </c>
    </row>
    <row r="53" spans="1:8" s="665" customFormat="1" ht="16.7" customHeight="1" outlineLevel="1">
      <c r="A53" s="681" t="s">
        <v>515</v>
      </c>
      <c r="B53" s="694"/>
      <c r="C53" s="820"/>
      <c r="D53" s="697"/>
      <c r="E53" s="675"/>
      <c r="F53" s="677"/>
      <c r="G53" s="676"/>
      <c r="H53" s="675"/>
    </row>
    <row r="54" spans="1:8" s="665" customFormat="1" ht="16.7" customHeight="1" outlineLevel="1">
      <c r="A54" s="681"/>
      <c r="B54" s="694" t="s">
        <v>514</v>
      </c>
      <c r="C54" s="683" t="s">
        <v>163</v>
      </c>
      <c r="D54" s="697">
        <f>[24]CDRRMO!$F$53</f>
        <v>0</v>
      </c>
      <c r="E54" s="675">
        <f>[23]CDRRMO!$F$53</f>
        <v>0</v>
      </c>
      <c r="F54" s="677">
        <f>G54-E54</f>
        <v>50000</v>
      </c>
      <c r="G54" s="676">
        <f>[23]CDRRMO!$D$53</f>
        <v>50000</v>
      </c>
      <c r="H54" s="675">
        <v>50000</v>
      </c>
    </row>
    <row r="55" spans="1:8" s="665" customFormat="1" ht="16.7" customHeight="1" outlineLevel="1">
      <c r="A55" s="873" t="s">
        <v>656</v>
      </c>
      <c r="B55" s="684"/>
      <c r="C55" s="710" t="s">
        <v>155</v>
      </c>
      <c r="D55" s="697">
        <f>[24]CDRRMO!$F$54</f>
        <v>0</v>
      </c>
      <c r="E55" s="675">
        <f>[23]CDRRMO!$F$54</f>
        <v>0</v>
      </c>
      <c r="F55" s="677">
        <f>G55-E55</f>
        <v>100000</v>
      </c>
      <c r="G55" s="676">
        <f>[23]CDRRMO!$D$54</f>
        <v>100000</v>
      </c>
      <c r="H55" s="675">
        <v>100000</v>
      </c>
    </row>
    <row r="56" spans="1:8" s="665" customFormat="1" ht="16.7" customHeight="1" outlineLevel="1">
      <c r="A56" s="882" t="s">
        <v>205</v>
      </c>
      <c r="B56" s="881"/>
      <c r="C56" s="1116" t="s">
        <v>9</v>
      </c>
      <c r="D56" s="747">
        <f>[24]CDRRMO!$F$55</f>
        <v>452806.5</v>
      </c>
      <c r="E56" s="744">
        <f>[23]CDRRMO!$F$55</f>
        <v>15380</v>
      </c>
      <c r="F56" s="746">
        <f>G56-E56</f>
        <v>1245620</v>
      </c>
      <c r="G56" s="745">
        <f>[23]CDRRMO!$D$55</f>
        <v>1261000</v>
      </c>
      <c r="H56" s="744">
        <v>907079.78</v>
      </c>
    </row>
    <row r="57" spans="1:8" s="665" customFormat="1" ht="16.7" customHeight="1" outlineLevel="1">
      <c r="A57" s="684"/>
      <c r="B57" s="684"/>
      <c r="C57" s="743"/>
      <c r="D57" s="742"/>
      <c r="E57" s="740"/>
      <c r="F57" s="740"/>
      <c r="G57" s="741"/>
      <c r="H57" s="740"/>
    </row>
    <row r="58" spans="1:8" s="917" customFormat="1" ht="16.7" customHeight="1" outlineLevel="1">
      <c r="A58" s="684"/>
      <c r="B58" s="684"/>
      <c r="C58" s="743"/>
      <c r="D58" s="742"/>
      <c r="E58" s="740"/>
      <c r="F58" s="740"/>
      <c r="G58" s="741"/>
      <c r="H58" s="740"/>
    </row>
    <row r="59" spans="1:8" s="917" customFormat="1" ht="16.7" customHeight="1" outlineLevel="1">
      <c r="A59" s="684"/>
      <c r="B59" s="684"/>
      <c r="C59" s="743"/>
      <c r="D59" s="742"/>
      <c r="E59" s="740"/>
      <c r="F59" s="740"/>
      <c r="G59" s="741"/>
      <c r="H59" s="740"/>
    </row>
    <row r="60" spans="1:8" s="917" customFormat="1" ht="16.7" customHeight="1" outlineLevel="1">
      <c r="A60" s="684"/>
      <c r="B60" s="684"/>
      <c r="C60" s="743"/>
      <c r="D60" s="742"/>
      <c r="E60" s="740"/>
      <c r="F60" s="740"/>
      <c r="G60" s="741"/>
      <c r="H60" s="740"/>
    </row>
    <row r="61" spans="1:8" s="917" customFormat="1" ht="16.7" customHeight="1" outlineLevel="1">
      <c r="A61" s="684"/>
      <c r="B61" s="684"/>
      <c r="C61" s="743"/>
      <c r="D61" s="742"/>
      <c r="E61" s="740"/>
      <c r="F61" s="740"/>
      <c r="G61" s="741"/>
      <c r="H61" s="740"/>
    </row>
    <row r="62" spans="1:8" s="917" customFormat="1" ht="16.7" customHeight="1" outlineLevel="1">
      <c r="A62" s="684"/>
      <c r="B62" s="684"/>
      <c r="C62" s="743"/>
      <c r="D62" s="742"/>
      <c r="E62" s="740"/>
      <c r="F62" s="740"/>
      <c r="G62" s="741"/>
      <c r="H62" s="740"/>
    </row>
    <row r="63" spans="1:8" s="917" customFormat="1" ht="16.7" customHeight="1" outlineLevel="1">
      <c r="A63" s="684"/>
      <c r="B63" s="684"/>
      <c r="C63" s="743"/>
      <c r="D63" s="742"/>
      <c r="E63" s="740"/>
      <c r="F63" s="740"/>
      <c r="G63" s="741"/>
      <c r="H63" s="740"/>
    </row>
    <row r="64" spans="1:8" s="917" customFormat="1" ht="16.7" customHeight="1" outlineLevel="1">
      <c r="A64" s="684"/>
      <c r="B64" s="684"/>
      <c r="C64" s="743"/>
      <c r="D64" s="742"/>
      <c r="E64" s="740"/>
      <c r="F64" s="740"/>
      <c r="G64" s="741"/>
      <c r="H64" s="740"/>
    </row>
    <row r="65" spans="1:8" s="1113" customFormat="1" ht="16.7" customHeight="1" outlineLevel="1">
      <c r="A65" s="598" t="s">
        <v>99</v>
      </c>
      <c r="B65" s="1115"/>
      <c r="C65" s="699"/>
      <c r="D65" s="736"/>
      <c r="E65" s="908"/>
      <c r="F65" s="598"/>
      <c r="G65" s="1114"/>
      <c r="H65" s="908"/>
    </row>
    <row r="66" spans="1:8" s="1107" customFormat="1" ht="16.7" customHeight="1" outlineLevel="1">
      <c r="A66" s="596" t="s">
        <v>676</v>
      </c>
      <c r="B66" s="1112"/>
      <c r="C66" s="1111"/>
      <c r="D66" s="1110"/>
      <c r="E66" s="1108"/>
      <c r="F66" s="596"/>
      <c r="G66" s="1109"/>
      <c r="H66" s="1108"/>
    </row>
    <row r="67" spans="1:8" s="1101" customFormat="1" ht="16.7" customHeight="1" outlineLevel="1">
      <c r="A67" s="1106"/>
      <c r="B67" s="1106"/>
      <c r="C67" s="1105"/>
      <c r="D67" s="1104"/>
      <c r="E67" s="1102"/>
      <c r="F67" s="595"/>
      <c r="G67" s="1103"/>
      <c r="H67" s="1102"/>
    </row>
    <row r="68" spans="1:8" s="917" customFormat="1" ht="16.7" customHeight="1" outlineLevel="1">
      <c r="A68" s="432" t="s">
        <v>143</v>
      </c>
      <c r="B68" s="431"/>
      <c r="C68" s="906" t="s">
        <v>92</v>
      </c>
      <c r="D68" s="1097" t="s">
        <v>91</v>
      </c>
      <c r="E68" s="1100" t="s">
        <v>93</v>
      </c>
      <c r="F68" s="1099"/>
      <c r="G68" s="1098"/>
      <c r="H68" s="1097" t="s">
        <v>452</v>
      </c>
    </row>
    <row r="69" spans="1:8" s="917" customFormat="1" ht="16.7" customHeight="1" outlineLevel="1">
      <c r="A69" s="426"/>
      <c r="B69" s="425"/>
      <c r="C69" s="901" t="s">
        <v>86</v>
      </c>
      <c r="D69" s="1096" t="s">
        <v>228</v>
      </c>
      <c r="E69" s="1096" t="s">
        <v>215</v>
      </c>
      <c r="F69" s="1096" t="s">
        <v>89</v>
      </c>
      <c r="G69" s="1096"/>
      <c r="H69" s="1096" t="s">
        <v>214</v>
      </c>
    </row>
    <row r="70" spans="1:8" s="917" customFormat="1" ht="16.7" customHeight="1" outlineLevel="1">
      <c r="A70" s="426"/>
      <c r="B70" s="425"/>
      <c r="C70" s="901"/>
      <c r="D70" s="1096"/>
      <c r="E70" s="1096" t="s">
        <v>85</v>
      </c>
      <c r="F70" s="1096" t="s">
        <v>85</v>
      </c>
      <c r="G70" s="1096" t="s">
        <v>88</v>
      </c>
      <c r="H70" s="1096" t="s">
        <v>227</v>
      </c>
    </row>
    <row r="71" spans="1:8" s="917" customFormat="1" ht="16.7" customHeight="1" outlineLevel="1">
      <c r="A71" s="421"/>
      <c r="B71" s="420"/>
      <c r="C71" s="897"/>
      <c r="D71" s="1094" t="s">
        <v>84</v>
      </c>
      <c r="E71" s="1094" t="s">
        <v>84</v>
      </c>
      <c r="F71" s="1094" t="s">
        <v>142</v>
      </c>
      <c r="G71" s="1095"/>
      <c r="H71" s="1094" t="s">
        <v>83</v>
      </c>
    </row>
    <row r="72" spans="1:8" s="874" customFormat="1" ht="15" customHeight="1" outlineLevel="1">
      <c r="A72" s="922" t="s">
        <v>235</v>
      </c>
      <c r="B72" s="1093"/>
      <c r="C72" s="758"/>
      <c r="D72" s="920">
        <f>SUM(D73:D87)</f>
        <v>16944494.859999999</v>
      </c>
      <c r="E72" s="920">
        <f>SUM(E73:E87)</f>
        <v>0</v>
      </c>
      <c r="F72" s="920">
        <f>SUM(F73:F87)</f>
        <v>29950000</v>
      </c>
      <c r="G72" s="920">
        <f>SUM(G73:G87)</f>
        <v>29950000</v>
      </c>
      <c r="H72" s="757">
        <f>SUM(H73:H87)</f>
        <v>30250000</v>
      </c>
    </row>
    <row r="73" spans="1:8" s="665" customFormat="1" ht="12.75" customHeight="1" outlineLevel="1">
      <c r="A73" s="1091" t="s">
        <v>655</v>
      </c>
      <c r="B73" s="925"/>
      <c r="C73" s="1028" t="s">
        <v>654</v>
      </c>
      <c r="D73" s="697">
        <f>0</f>
        <v>0</v>
      </c>
      <c r="E73" s="675">
        <v>0</v>
      </c>
      <c r="F73" s="675">
        <f>G73-E73</f>
        <v>3000000</v>
      </c>
      <c r="G73" s="675">
        <f>[23]CDRRMO!$D$75</f>
        <v>3000000</v>
      </c>
      <c r="H73" s="675">
        <v>0</v>
      </c>
    </row>
    <row r="74" spans="1:8" s="665" customFormat="1" ht="12.75" customHeight="1" outlineLevel="1">
      <c r="A74" s="1091" t="s">
        <v>653</v>
      </c>
      <c r="B74" s="925"/>
      <c r="C74" s="1028" t="s">
        <v>652</v>
      </c>
      <c r="D74" s="697">
        <f>0</f>
        <v>0</v>
      </c>
      <c r="E74" s="675">
        <v>0</v>
      </c>
      <c r="F74" s="675">
        <f>G74-E74</f>
        <v>2000000</v>
      </c>
      <c r="G74" s="675">
        <f>[23]CDRRMO!$D$58</f>
        <v>2000000</v>
      </c>
      <c r="H74" s="675">
        <v>1000000</v>
      </c>
    </row>
    <row r="75" spans="1:8" s="665" customFormat="1" ht="12.75" customHeight="1" outlineLevel="1">
      <c r="A75" s="1091" t="s">
        <v>651</v>
      </c>
      <c r="B75" s="925"/>
      <c r="C75" s="1028" t="s">
        <v>650</v>
      </c>
      <c r="D75" s="697">
        <f>[24]CDRRMO!$F$58</f>
        <v>2051450.09</v>
      </c>
      <c r="E75" s="675">
        <v>0</v>
      </c>
      <c r="F75" s="675">
        <f>G75-E75</f>
        <v>1000000</v>
      </c>
      <c r="G75" s="675">
        <f>[23]CDRRMO!$D$59</f>
        <v>1000000</v>
      </c>
      <c r="H75" s="675">
        <v>0</v>
      </c>
    </row>
    <row r="76" spans="1:8" s="665" customFormat="1" ht="12.75" customHeight="1" outlineLevel="1">
      <c r="A76" s="1092" t="s">
        <v>649</v>
      </c>
      <c r="B76" s="925"/>
      <c r="C76" s="1028" t="s">
        <v>648</v>
      </c>
      <c r="D76" s="697">
        <f>[24]CDRRMO!$F$59</f>
        <v>1171975</v>
      </c>
      <c r="E76" s="675">
        <v>0</v>
      </c>
      <c r="F76" s="675">
        <f>G76-E76</f>
        <v>1000000</v>
      </c>
      <c r="G76" s="675">
        <f>[23]CDRRMO!$D$60</f>
        <v>1000000</v>
      </c>
      <c r="H76" s="675">
        <v>3000000</v>
      </c>
    </row>
    <row r="77" spans="1:8" s="665" customFormat="1" ht="12.75" customHeight="1" outlineLevel="1">
      <c r="A77" s="1091" t="s">
        <v>647</v>
      </c>
      <c r="B77" s="925"/>
      <c r="C77" s="1028"/>
      <c r="D77" s="697"/>
      <c r="E77" s="675"/>
      <c r="F77" s="675"/>
      <c r="G77" s="675"/>
      <c r="H77" s="675"/>
    </row>
    <row r="78" spans="1:8" s="665" customFormat="1" ht="12.75" customHeight="1" outlineLevel="1">
      <c r="A78" s="873"/>
      <c r="B78" s="925" t="s">
        <v>646</v>
      </c>
      <c r="C78" s="1028" t="s">
        <v>645</v>
      </c>
      <c r="D78" s="697">
        <f>[24]CDRRMO!$F$61</f>
        <v>52291</v>
      </c>
      <c r="E78" s="675">
        <v>0</v>
      </c>
      <c r="F78" s="675">
        <f>G78-E78</f>
        <v>1000000</v>
      </c>
      <c r="G78" s="675">
        <f>[23]CDRRMO!$D$62</f>
        <v>1000000</v>
      </c>
      <c r="H78" s="675">
        <v>0</v>
      </c>
    </row>
    <row r="79" spans="1:8" s="665" customFormat="1" ht="12.75" customHeight="1" outlineLevel="1">
      <c r="A79" s="1091" t="s">
        <v>644</v>
      </c>
      <c r="B79" s="925"/>
      <c r="C79" s="1028"/>
      <c r="D79" s="697"/>
      <c r="E79" s="675"/>
      <c r="F79" s="675"/>
      <c r="G79" s="675"/>
      <c r="H79" s="675"/>
    </row>
    <row r="80" spans="1:8" s="665" customFormat="1" ht="12.75" customHeight="1" outlineLevel="1">
      <c r="A80" s="873"/>
      <c r="B80" s="925" t="s">
        <v>643</v>
      </c>
      <c r="C80" s="1028" t="s">
        <v>642</v>
      </c>
      <c r="D80" s="697">
        <f>[24]CDRRMO!$F$62</f>
        <v>757062.4</v>
      </c>
      <c r="E80" s="675">
        <v>0</v>
      </c>
      <c r="F80" s="675">
        <f>G80-E80</f>
        <v>1000000</v>
      </c>
      <c r="G80" s="675">
        <f>[23]CDRRMO!$D$63</f>
        <v>1000000</v>
      </c>
      <c r="H80" s="675">
        <v>2000000</v>
      </c>
    </row>
    <row r="81" spans="1:19" s="665" customFormat="1" ht="12.75" customHeight="1" outlineLevel="1">
      <c r="A81" s="873" t="s">
        <v>186</v>
      </c>
      <c r="B81" s="925"/>
      <c r="C81" s="1028" t="s">
        <v>151</v>
      </c>
      <c r="D81" s="697">
        <f>[24]CDRRMO!$F$63</f>
        <v>120000</v>
      </c>
      <c r="E81" s="675">
        <v>0</v>
      </c>
      <c r="F81" s="675">
        <f>G81-E81</f>
        <v>250000</v>
      </c>
      <c r="G81" s="675">
        <f>[23]CDRRMO!$D$64</f>
        <v>250000</v>
      </c>
      <c r="H81" s="675">
        <v>250000</v>
      </c>
    </row>
    <row r="82" spans="1:19" s="665" customFormat="1" ht="12.75" customHeight="1" outlineLevel="1">
      <c r="A82" s="873" t="s">
        <v>641</v>
      </c>
      <c r="B82" s="925"/>
      <c r="C82" s="1028" t="s">
        <v>111</v>
      </c>
      <c r="D82" s="697">
        <f>[24]CDRRMO!$F$71</f>
        <v>375000</v>
      </c>
      <c r="E82" s="675">
        <v>0</v>
      </c>
      <c r="F82" s="675">
        <f>G82-E82</f>
        <v>500000</v>
      </c>
      <c r="G82" s="675">
        <f>[23]CDRRMO!$D$71</f>
        <v>500000</v>
      </c>
      <c r="H82" s="675">
        <v>500000</v>
      </c>
    </row>
    <row r="83" spans="1:19" s="665" customFormat="1" ht="12.75" customHeight="1" outlineLevel="1">
      <c r="A83" s="1091" t="s">
        <v>640</v>
      </c>
      <c r="B83" s="925"/>
      <c r="C83" s="1028" t="s">
        <v>639</v>
      </c>
      <c r="D83" s="697">
        <f>[24]CDRRMO!$F$72</f>
        <v>995000</v>
      </c>
      <c r="E83" s="675">
        <v>0</v>
      </c>
      <c r="F83" s="675">
        <f>G83-E83</f>
        <v>1000000</v>
      </c>
      <c r="G83" s="675">
        <f>[23]CDRRMO!$D$72</f>
        <v>1000000</v>
      </c>
      <c r="H83" s="675">
        <v>1000000</v>
      </c>
    </row>
    <row r="84" spans="1:19" s="665" customFormat="1" ht="12.75" customHeight="1" outlineLevel="1">
      <c r="A84" s="1091" t="s">
        <v>638</v>
      </c>
      <c r="B84" s="925"/>
      <c r="C84" s="1028" t="s">
        <v>637</v>
      </c>
      <c r="D84" s="697">
        <f>[24]CDRRMO!$F$73</f>
        <v>1961180</v>
      </c>
      <c r="E84" s="675">
        <v>0</v>
      </c>
      <c r="F84" s="675">
        <f>G84-E84</f>
        <v>3700000</v>
      </c>
      <c r="G84" s="675">
        <f>[23]CDRRMO!$D$73</f>
        <v>3700000</v>
      </c>
      <c r="H84" s="675">
        <v>4000000</v>
      </c>
    </row>
    <row r="85" spans="1:19" s="665" customFormat="1" ht="12.75" customHeight="1" outlineLevel="1">
      <c r="A85" s="1091" t="s">
        <v>636</v>
      </c>
      <c r="B85" s="925"/>
      <c r="C85" s="1028" t="s">
        <v>635</v>
      </c>
      <c r="D85" s="697">
        <f>[24]CDRRMO!$F$74</f>
        <v>9460536.370000001</v>
      </c>
      <c r="E85" s="675">
        <v>0</v>
      </c>
      <c r="F85" s="675">
        <f>G85-E85</f>
        <v>15000000</v>
      </c>
      <c r="G85" s="675">
        <f>[23]CDRRMO!$D$74</f>
        <v>15000000</v>
      </c>
      <c r="H85" s="675">
        <v>15000000</v>
      </c>
    </row>
    <row r="86" spans="1:19" s="665" customFormat="1" ht="12.75" customHeight="1" outlineLevel="1">
      <c r="A86" s="1091" t="s">
        <v>185</v>
      </c>
      <c r="B86" s="684"/>
      <c r="C86" s="683" t="s">
        <v>109</v>
      </c>
      <c r="D86" s="697">
        <f>[24]CDRRMO!$F$75</f>
        <v>0</v>
      </c>
      <c r="E86" s="677">
        <v>0</v>
      </c>
      <c r="F86" s="675">
        <f>G86-E86</f>
        <v>0</v>
      </c>
      <c r="G86" s="675">
        <f>0</f>
        <v>0</v>
      </c>
      <c r="H86" s="675">
        <v>3000000</v>
      </c>
    </row>
    <row r="87" spans="1:19" s="665" customFormat="1" ht="13.5" customHeight="1" outlineLevel="1">
      <c r="A87" s="1091" t="s">
        <v>634</v>
      </c>
      <c r="B87" s="925"/>
      <c r="C87" s="1028" t="s">
        <v>633</v>
      </c>
      <c r="D87" s="697">
        <f>[24]CDRRMO!$F$57</f>
        <v>0</v>
      </c>
      <c r="E87" s="675">
        <v>0</v>
      </c>
      <c r="F87" s="675">
        <f>G87-E87</f>
        <v>500000</v>
      </c>
      <c r="G87" s="675">
        <f>[23]CDRRMO!$D$57</f>
        <v>500000</v>
      </c>
      <c r="H87" s="675">
        <v>500000</v>
      </c>
    </row>
    <row r="88" spans="1:19" s="666" customFormat="1" ht="12.75" customHeight="1" outlineLevel="2" thickBot="1">
      <c r="A88" s="870" t="s">
        <v>8</v>
      </c>
      <c r="B88" s="870"/>
      <c r="C88" s="804"/>
      <c r="D88" s="673">
        <f>D72+D13+D11</f>
        <v>24158028.520000003</v>
      </c>
      <c r="E88" s="673">
        <f>E72+E13+E11</f>
        <v>21476944.080000002</v>
      </c>
      <c r="F88" s="673">
        <f>F72+F13+F11</f>
        <v>39463934.920000002</v>
      </c>
      <c r="G88" s="673">
        <f>G72+G13+G11</f>
        <v>60940879</v>
      </c>
      <c r="H88" s="673" t="e">
        <f>H72+H13+H11+'CDRRMO1 - PS'!H13</f>
        <v>#REF!</v>
      </c>
      <c r="I88" s="665">
        <f>H72+H13+H11</f>
        <v>66388685.400000006</v>
      </c>
    </row>
    <row r="89" spans="1:19" s="666" customFormat="1" ht="12.75" customHeight="1" outlineLevel="2" thickTop="1">
      <c r="A89" s="868"/>
      <c r="B89" s="868"/>
      <c r="C89" s="801"/>
      <c r="D89" s="800"/>
      <c r="E89" s="800"/>
      <c r="F89" s="800"/>
      <c r="G89" s="800"/>
      <c r="H89" s="800"/>
      <c r="I89" s="665"/>
    </row>
    <row r="90" spans="1:19" s="664" customFormat="1" ht="14.25" customHeight="1">
      <c r="A90" s="672" t="s">
        <v>394</v>
      </c>
      <c r="B90" s="671"/>
      <c r="C90" s="671"/>
      <c r="D90" s="671"/>
      <c r="E90" s="670"/>
      <c r="F90" s="670"/>
      <c r="G90" s="670" t="s">
        <v>5</v>
      </c>
      <c r="H90" s="670"/>
      <c r="I90" s="666"/>
      <c r="J90" s="665"/>
      <c r="K90" s="665"/>
      <c r="L90" s="665"/>
      <c r="M90" s="665"/>
      <c r="N90" s="665"/>
      <c r="O90" s="665"/>
      <c r="P90" s="665"/>
      <c r="Q90" s="665"/>
      <c r="R90" s="665"/>
      <c r="S90" s="665"/>
    </row>
    <row r="91" spans="1:19" s="664" customFormat="1" ht="11.25" customHeight="1">
      <c r="A91" s="670"/>
      <c r="B91" s="671"/>
      <c r="C91" s="671"/>
      <c r="D91" s="671"/>
      <c r="E91" s="670"/>
      <c r="F91" s="670"/>
      <c r="G91" s="670"/>
      <c r="H91" s="670"/>
      <c r="I91" s="666"/>
      <c r="J91" s="665"/>
      <c r="K91" s="665"/>
      <c r="L91" s="665"/>
      <c r="M91" s="665"/>
      <c r="N91" s="665"/>
      <c r="O91" s="665"/>
      <c r="P91" s="665"/>
      <c r="Q91" s="665"/>
      <c r="R91" s="665"/>
      <c r="S91" s="665"/>
    </row>
    <row r="92" spans="1:19" s="664" customFormat="1" ht="6" customHeight="1">
      <c r="A92" s="670"/>
      <c r="B92" s="671"/>
      <c r="C92" s="671"/>
      <c r="D92" s="671"/>
      <c r="E92" s="670"/>
      <c r="F92" s="670"/>
      <c r="G92" s="670"/>
      <c r="H92" s="670"/>
      <c r="I92" s="666"/>
      <c r="J92" s="665"/>
      <c r="K92" s="665"/>
      <c r="L92" s="665"/>
      <c r="M92" s="665"/>
      <c r="N92" s="665"/>
      <c r="O92" s="665"/>
      <c r="P92" s="665"/>
      <c r="Q92" s="665"/>
      <c r="R92" s="665"/>
      <c r="S92" s="665"/>
    </row>
    <row r="93" spans="1:19" s="664" customFormat="1" ht="14.25" customHeight="1">
      <c r="A93" s="3698" t="s">
        <v>1927</v>
      </c>
      <c r="B93" s="864"/>
      <c r="C93" s="3695" t="s">
        <v>1906</v>
      </c>
      <c r="D93" s="369"/>
      <c r="E93" s="669"/>
      <c r="F93" s="669"/>
      <c r="G93" s="3697" t="s">
        <v>1876</v>
      </c>
      <c r="H93" s="669"/>
      <c r="I93" s="666"/>
      <c r="J93" s="665"/>
      <c r="K93" s="665"/>
      <c r="L93" s="665"/>
      <c r="M93" s="665"/>
      <c r="N93" s="665"/>
      <c r="O93" s="665"/>
      <c r="P93" s="665"/>
      <c r="Q93" s="665"/>
      <c r="R93" s="665"/>
      <c r="S93" s="665"/>
    </row>
    <row r="94" spans="1:19" s="664" customFormat="1" ht="14.25" customHeight="1">
      <c r="A94" s="372" t="s">
        <v>632</v>
      </c>
      <c r="B94" s="864"/>
      <c r="C94" s="370" t="s">
        <v>392</v>
      </c>
      <c r="D94" s="369"/>
      <c r="E94" s="667"/>
      <c r="F94" s="667"/>
      <c r="G94" s="368" t="s">
        <v>240</v>
      </c>
      <c r="H94" s="667"/>
      <c r="I94" s="666"/>
      <c r="J94" s="665"/>
      <c r="K94" s="665"/>
      <c r="L94" s="665"/>
      <c r="M94" s="665"/>
      <c r="N94" s="665"/>
      <c r="O94" s="665"/>
      <c r="P94" s="665"/>
      <c r="Q94" s="665"/>
      <c r="R94" s="665"/>
      <c r="S94" s="665"/>
    </row>
    <row r="95" spans="1:19" s="664" customFormat="1" ht="14.25" customHeight="1">
      <c r="A95" s="671" t="s">
        <v>631</v>
      </c>
      <c r="B95" s="862"/>
      <c r="C95" s="861"/>
      <c r="D95" s="860"/>
      <c r="E95" s="669"/>
      <c r="F95" s="671"/>
      <c r="G95" s="669"/>
      <c r="H95" s="671"/>
      <c r="I95" s="665"/>
    </row>
    <row r="96" spans="1:19" s="664" customFormat="1" ht="14.25" customHeight="1">
      <c r="A96" s="671"/>
      <c r="B96" s="859"/>
      <c r="C96" s="858"/>
      <c r="D96" s="670"/>
      <c r="E96" s="667"/>
      <c r="F96" s="671"/>
      <c r="G96" s="667"/>
      <c r="H96" s="671"/>
      <c r="I96" s="665"/>
    </row>
    <row r="97" spans="2:9" s="854" customFormat="1">
      <c r="B97" s="856"/>
      <c r="C97" s="798"/>
      <c r="D97" s="797"/>
      <c r="E97" s="797"/>
      <c r="F97" s="797"/>
      <c r="G97" s="797"/>
      <c r="H97" s="797"/>
      <c r="I97" s="665"/>
    </row>
    <row r="98" spans="2:9" s="854" customFormat="1">
      <c r="B98" s="856"/>
      <c r="C98" s="798"/>
      <c r="D98" s="797"/>
      <c r="E98" s="797"/>
      <c r="F98" s="797"/>
      <c r="G98" s="797"/>
      <c r="H98" s="797"/>
      <c r="I98" s="665"/>
    </row>
    <row r="99" spans="2:9" s="854" customFormat="1">
      <c r="B99" s="856"/>
      <c r="C99" s="798"/>
      <c r="D99" s="797"/>
      <c r="E99" s="797"/>
      <c r="F99" s="797"/>
      <c r="G99" s="797"/>
      <c r="H99" s="797"/>
      <c r="I99" s="665"/>
    </row>
    <row r="100" spans="2:9" s="854" customFormat="1">
      <c r="B100" s="856"/>
      <c r="C100" s="798"/>
      <c r="D100" s="797"/>
      <c r="E100" s="797"/>
      <c r="F100" s="797"/>
      <c r="G100" s="797"/>
      <c r="H100" s="797"/>
      <c r="I100" s="665"/>
    </row>
    <row r="101" spans="2:9" s="854" customFormat="1">
      <c r="B101" s="856"/>
      <c r="C101" s="798"/>
      <c r="D101" s="797"/>
      <c r="E101" s="797"/>
      <c r="F101" s="797"/>
      <c r="G101" s="797"/>
      <c r="H101" s="797"/>
      <c r="I101" s="665"/>
    </row>
    <row r="102" spans="2:9" s="854" customFormat="1">
      <c r="B102" s="856"/>
      <c r="C102" s="798"/>
      <c r="D102" s="797"/>
      <c r="E102" s="797"/>
      <c r="F102" s="797"/>
      <c r="G102" s="797"/>
      <c r="H102" s="797"/>
      <c r="I102" s="665"/>
    </row>
    <row r="103" spans="2:9" s="854" customFormat="1">
      <c r="B103" s="856"/>
      <c r="C103" s="798"/>
      <c r="D103" s="797"/>
      <c r="E103" s="797"/>
      <c r="F103" s="797"/>
      <c r="G103" s="797"/>
      <c r="H103" s="797"/>
      <c r="I103" s="665"/>
    </row>
    <row r="104" spans="2:9" s="854" customFormat="1">
      <c r="B104" s="856"/>
      <c r="C104" s="798"/>
      <c r="D104" s="797"/>
      <c r="E104" s="797"/>
      <c r="F104" s="797"/>
      <c r="G104" s="797"/>
      <c r="H104" s="797"/>
      <c r="I104" s="665"/>
    </row>
    <row r="105" spans="2:9" s="854" customFormat="1">
      <c r="B105" s="856"/>
      <c r="C105" s="798"/>
      <c r="D105" s="797"/>
      <c r="E105" s="797"/>
      <c r="F105" s="797"/>
      <c r="G105" s="797"/>
      <c r="H105" s="797"/>
      <c r="I105" s="665"/>
    </row>
    <row r="106" spans="2:9" s="854" customFormat="1">
      <c r="B106" s="856"/>
      <c r="C106" s="798"/>
      <c r="D106" s="797"/>
      <c r="E106" s="797"/>
      <c r="F106" s="797"/>
      <c r="G106" s="797"/>
      <c r="H106" s="797"/>
      <c r="I106" s="665"/>
    </row>
    <row r="107" spans="2:9" s="854" customFormat="1">
      <c r="B107" s="856"/>
      <c r="C107" s="798"/>
      <c r="D107" s="797"/>
      <c r="E107" s="797"/>
      <c r="F107" s="797"/>
      <c r="G107" s="797"/>
      <c r="H107" s="797"/>
      <c r="I107" s="665"/>
    </row>
    <row r="108" spans="2:9" s="666" customFormat="1">
      <c r="C108" s="756"/>
      <c r="D108" s="756"/>
      <c r="E108" s="756"/>
      <c r="F108" s="756"/>
      <c r="G108" s="756"/>
      <c r="H108" s="756"/>
      <c r="I108" s="665"/>
    </row>
    <row r="109" spans="2:9" s="666" customFormat="1">
      <c r="C109" s="756"/>
      <c r="D109" s="756"/>
      <c r="E109" s="756"/>
      <c r="F109" s="756"/>
      <c r="G109" s="756"/>
      <c r="H109" s="756"/>
      <c r="I109" s="665"/>
    </row>
    <row r="110" spans="2:9" s="666" customFormat="1">
      <c r="C110" s="756"/>
      <c r="D110" s="756"/>
      <c r="E110" s="756"/>
      <c r="F110" s="756"/>
      <c r="G110" s="756"/>
      <c r="H110" s="756"/>
      <c r="I110" s="665"/>
    </row>
    <row r="111" spans="2:9" s="666" customFormat="1">
      <c r="C111" s="756"/>
      <c r="D111" s="756"/>
      <c r="E111" s="756"/>
      <c r="F111" s="756"/>
      <c r="G111" s="756"/>
      <c r="H111" s="756"/>
      <c r="I111" s="665"/>
    </row>
    <row r="112" spans="2:9" s="666" customFormat="1">
      <c r="C112" s="756"/>
      <c r="D112" s="756"/>
      <c r="E112" s="756"/>
      <c r="F112" s="756"/>
      <c r="G112" s="756"/>
      <c r="H112" s="756"/>
      <c r="I112" s="665"/>
    </row>
    <row r="113" spans="3:9" s="666" customFormat="1">
      <c r="C113" s="756"/>
      <c r="D113" s="756"/>
      <c r="E113" s="756"/>
      <c r="F113" s="756"/>
      <c r="G113" s="756"/>
      <c r="H113" s="756"/>
      <c r="I113" s="665"/>
    </row>
    <row r="114" spans="3:9" s="666" customFormat="1">
      <c r="C114" s="756"/>
      <c r="D114" s="756"/>
      <c r="E114" s="756"/>
      <c r="F114" s="756"/>
      <c r="G114" s="756"/>
      <c r="H114" s="756"/>
      <c r="I114" s="665"/>
    </row>
    <row r="115" spans="3:9" s="666" customFormat="1">
      <c r="C115" s="756"/>
      <c r="D115" s="756"/>
      <c r="E115" s="756"/>
      <c r="F115" s="756"/>
      <c r="G115" s="756"/>
      <c r="H115" s="756"/>
      <c r="I115" s="665"/>
    </row>
    <row r="116" spans="3:9" s="666" customFormat="1">
      <c r="C116" s="756"/>
      <c r="D116" s="756"/>
      <c r="E116" s="756"/>
      <c r="F116" s="756"/>
      <c r="G116" s="756"/>
      <c r="H116" s="756"/>
      <c r="I116" s="665"/>
    </row>
    <row r="117" spans="3:9" s="666" customFormat="1">
      <c r="C117" s="756"/>
      <c r="D117" s="756"/>
      <c r="E117" s="756"/>
      <c r="F117" s="756"/>
      <c r="G117" s="756"/>
      <c r="H117" s="756"/>
      <c r="I117" s="665"/>
    </row>
    <row r="118" spans="3:9" s="666" customFormat="1">
      <c r="C118" s="756"/>
      <c r="D118" s="756"/>
      <c r="E118" s="756"/>
      <c r="F118" s="756"/>
      <c r="G118" s="756"/>
      <c r="H118" s="756"/>
      <c r="I118" s="665"/>
    </row>
    <row r="119" spans="3:9" s="666" customFormat="1">
      <c r="C119" s="756"/>
      <c r="D119" s="756"/>
      <c r="E119" s="756"/>
      <c r="F119" s="756"/>
      <c r="G119" s="756"/>
      <c r="H119" s="756"/>
      <c r="I119" s="665"/>
    </row>
    <row r="120" spans="3:9" s="666" customFormat="1">
      <c r="C120" s="756"/>
      <c r="D120" s="756"/>
      <c r="E120" s="756"/>
      <c r="F120" s="756"/>
      <c r="G120" s="756"/>
      <c r="H120" s="756"/>
      <c r="I120" s="665"/>
    </row>
    <row r="121" spans="3:9" s="666" customFormat="1">
      <c r="C121" s="756"/>
      <c r="D121" s="756"/>
      <c r="E121" s="756"/>
      <c r="F121" s="756"/>
      <c r="G121" s="756"/>
      <c r="H121" s="756"/>
      <c r="I121" s="665"/>
    </row>
    <row r="122" spans="3:9" s="666" customFormat="1">
      <c r="C122" s="756"/>
      <c r="D122" s="756"/>
      <c r="E122" s="756"/>
      <c r="F122" s="756"/>
      <c r="G122" s="756"/>
      <c r="H122" s="756"/>
      <c r="I122" s="665"/>
    </row>
    <row r="123" spans="3:9" s="666" customFormat="1">
      <c r="C123" s="756"/>
      <c r="D123" s="756"/>
      <c r="E123" s="756"/>
      <c r="F123" s="756"/>
      <c r="G123" s="756"/>
      <c r="H123" s="756"/>
      <c r="I123" s="665"/>
    </row>
    <row r="124" spans="3:9" s="666" customFormat="1">
      <c r="C124" s="756"/>
      <c r="D124" s="756"/>
      <c r="E124" s="756"/>
      <c r="F124" s="756"/>
      <c r="G124" s="756"/>
      <c r="H124" s="756"/>
      <c r="I124" s="665"/>
    </row>
    <row r="125" spans="3:9" s="666" customFormat="1">
      <c r="C125" s="756"/>
      <c r="D125" s="756"/>
      <c r="E125" s="756"/>
      <c r="F125" s="756"/>
      <c r="G125" s="756"/>
      <c r="H125" s="756"/>
      <c r="I125" s="665"/>
    </row>
    <row r="126" spans="3:9" s="666" customFormat="1">
      <c r="C126" s="756"/>
      <c r="D126" s="756"/>
      <c r="E126" s="756"/>
      <c r="F126" s="756"/>
      <c r="G126" s="756"/>
      <c r="H126" s="756"/>
      <c r="I126" s="665"/>
    </row>
    <row r="127" spans="3:9" s="666" customFormat="1">
      <c r="C127" s="756"/>
      <c r="D127" s="756"/>
      <c r="E127" s="756"/>
      <c r="F127" s="756"/>
      <c r="G127" s="756"/>
      <c r="H127" s="756"/>
      <c r="I127" s="665"/>
    </row>
    <row r="128" spans="3:9" s="666" customFormat="1">
      <c r="C128" s="756"/>
      <c r="D128" s="756"/>
      <c r="E128" s="756"/>
      <c r="F128" s="756"/>
      <c r="G128" s="756"/>
      <c r="H128" s="756"/>
      <c r="I128" s="665"/>
    </row>
    <row r="129" spans="3:9" s="666" customFormat="1">
      <c r="C129" s="756"/>
      <c r="D129" s="756"/>
      <c r="E129" s="756"/>
      <c r="F129" s="756"/>
      <c r="G129" s="756"/>
      <c r="H129" s="756"/>
      <c r="I129" s="665"/>
    </row>
    <row r="130" spans="3:9" s="666" customFormat="1">
      <c r="C130" s="756"/>
      <c r="D130" s="756"/>
      <c r="E130" s="756"/>
      <c r="F130" s="756"/>
      <c r="G130" s="756"/>
      <c r="H130" s="756"/>
      <c r="I130" s="665"/>
    </row>
    <row r="131" spans="3:9" s="666" customFormat="1">
      <c r="C131" s="756"/>
      <c r="D131" s="756"/>
      <c r="E131" s="756"/>
      <c r="F131" s="756"/>
      <c r="G131" s="756"/>
      <c r="H131" s="756"/>
      <c r="I131" s="665"/>
    </row>
    <row r="132" spans="3:9" s="666" customFormat="1">
      <c r="C132" s="756"/>
      <c r="D132" s="756"/>
      <c r="E132" s="756"/>
      <c r="F132" s="756"/>
      <c r="G132" s="756"/>
      <c r="H132" s="756"/>
      <c r="I132" s="665"/>
    </row>
    <row r="133" spans="3:9" s="666" customFormat="1">
      <c r="C133" s="756"/>
      <c r="D133" s="756"/>
      <c r="E133" s="756"/>
      <c r="F133" s="756"/>
      <c r="G133" s="756"/>
      <c r="H133" s="756"/>
      <c r="I133" s="665"/>
    </row>
    <row r="134" spans="3:9" s="666" customFormat="1">
      <c r="C134" s="756"/>
      <c r="D134" s="756"/>
      <c r="E134" s="756"/>
      <c r="F134" s="756"/>
      <c r="G134" s="756"/>
      <c r="H134" s="756"/>
      <c r="I134" s="665"/>
    </row>
    <row r="135" spans="3:9" s="666" customFormat="1">
      <c r="C135" s="756"/>
      <c r="D135" s="756"/>
      <c r="E135" s="756"/>
      <c r="F135" s="756"/>
      <c r="G135" s="756"/>
      <c r="H135" s="756"/>
      <c r="I135" s="665"/>
    </row>
    <row r="136" spans="3:9" s="666" customFormat="1">
      <c r="C136" s="756"/>
      <c r="D136" s="756"/>
      <c r="E136" s="756"/>
      <c r="F136" s="756"/>
      <c r="G136" s="756"/>
      <c r="H136" s="756"/>
      <c r="I136" s="665"/>
    </row>
    <row r="137" spans="3:9" s="666" customFormat="1">
      <c r="C137" s="756"/>
      <c r="D137" s="756"/>
      <c r="E137" s="756"/>
      <c r="F137" s="756"/>
      <c r="G137" s="756"/>
      <c r="H137" s="756"/>
      <c r="I137" s="665"/>
    </row>
    <row r="138" spans="3:9" s="666" customFormat="1">
      <c r="C138" s="756"/>
      <c r="D138" s="756"/>
      <c r="E138" s="756"/>
      <c r="F138" s="756"/>
      <c r="G138" s="756"/>
      <c r="H138" s="756"/>
      <c r="I138" s="665"/>
    </row>
    <row r="139" spans="3:9" s="666" customFormat="1">
      <c r="C139" s="756"/>
      <c r="D139" s="756"/>
      <c r="E139" s="756"/>
      <c r="F139" s="756"/>
      <c r="G139" s="756"/>
      <c r="H139" s="756"/>
      <c r="I139" s="665"/>
    </row>
    <row r="140" spans="3:9" s="666" customFormat="1">
      <c r="C140" s="756"/>
      <c r="D140" s="756"/>
      <c r="E140" s="756"/>
      <c r="F140" s="756"/>
      <c r="G140" s="756"/>
      <c r="H140" s="756"/>
      <c r="I140" s="665"/>
    </row>
    <row r="141" spans="3:9" s="666" customFormat="1">
      <c r="C141" s="756"/>
      <c r="D141" s="756"/>
      <c r="E141" s="756"/>
      <c r="F141" s="756"/>
      <c r="G141" s="756"/>
      <c r="H141" s="756"/>
      <c r="I141" s="665"/>
    </row>
    <row r="142" spans="3:9" s="666" customFormat="1">
      <c r="C142" s="756"/>
      <c r="D142" s="756"/>
      <c r="E142" s="756"/>
      <c r="F142" s="756"/>
      <c r="G142" s="756"/>
      <c r="H142" s="756"/>
      <c r="I142" s="665"/>
    </row>
    <row r="143" spans="3:9" s="666" customFormat="1">
      <c r="C143" s="756"/>
      <c r="D143" s="756"/>
      <c r="E143" s="756"/>
      <c r="F143" s="756"/>
      <c r="G143" s="756"/>
      <c r="H143" s="756"/>
      <c r="I143" s="665"/>
    </row>
    <row r="144" spans="3:9" s="666" customFormat="1">
      <c r="C144" s="756"/>
      <c r="D144" s="756"/>
      <c r="E144" s="756"/>
      <c r="F144" s="756"/>
      <c r="G144" s="756"/>
      <c r="H144" s="756"/>
    </row>
    <row r="145" spans="3:9" s="666" customFormat="1">
      <c r="C145" s="756"/>
      <c r="D145" s="756"/>
      <c r="E145" s="756"/>
      <c r="F145" s="756"/>
      <c r="G145" s="756"/>
      <c r="H145" s="756"/>
    </row>
    <row r="146" spans="3:9" s="666" customFormat="1">
      <c r="C146" s="756"/>
      <c r="D146" s="756"/>
      <c r="E146" s="756"/>
      <c r="F146" s="756"/>
      <c r="G146" s="756"/>
      <c r="H146" s="756"/>
    </row>
    <row r="147" spans="3:9" s="666" customFormat="1">
      <c r="C147" s="756"/>
      <c r="D147" s="756"/>
      <c r="E147" s="756"/>
      <c r="F147" s="756"/>
      <c r="G147" s="756"/>
      <c r="H147" s="756"/>
    </row>
    <row r="148" spans="3:9" s="666" customFormat="1">
      <c r="C148" s="756"/>
      <c r="D148" s="756"/>
      <c r="E148" s="756"/>
      <c r="F148" s="756"/>
      <c r="G148" s="756"/>
      <c r="H148" s="756"/>
    </row>
    <row r="149" spans="3:9" s="666" customFormat="1">
      <c r="C149" s="756"/>
      <c r="D149" s="756"/>
      <c r="E149" s="756"/>
      <c r="F149" s="756"/>
      <c r="G149" s="756"/>
      <c r="H149" s="756"/>
    </row>
    <row r="150" spans="3:9" s="666" customFormat="1">
      <c r="C150" s="756"/>
      <c r="D150" s="756"/>
      <c r="E150" s="756"/>
      <c r="F150" s="756"/>
      <c r="G150" s="756"/>
      <c r="H150" s="756"/>
    </row>
    <row r="152" spans="3:9">
      <c r="I152" s="367"/>
    </row>
    <row r="153" spans="3:9">
      <c r="I153" s="367"/>
    </row>
    <row r="154" spans="3:9">
      <c r="I154" s="367"/>
    </row>
    <row r="155" spans="3:9">
      <c r="I155" s="367"/>
    </row>
    <row r="156" spans="3:9">
      <c r="I156" s="367"/>
    </row>
    <row r="157" spans="3:9">
      <c r="I157" s="363"/>
    </row>
    <row r="158" spans="3:9">
      <c r="I158" s="363"/>
    </row>
    <row r="159" spans="3:9">
      <c r="I159" s="363"/>
    </row>
    <row r="160" spans="3:9">
      <c r="I160" s="363"/>
    </row>
    <row r="161" spans="9:9">
      <c r="I161" s="363"/>
    </row>
    <row r="162" spans="9:9">
      <c r="I162" s="363"/>
    </row>
    <row r="163" spans="9:9">
      <c r="I163" s="363"/>
    </row>
    <row r="164" spans="9:9">
      <c r="I164" s="363"/>
    </row>
    <row r="165" spans="9:9">
      <c r="I165" s="363"/>
    </row>
    <row r="166" spans="9:9">
      <c r="I166" s="363"/>
    </row>
    <row r="167" spans="9:9">
      <c r="I167" s="363"/>
    </row>
  </sheetData>
  <mergeCells count="4">
    <mergeCell ref="A7:B10"/>
    <mergeCell ref="E7:G7"/>
    <mergeCell ref="A68:B71"/>
    <mergeCell ref="E68:G68"/>
  </mergeCells>
  <pageMargins left="0.5" right="0" top="0" bottom="0" header="0" footer="0"/>
  <pageSetup paperSize="5" orientation="portrait"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3" transitionEvaluation="1" transitionEntry="1">
    <tabColor rgb="FFFFC000"/>
    <outlinePr summaryBelow="0"/>
  </sheetPr>
  <dimension ref="A1:EV105"/>
  <sheetViews>
    <sheetView showGridLines="0" showOutlineSymbols="0" topLeftCell="A13" workbookViewId="0">
      <selection activeCell="J39" sqref="J39"/>
    </sheetView>
  </sheetViews>
  <sheetFormatPr defaultColWidth="12.5703125" defaultRowHeight="13.5" outlineLevelRow="2" outlineLevelCol="2"/>
  <cols>
    <col min="1" max="1" width="4" style="555" customWidth="1"/>
    <col min="2" max="2" width="12.140625" style="555" customWidth="1"/>
    <col min="3" max="4" width="1.85546875" style="555" customWidth="1"/>
    <col min="5" max="5" width="20" style="555" customWidth="1"/>
    <col min="6" max="6" width="9.7109375" style="661" customWidth="1"/>
    <col min="7" max="7" width="10.42578125" style="555" customWidth="1"/>
    <col min="8" max="8" width="9.85546875" style="774" customWidth="1"/>
    <col min="9" max="9" width="10.28515625" style="555" customWidth="1"/>
    <col min="10" max="11" width="10.42578125" style="555" customWidth="1"/>
    <col min="12" max="12" width="3.42578125" style="555" customWidth="1"/>
    <col min="13" max="13" width="14.140625" style="555" customWidth="1"/>
    <col min="14" max="14" width="12.5703125" style="719"/>
    <col min="15" max="16" width="12.5703125" style="555"/>
    <col min="17" max="17" width="13.85546875" style="555" bestFit="1" customWidth="1"/>
    <col min="18" max="51" width="12.5703125" style="555"/>
    <col min="52" max="56" width="12.5703125" style="555" outlineLevel="1"/>
    <col min="57" max="62" width="12.5703125" style="555" outlineLevel="2"/>
    <col min="63" max="65" width="12.5703125" style="555" outlineLevel="1"/>
    <col min="66" max="85" width="12.5703125" style="555"/>
    <col min="86" max="89" width="12.5703125" style="555" outlineLevel="1"/>
    <col min="90" max="137" width="12.5703125" style="555"/>
    <col min="138" max="143" width="12.5703125" style="555" outlineLevel="1"/>
    <col min="144" max="149" width="12.5703125" style="555" outlineLevel="2"/>
    <col min="150" max="152" width="12.5703125" style="555" outlineLevel="1"/>
    <col min="153" max="16384" width="12.5703125" style="555"/>
  </cols>
  <sheetData>
    <row r="1" spans="1:20" ht="12" customHeight="1">
      <c r="A1" s="598" t="s">
        <v>711</v>
      </c>
      <c r="D1" s="598"/>
      <c r="H1" s="1219"/>
      <c r="I1" s="597"/>
      <c r="J1" s="597"/>
      <c r="K1" s="597"/>
      <c r="L1" s="597"/>
    </row>
    <row r="2" spans="1:20" ht="12" customHeight="1">
      <c r="A2" s="596" t="s">
        <v>562</v>
      </c>
      <c r="D2" s="596"/>
      <c r="H2" s="1218"/>
      <c r="I2" s="595"/>
      <c r="J2" s="595"/>
      <c r="K2" s="595"/>
      <c r="L2" s="595"/>
    </row>
    <row r="3" spans="1:20" ht="12" customHeight="1">
      <c r="A3" s="596"/>
      <c r="D3" s="596"/>
      <c r="H3" s="1218"/>
      <c r="I3" s="595"/>
      <c r="J3" s="595"/>
      <c r="K3" s="595"/>
      <c r="L3" s="595"/>
    </row>
    <row r="4" spans="1:20" ht="12" customHeight="1">
      <c r="A4" s="596"/>
      <c r="D4" s="596"/>
      <c r="H4" s="1218"/>
      <c r="I4" s="595"/>
      <c r="J4" s="595"/>
      <c r="K4" s="595"/>
      <c r="L4" s="595"/>
    </row>
    <row r="5" spans="1:20" ht="12.75" customHeight="1">
      <c r="A5" s="795" t="s">
        <v>220</v>
      </c>
      <c r="B5" s="795"/>
      <c r="C5" s="795"/>
      <c r="D5" s="795"/>
      <c r="E5" s="795"/>
      <c r="F5" s="795"/>
      <c r="G5" s="795"/>
      <c r="H5" s="795"/>
      <c r="I5" s="795"/>
      <c r="J5" s="795"/>
      <c r="K5" s="795"/>
      <c r="L5" s="1048"/>
    </row>
    <row r="6" spans="1:20" ht="13.5" customHeight="1">
      <c r="A6" s="794" t="s">
        <v>219</v>
      </c>
      <c r="B6" s="794"/>
      <c r="C6" s="794"/>
      <c r="D6" s="794"/>
      <c r="E6" s="794"/>
      <c r="F6" s="794"/>
      <c r="G6" s="794"/>
      <c r="H6" s="794"/>
      <c r="I6" s="794"/>
      <c r="J6" s="794"/>
      <c r="K6" s="794"/>
      <c r="L6" s="637"/>
    </row>
    <row r="7" spans="1:20" ht="13.5" customHeight="1">
      <c r="C7" s="637"/>
      <c r="D7" s="637"/>
      <c r="E7" s="637"/>
      <c r="F7" s="637"/>
      <c r="G7" s="637"/>
      <c r="H7" s="1217"/>
      <c r="I7" s="637"/>
      <c r="J7" s="637"/>
      <c r="K7" s="637"/>
      <c r="L7" s="637"/>
    </row>
    <row r="8" spans="1:20" ht="13.5" customHeight="1">
      <c r="A8" s="590" t="s">
        <v>710</v>
      </c>
      <c r="C8" s="629"/>
      <c r="D8" s="629"/>
      <c r="P8" s="719"/>
      <c r="Q8" s="719"/>
      <c r="R8" s="719"/>
      <c r="S8" s="719"/>
      <c r="T8" s="719"/>
    </row>
    <row r="9" spans="1:20" ht="13.5" customHeight="1">
      <c r="C9" s="629"/>
      <c r="D9" s="629"/>
      <c r="E9" s="590"/>
      <c r="P9" s="719"/>
      <c r="Q9" s="719"/>
      <c r="R9" s="719"/>
      <c r="S9" s="719"/>
      <c r="T9" s="719"/>
    </row>
    <row r="10" spans="1:20" ht="14.25" customHeight="1">
      <c r="A10" s="1216" t="s">
        <v>709</v>
      </c>
      <c r="B10" s="1198"/>
      <c r="C10" s="793" t="s">
        <v>708</v>
      </c>
      <c r="D10" s="1032"/>
      <c r="E10" s="792"/>
      <c r="F10" s="906" t="s">
        <v>92</v>
      </c>
      <c r="G10" s="906" t="s">
        <v>91</v>
      </c>
      <c r="H10" s="905" t="s">
        <v>93</v>
      </c>
      <c r="I10" s="904"/>
      <c r="J10" s="903"/>
      <c r="K10" s="906" t="s">
        <v>452</v>
      </c>
      <c r="L10" s="1215"/>
      <c r="M10" s="1214"/>
      <c r="O10" s="1165"/>
      <c r="P10" s="1029"/>
      <c r="Q10" s="1029"/>
      <c r="R10" s="1213"/>
      <c r="S10" s="1213"/>
      <c r="T10" s="719"/>
    </row>
    <row r="11" spans="1:20" ht="14.25" customHeight="1">
      <c r="A11" s="1212" t="s">
        <v>707</v>
      </c>
      <c r="B11" s="1211" t="s">
        <v>706</v>
      </c>
      <c r="C11" s="791"/>
      <c r="D11" s="1207"/>
      <c r="E11" s="790"/>
      <c r="F11" s="901" t="s">
        <v>86</v>
      </c>
      <c r="G11" s="900" t="s">
        <v>228</v>
      </c>
      <c r="H11" s="1206" t="s">
        <v>215</v>
      </c>
      <c r="I11" s="900" t="s">
        <v>89</v>
      </c>
      <c r="J11" s="900"/>
      <c r="K11" s="900" t="s">
        <v>214</v>
      </c>
      <c r="L11" s="1205"/>
      <c r="M11" s="1204"/>
      <c r="O11" s="1210"/>
      <c r="P11" s="1029"/>
      <c r="Q11" s="1029"/>
      <c r="R11" s="1029"/>
      <c r="S11" s="1029"/>
      <c r="T11" s="719"/>
    </row>
    <row r="12" spans="1:20" ht="14.25" customHeight="1">
      <c r="A12" s="1209" t="s">
        <v>86</v>
      </c>
      <c r="B12" s="1208"/>
      <c r="C12" s="791"/>
      <c r="D12" s="1207"/>
      <c r="E12" s="790"/>
      <c r="F12" s="901"/>
      <c r="G12" s="900"/>
      <c r="H12" s="1206" t="s">
        <v>85</v>
      </c>
      <c r="I12" s="900" t="s">
        <v>85</v>
      </c>
      <c r="J12" s="900" t="s">
        <v>88</v>
      </c>
      <c r="K12" s="900" t="s">
        <v>227</v>
      </c>
      <c r="L12" s="1205"/>
      <c r="M12" s="1204"/>
      <c r="O12" s="1153"/>
      <c r="P12" s="1029"/>
      <c r="Q12" s="1029"/>
      <c r="R12" s="1029"/>
      <c r="S12" s="1029"/>
      <c r="T12" s="719"/>
    </row>
    <row r="13" spans="1:20" ht="12" customHeight="1">
      <c r="A13" s="1198"/>
      <c r="B13" s="971"/>
      <c r="C13" s="789"/>
      <c r="D13" s="1203"/>
      <c r="E13" s="788"/>
      <c r="F13" s="897"/>
      <c r="G13" s="896" t="s">
        <v>84</v>
      </c>
      <c r="H13" s="1202" t="s">
        <v>84</v>
      </c>
      <c r="I13" s="896" t="s">
        <v>142</v>
      </c>
      <c r="J13" s="895"/>
      <c r="K13" s="896" t="s">
        <v>83</v>
      </c>
      <c r="L13" s="1201"/>
      <c r="M13" s="1200"/>
      <c r="O13" s="1153"/>
      <c r="P13" s="1029"/>
      <c r="Q13" s="1029"/>
      <c r="R13" s="1029"/>
      <c r="S13" s="1029"/>
      <c r="T13" s="719"/>
    </row>
    <row r="14" spans="1:20" ht="18" customHeight="1">
      <c r="A14" s="1199" t="s">
        <v>213</v>
      </c>
      <c r="B14" s="1198"/>
      <c r="C14" s="1197"/>
      <c r="D14" s="1197"/>
      <c r="E14" s="615"/>
      <c r="F14" s="1196"/>
      <c r="G14" s="614"/>
      <c r="H14" s="1195"/>
      <c r="I14" s="615"/>
      <c r="J14" s="615"/>
      <c r="K14" s="615"/>
      <c r="L14" s="984"/>
      <c r="M14" s="719"/>
      <c r="O14" s="1153"/>
      <c r="P14" s="1029"/>
      <c r="Q14" s="1029"/>
      <c r="R14" s="1029"/>
      <c r="S14" s="1029"/>
      <c r="T14" s="719"/>
    </row>
    <row r="15" spans="1:20" ht="18" customHeight="1">
      <c r="A15" s="1194"/>
      <c r="B15" s="1193"/>
      <c r="C15" s="1192" t="s">
        <v>705</v>
      </c>
      <c r="D15" s="1192"/>
      <c r="E15" s="1191"/>
      <c r="F15" s="1190"/>
      <c r="G15" s="1188">
        <f>SUM(G16:G23)</f>
        <v>1026000</v>
      </c>
      <c r="H15" s="1189">
        <f>SUM(H16:H23)</f>
        <v>0</v>
      </c>
      <c r="I15" s="1188">
        <f>SUM(I16:I23)</f>
        <v>1076000</v>
      </c>
      <c r="J15" s="1188">
        <f>SUM(J16:J23)</f>
        <v>1076000</v>
      </c>
      <c r="K15" s="1188">
        <f>SUM(K16:K23)</f>
        <v>1076000</v>
      </c>
      <c r="L15" s="1187"/>
      <c r="M15" s="638"/>
      <c r="O15" s="1153"/>
      <c r="P15" s="1029"/>
      <c r="Q15" s="1029"/>
      <c r="R15" s="1029"/>
      <c r="S15" s="1029"/>
      <c r="T15" s="719"/>
    </row>
    <row r="16" spans="1:20" s="756" customFormat="1" ht="18" customHeight="1" outlineLevel="1">
      <c r="A16" s="1186"/>
      <c r="B16" s="1150" t="s">
        <v>700</v>
      </c>
      <c r="C16" s="1185" t="s">
        <v>287</v>
      </c>
      <c r="D16" s="1184"/>
      <c r="E16" s="1183"/>
      <c r="F16" s="778"/>
      <c r="G16" s="778"/>
      <c r="H16" s="1182"/>
      <c r="I16" s="777"/>
      <c r="J16" s="777"/>
      <c r="K16" s="777"/>
      <c r="L16" s="1181"/>
      <c r="M16" s="1180"/>
      <c r="N16" s="1029"/>
      <c r="O16" s="1153"/>
      <c r="P16" s="1029"/>
      <c r="Q16" s="1029"/>
      <c r="R16" s="1029"/>
      <c r="S16" s="1029"/>
      <c r="T16" s="1029"/>
    </row>
    <row r="17" spans="1:20" s="756" customFormat="1" ht="18" customHeight="1" outlineLevel="1">
      <c r="A17" s="1148"/>
      <c r="B17" s="1147" t="s">
        <v>698</v>
      </c>
      <c r="C17" s="681"/>
      <c r="D17" s="694" t="s">
        <v>702</v>
      </c>
      <c r="E17" s="694"/>
      <c r="F17" s="1178"/>
      <c r="G17" s="1146"/>
      <c r="H17" s="1167"/>
      <c r="I17" s="1144"/>
      <c r="J17" s="1149"/>
      <c r="K17" s="1149"/>
      <c r="L17" s="908"/>
      <c r="M17" s="740"/>
      <c r="N17" s="1029"/>
      <c r="O17" s="1153"/>
      <c r="P17" s="1029"/>
      <c r="Q17" s="1029"/>
      <c r="R17" s="1029"/>
      <c r="S17" s="1152"/>
      <c r="T17" s="1029"/>
    </row>
    <row r="18" spans="1:20" s="756" customFormat="1" ht="18" customHeight="1" outlineLevel="1">
      <c r="A18" s="1148" t="s">
        <v>687</v>
      </c>
      <c r="B18" s="1147"/>
      <c r="C18" s="681"/>
      <c r="D18" s="767" t="s">
        <v>704</v>
      </c>
      <c r="E18" s="694"/>
      <c r="F18" s="1178" t="s">
        <v>703</v>
      </c>
      <c r="G18" s="1146">
        <f>'[24]special purpose'!$E$14</f>
        <v>36000</v>
      </c>
      <c r="H18" s="1167">
        <f>'[22]special purpose'!$E$14</f>
        <v>0</v>
      </c>
      <c r="I18" s="1144">
        <f>J18-H18</f>
        <v>36000</v>
      </c>
      <c r="J18" s="1149">
        <f>'[23]special purpose'!$C$14</f>
        <v>36000</v>
      </c>
      <c r="K18" s="1149">
        <v>36000</v>
      </c>
      <c r="L18" s="908"/>
      <c r="M18" s="740"/>
      <c r="N18" s="1029"/>
      <c r="O18" s="1153"/>
      <c r="P18" s="1029"/>
      <c r="Q18" s="1029"/>
      <c r="R18" s="1029"/>
      <c r="S18" s="1152"/>
      <c r="T18" s="1029"/>
    </row>
    <row r="19" spans="1:20" s="756" customFormat="1" ht="18" customHeight="1" outlineLevel="1">
      <c r="A19" s="1171"/>
      <c r="B19" s="1150" t="s">
        <v>700</v>
      </c>
      <c r="C19" s="1177" t="s">
        <v>287</v>
      </c>
      <c r="D19" s="1176"/>
      <c r="E19" s="1179"/>
      <c r="F19" s="1178"/>
      <c r="G19" s="1146"/>
      <c r="H19" s="1167"/>
      <c r="I19" s="1144"/>
      <c r="J19" s="1149"/>
      <c r="K19" s="1149"/>
      <c r="L19" s="908"/>
      <c r="M19" s="740"/>
      <c r="N19" s="1029"/>
      <c r="O19" s="1153"/>
      <c r="P19" s="1029"/>
      <c r="Q19" s="1029"/>
      <c r="R19" s="1029"/>
      <c r="S19" s="1152"/>
      <c r="T19" s="1029"/>
    </row>
    <row r="20" spans="1:20" s="756" customFormat="1" ht="18" customHeight="1" outlineLevel="1">
      <c r="A20" s="1148" t="s">
        <v>687</v>
      </c>
      <c r="B20" s="1147" t="s">
        <v>698</v>
      </c>
      <c r="C20" s="681"/>
      <c r="D20" s="694" t="s">
        <v>702</v>
      </c>
      <c r="E20" s="694"/>
      <c r="F20" s="1178" t="s">
        <v>701</v>
      </c>
      <c r="G20" s="1146">
        <f>'[24]special purpose'!$E$15</f>
        <v>240000</v>
      </c>
      <c r="H20" s="1167">
        <f>'[22]special purpose'!$E$15</f>
        <v>0</v>
      </c>
      <c r="I20" s="1144">
        <f>J20-H20</f>
        <v>240000</v>
      </c>
      <c r="J20" s="1149">
        <f>'[23]special purpose'!$C$15</f>
        <v>240000</v>
      </c>
      <c r="K20" s="1149">
        <v>240000</v>
      </c>
      <c r="L20" s="908"/>
      <c r="M20" s="740"/>
      <c r="N20" s="1029"/>
      <c r="O20" s="1153"/>
      <c r="P20" s="1029"/>
      <c r="Q20" s="1029"/>
      <c r="R20" s="1029"/>
      <c r="S20" s="1152"/>
      <c r="T20" s="1029"/>
    </row>
    <row r="21" spans="1:20" s="756" customFormat="1" ht="18" customHeight="1" outlineLevel="1">
      <c r="A21" s="1171"/>
      <c r="B21" s="1170"/>
      <c r="C21" s="1177" t="s">
        <v>287</v>
      </c>
      <c r="D21" s="1176"/>
      <c r="E21" s="1175"/>
      <c r="F21" s="972"/>
      <c r="G21" s="1146"/>
      <c r="H21" s="1167"/>
      <c r="I21" s="1144"/>
      <c r="J21" s="1149"/>
      <c r="K21" s="1149"/>
      <c r="L21" s="908"/>
      <c r="M21" s="740"/>
      <c r="N21" s="1029"/>
      <c r="O21" s="1153"/>
      <c r="P21" s="1029"/>
      <c r="Q21" s="1029"/>
      <c r="R21" s="1029"/>
      <c r="S21" s="1152"/>
      <c r="T21" s="1029"/>
    </row>
    <row r="22" spans="1:20" s="756" customFormat="1" ht="18" customHeight="1" outlineLevel="1">
      <c r="A22" s="1171"/>
      <c r="B22" s="1150" t="s">
        <v>700</v>
      </c>
      <c r="C22" s="681"/>
      <c r="D22" s="700" t="s">
        <v>699</v>
      </c>
      <c r="E22" s="700"/>
      <c r="F22" s="972"/>
      <c r="G22" s="1146"/>
      <c r="H22" s="1167"/>
      <c r="I22" s="1144"/>
      <c r="J22" s="1149"/>
      <c r="K22" s="1149"/>
      <c r="L22" s="908"/>
      <c r="M22" s="740"/>
      <c r="N22" s="1029"/>
      <c r="O22" s="1153"/>
      <c r="P22" s="1029"/>
      <c r="Q22" s="1029"/>
      <c r="R22" s="1029"/>
      <c r="S22" s="1152"/>
      <c r="T22" s="1029"/>
    </row>
    <row r="23" spans="1:20" s="756" customFormat="1" ht="18" customHeight="1" outlineLevel="1">
      <c r="A23" s="1148" t="s">
        <v>687</v>
      </c>
      <c r="B23" s="1147" t="s">
        <v>698</v>
      </c>
      <c r="C23" s="388"/>
      <c r="D23" s="749" t="s">
        <v>697</v>
      </c>
      <c r="E23" s="749"/>
      <c r="F23" s="972" t="s">
        <v>696</v>
      </c>
      <c r="G23" s="1174">
        <f>'[24]special purpose'!$E$16</f>
        <v>750000</v>
      </c>
      <c r="H23" s="1173">
        <f>'[22]special purpose'!$E$16</f>
        <v>0</v>
      </c>
      <c r="I23" s="1144">
        <f>J23-H23</f>
        <v>800000</v>
      </c>
      <c r="J23" s="1172">
        <f>'[23]special purpose'!$C$16</f>
        <v>800000</v>
      </c>
      <c r="K23" s="1172">
        <v>800000</v>
      </c>
      <c r="L23" s="908"/>
      <c r="M23" s="1163"/>
      <c r="N23" s="1164"/>
      <c r="O23" s="1153"/>
      <c r="P23" s="1029"/>
      <c r="Q23" s="1029"/>
      <c r="R23" s="1029"/>
      <c r="S23" s="1152"/>
      <c r="T23" s="1029"/>
    </row>
    <row r="24" spans="1:20" s="756" customFormat="1" ht="18" customHeight="1" outlineLevel="1">
      <c r="A24" s="1162"/>
      <c r="B24" s="1161"/>
      <c r="C24" s="1160" t="s">
        <v>377</v>
      </c>
      <c r="D24" s="1159"/>
      <c r="E24" s="1158"/>
      <c r="F24" s="1157"/>
      <c r="G24" s="1155">
        <f>SUM(G25:G28)</f>
        <v>16154400</v>
      </c>
      <c r="H24" s="1156">
        <f>SUM(H25:H28)</f>
        <v>0</v>
      </c>
      <c r="I24" s="1155">
        <f>SUM(I25:I28)</f>
        <v>52472865</v>
      </c>
      <c r="J24" s="1155">
        <f>SUM(J25:J28)</f>
        <v>52472865</v>
      </c>
      <c r="K24" s="1155">
        <f>SUM(K25:K28)</f>
        <v>72025468</v>
      </c>
      <c r="L24" s="1154"/>
      <c r="M24" s="1163"/>
      <c r="N24" s="1164"/>
      <c r="O24" s="1153"/>
      <c r="P24" s="1029"/>
      <c r="Q24" s="1029"/>
      <c r="R24" s="1029"/>
      <c r="S24" s="1152"/>
      <c r="T24" s="1029"/>
    </row>
    <row r="25" spans="1:20" s="756" customFormat="1" ht="18" customHeight="1" outlineLevel="1">
      <c r="A25" s="1171"/>
      <c r="B25" s="1170"/>
      <c r="C25" s="1169" t="s">
        <v>695</v>
      </c>
      <c r="D25" s="700"/>
      <c r="E25" s="700"/>
      <c r="F25" s="1168"/>
      <c r="G25" s="1146"/>
      <c r="H25" s="1167"/>
      <c r="I25" s="1144"/>
      <c r="J25" s="1149"/>
      <c r="K25" s="1149"/>
      <c r="L25" s="908"/>
      <c r="M25" s="1163"/>
      <c r="N25" s="1166"/>
      <c r="O25" s="1165"/>
      <c r="P25" s="1165"/>
      <c r="Q25" s="1165"/>
      <c r="R25" s="1165"/>
      <c r="S25" s="1165"/>
      <c r="T25" s="1029"/>
    </row>
    <row r="26" spans="1:20" s="756" customFormat="1" ht="18" customHeight="1" outlineLevel="1">
      <c r="A26" s="1148" t="s">
        <v>685</v>
      </c>
      <c r="B26" s="1150" t="s">
        <v>684</v>
      </c>
      <c r="C26" s="700" t="s">
        <v>694</v>
      </c>
      <c r="D26" s="694"/>
      <c r="E26" s="700"/>
      <c r="F26" s="972" t="s">
        <v>693</v>
      </c>
      <c r="G26" s="1146">
        <f>'[24]special purpose'!$E$17</f>
        <v>16154400</v>
      </c>
      <c r="H26" s="1145">
        <v>0</v>
      </c>
      <c r="I26" s="1144">
        <f>J26-H26</f>
        <v>52462865</v>
      </c>
      <c r="J26" s="1143">
        <f>'[23]special purpose'!$C$17</f>
        <v>52462865</v>
      </c>
      <c r="K26" s="1149">
        <v>71075468</v>
      </c>
      <c r="L26" s="908"/>
      <c r="M26" s="1163"/>
      <c r="N26" s="1164"/>
      <c r="P26" s="1029"/>
      <c r="Q26" s="1029"/>
      <c r="R26" s="1029"/>
      <c r="S26" s="1029"/>
      <c r="T26" s="1029"/>
    </row>
    <row r="27" spans="1:20" s="756" customFormat="1" ht="18" customHeight="1" outlineLevel="1">
      <c r="A27" s="1148" t="s">
        <v>683</v>
      </c>
      <c r="B27" s="1147" t="s">
        <v>682</v>
      </c>
      <c r="C27" s="694" t="s">
        <v>692</v>
      </c>
      <c r="D27" s="694"/>
      <c r="E27" s="700"/>
      <c r="F27" s="972" t="s">
        <v>691</v>
      </c>
      <c r="G27" s="1146">
        <v>0</v>
      </c>
      <c r="H27" s="1145">
        <v>0</v>
      </c>
      <c r="I27" s="1144">
        <v>0</v>
      </c>
      <c r="J27" s="1143">
        <v>0</v>
      </c>
      <c r="K27" s="1149">
        <v>950000</v>
      </c>
      <c r="L27" s="908"/>
      <c r="M27" s="1163"/>
      <c r="N27" s="1029"/>
      <c r="P27" s="1029"/>
      <c r="Q27" s="1029"/>
      <c r="R27" s="1029"/>
      <c r="S27" s="1029"/>
      <c r="T27" s="1029"/>
    </row>
    <row r="28" spans="1:20" s="756" customFormat="1" ht="18" customHeight="1" outlineLevel="1">
      <c r="A28" s="1148" t="s">
        <v>683</v>
      </c>
      <c r="B28" s="1147" t="s">
        <v>682</v>
      </c>
      <c r="C28" s="700" t="s">
        <v>690</v>
      </c>
      <c r="D28" s="694"/>
      <c r="E28" s="700"/>
      <c r="F28" s="972" t="s">
        <v>689</v>
      </c>
      <c r="G28" s="1146">
        <v>0</v>
      </c>
      <c r="H28" s="1145">
        <f>'[22]special purpose'!$E$18</f>
        <v>0</v>
      </c>
      <c r="I28" s="1144">
        <f>J28-H28</f>
        <v>10000</v>
      </c>
      <c r="J28" s="1143">
        <f>'[23]special purpose'!$C$18</f>
        <v>10000</v>
      </c>
      <c r="K28" s="1149">
        <v>0</v>
      </c>
      <c r="L28" s="908"/>
      <c r="M28" s="740"/>
      <c r="N28" s="1029"/>
      <c r="P28" s="1029"/>
      <c r="Q28" s="1029"/>
      <c r="R28" s="1029"/>
      <c r="S28" s="1029"/>
      <c r="T28" s="1029"/>
    </row>
    <row r="29" spans="1:20" s="756" customFormat="1" ht="18" customHeight="1" outlineLevel="1">
      <c r="A29" s="1162"/>
      <c r="B29" s="1161"/>
      <c r="C29" s="1160" t="s">
        <v>688</v>
      </c>
      <c r="D29" s="1159"/>
      <c r="E29" s="1158"/>
      <c r="F29" s="1157"/>
      <c r="G29" s="1155">
        <f>SUM(G30:G32)</f>
        <v>52429755.879999995</v>
      </c>
      <c r="H29" s="1156">
        <f>SUM(H30:H32)</f>
        <v>17050000</v>
      </c>
      <c r="I29" s="1155">
        <f>SUM(I30:I32)</f>
        <v>218076602</v>
      </c>
      <c r="J29" s="1155">
        <f>SUM(J30:J32)</f>
        <v>235126602</v>
      </c>
      <c r="K29" s="1155">
        <f>SUM(K30:K32)</f>
        <v>200000000</v>
      </c>
      <c r="L29" s="1154"/>
      <c r="M29" s="740"/>
      <c r="N29" s="1029"/>
      <c r="O29" s="1153"/>
      <c r="P29" s="1029"/>
      <c r="Q29" s="1029"/>
      <c r="R29" s="1029"/>
      <c r="S29" s="1152"/>
    </row>
    <row r="30" spans="1:20" s="756" customFormat="1" ht="18" customHeight="1" outlineLevel="1">
      <c r="A30" s="1148" t="s">
        <v>687</v>
      </c>
      <c r="B30" s="1151" t="s">
        <v>686</v>
      </c>
      <c r="C30" s="681"/>
      <c r="D30" s="694"/>
      <c r="E30" s="700"/>
      <c r="F30" s="972"/>
      <c r="G30" s="1146"/>
      <c r="H30" s="1145"/>
      <c r="I30" s="1144">
        <f>J30-H30</f>
        <v>0</v>
      </c>
      <c r="J30" s="1143"/>
      <c r="K30" s="1149">
        <v>0</v>
      </c>
      <c r="L30" s="908"/>
      <c r="M30" s="740"/>
      <c r="N30" s="1029"/>
    </row>
    <row r="31" spans="1:20" s="756" customFormat="1" ht="18" customHeight="1" outlineLevel="1">
      <c r="A31" s="1148" t="s">
        <v>685</v>
      </c>
      <c r="B31" s="1150" t="s">
        <v>684</v>
      </c>
      <c r="C31" s="681"/>
      <c r="D31" s="694"/>
      <c r="E31" s="700"/>
      <c r="F31" s="972"/>
      <c r="G31" s="1146">
        <v>18944477.66</v>
      </c>
      <c r="H31" s="1145">
        <v>17050000</v>
      </c>
      <c r="I31" s="1144">
        <f>J31-H31</f>
        <v>63500000</v>
      </c>
      <c r="J31" s="1143">
        <v>80550000</v>
      </c>
      <c r="K31" s="1149">
        <v>7000000</v>
      </c>
      <c r="L31" s="908"/>
      <c r="M31" s="740"/>
      <c r="N31" s="1029"/>
    </row>
    <row r="32" spans="1:20" s="756" customFormat="1" ht="18" customHeight="1" outlineLevel="1">
      <c r="A32" s="1148" t="s">
        <v>683</v>
      </c>
      <c r="B32" s="1147" t="s">
        <v>682</v>
      </c>
      <c r="C32" s="681"/>
      <c r="D32" s="694"/>
      <c r="E32" s="700"/>
      <c r="F32" s="972"/>
      <c r="G32" s="1146">
        <v>33485278.219999999</v>
      </c>
      <c r="H32" s="1145">
        <v>0</v>
      </c>
      <c r="I32" s="1144">
        <f>J32-H32</f>
        <v>154576602</v>
      </c>
      <c r="J32" s="1143">
        <v>154576602</v>
      </c>
      <c r="K32" s="1143">
        <v>193000000</v>
      </c>
      <c r="L32" s="735"/>
      <c r="M32" s="740"/>
      <c r="N32" s="1029"/>
    </row>
    <row r="33" spans="1:31" s="756" customFormat="1" ht="18" customHeight="1" outlineLevel="2" thickBot="1">
      <c r="A33" s="1142" t="s">
        <v>8</v>
      </c>
      <c r="B33" s="1141"/>
      <c r="C33" s="1140"/>
      <c r="D33" s="1140"/>
      <c r="E33" s="1140"/>
      <c r="F33" s="1139"/>
      <c r="G33" s="1137">
        <f>G29+G24+G15</f>
        <v>69610155.879999995</v>
      </c>
      <c r="H33" s="1138">
        <f>H29+H24+H15</f>
        <v>17050000</v>
      </c>
      <c r="I33" s="1137">
        <f>I29+I24+I15</f>
        <v>271625467</v>
      </c>
      <c r="J33" s="1137">
        <f>J29+J24+J15</f>
        <v>288675467</v>
      </c>
      <c r="K33" s="1136">
        <f>K29+K24+K15</f>
        <v>273101468</v>
      </c>
      <c r="L33" s="1135"/>
      <c r="M33" s="1134"/>
      <c r="N33" s="1132"/>
      <c r="O33" s="798"/>
      <c r="P33" s="798"/>
      <c r="Q33" s="798"/>
      <c r="R33" s="798"/>
      <c r="S33" s="1027"/>
      <c r="T33" s="1027"/>
      <c r="U33" s="1027"/>
      <c r="V33" s="1027"/>
      <c r="W33" s="1027"/>
      <c r="X33" s="1027"/>
      <c r="Y33" s="1027"/>
      <c r="Z33" s="1027"/>
      <c r="AA33" s="1027"/>
      <c r="AB33" s="1027"/>
      <c r="AC33" s="1027"/>
      <c r="AD33" s="1027"/>
      <c r="AE33" s="1027"/>
    </row>
    <row r="34" spans="1:31" s="756" customFormat="1" ht="12.75" customHeight="1" outlineLevel="2" thickTop="1">
      <c r="C34" s="800"/>
      <c r="D34" s="800"/>
      <c r="E34" s="800"/>
      <c r="F34" s="801"/>
      <c r="G34" s="800"/>
      <c r="H34" s="1133"/>
      <c r="I34" s="800"/>
      <c r="J34" s="800"/>
      <c r="K34" s="800"/>
      <c r="L34" s="800"/>
      <c r="M34" s="989"/>
      <c r="N34" s="1132"/>
      <c r="O34" s="798"/>
      <c r="P34" s="798"/>
      <c r="Q34" s="798"/>
      <c r="R34" s="798"/>
      <c r="S34" s="1027"/>
      <c r="T34" s="1027"/>
      <c r="U34" s="1027"/>
      <c r="V34" s="1027"/>
      <c r="W34" s="1027"/>
      <c r="X34" s="1027"/>
      <c r="Y34" s="1027"/>
      <c r="Z34" s="1027"/>
      <c r="AA34" s="1027"/>
      <c r="AB34" s="1027"/>
      <c r="AC34" s="1027"/>
      <c r="AD34" s="1027"/>
      <c r="AE34" s="1027"/>
    </row>
    <row r="35" spans="1:31" s="367" customFormat="1" ht="14.25" customHeight="1">
      <c r="A35" s="370" t="s">
        <v>203</v>
      </c>
      <c r="B35" s="370"/>
      <c r="C35" s="369"/>
      <c r="D35" s="369"/>
      <c r="E35" s="369"/>
      <c r="F35" s="369" t="s">
        <v>6</v>
      </c>
      <c r="G35" s="369"/>
      <c r="H35" s="1131"/>
      <c r="I35" s="370"/>
      <c r="J35" s="370" t="s">
        <v>5</v>
      </c>
      <c r="K35" s="369"/>
      <c r="L35" s="369"/>
    </row>
    <row r="36" spans="1:31" s="367" customFormat="1" ht="14.25" customHeight="1">
      <c r="A36" s="370"/>
      <c r="B36" s="370"/>
      <c r="C36" s="369"/>
      <c r="D36" s="369"/>
      <c r="E36" s="369"/>
      <c r="F36" s="369"/>
      <c r="G36" s="369"/>
      <c r="H36" s="1131"/>
      <c r="I36" s="370"/>
      <c r="J36" s="370"/>
      <c r="K36" s="369"/>
      <c r="L36" s="369"/>
    </row>
    <row r="37" spans="1:31" s="367" customFormat="1" ht="14.25" customHeight="1">
      <c r="A37" s="370"/>
      <c r="B37" s="370"/>
      <c r="C37" s="369"/>
      <c r="D37" s="369"/>
      <c r="E37" s="369"/>
      <c r="F37" s="369"/>
      <c r="G37" s="369"/>
      <c r="H37" s="1131"/>
      <c r="I37" s="370"/>
      <c r="J37" s="370"/>
      <c r="K37" s="369"/>
      <c r="L37" s="369"/>
    </row>
    <row r="38" spans="1:31" s="367" customFormat="1" ht="14.25" customHeight="1">
      <c r="A38" s="3695" t="s">
        <v>1928</v>
      </c>
      <c r="B38" s="373"/>
      <c r="C38" s="374"/>
      <c r="D38" s="374"/>
      <c r="E38" s="369"/>
      <c r="F38" s="374" t="s">
        <v>1899</v>
      </c>
      <c r="G38" s="369"/>
      <c r="H38" s="1130"/>
      <c r="I38" s="373"/>
      <c r="J38" s="3697" t="s">
        <v>1876</v>
      </c>
      <c r="K38" s="369"/>
      <c r="L38" s="369"/>
    </row>
    <row r="39" spans="1:31" s="367" customFormat="1" ht="14.25" customHeight="1">
      <c r="A39" s="369" t="s">
        <v>680</v>
      </c>
      <c r="B39" s="370"/>
      <c r="C39" s="370"/>
      <c r="D39" s="370"/>
      <c r="E39" s="369"/>
      <c r="F39" s="370" t="s">
        <v>241</v>
      </c>
      <c r="G39" s="369"/>
      <c r="H39" s="1129"/>
      <c r="I39" s="368"/>
      <c r="J39" s="368" t="s">
        <v>240</v>
      </c>
      <c r="K39" s="369"/>
      <c r="L39" s="369"/>
    </row>
    <row r="40" spans="1:31" s="798" customFormat="1">
      <c r="E40" s="989"/>
      <c r="G40" s="797"/>
      <c r="H40" s="1128"/>
      <c r="I40" s="797"/>
      <c r="J40" s="797"/>
      <c r="K40" s="797"/>
      <c r="L40" s="797"/>
      <c r="M40" s="756"/>
      <c r="N40" s="1029"/>
      <c r="O40" s="756"/>
      <c r="P40" s="756"/>
      <c r="Q40" s="756"/>
      <c r="R40" s="756"/>
      <c r="S40" s="1027"/>
      <c r="T40" s="1027"/>
      <c r="U40" s="1027"/>
      <c r="V40" s="1027"/>
      <c r="W40" s="1027"/>
      <c r="X40" s="1027"/>
      <c r="Y40" s="1027"/>
      <c r="Z40" s="1027"/>
      <c r="AA40" s="1027"/>
      <c r="AB40" s="1027"/>
      <c r="AC40" s="1027"/>
      <c r="AD40" s="1027"/>
      <c r="AE40" s="1027"/>
    </row>
    <row r="41" spans="1:31" s="798" customFormat="1">
      <c r="E41" s="989"/>
      <c r="G41" s="797"/>
      <c r="H41" s="1128"/>
      <c r="I41" s="797"/>
      <c r="J41" s="797"/>
      <c r="K41" s="797"/>
      <c r="L41" s="797"/>
      <c r="M41" s="756"/>
      <c r="N41" s="1029"/>
      <c r="O41" s="756"/>
      <c r="P41" s="756"/>
      <c r="Q41" s="756"/>
      <c r="R41" s="756"/>
      <c r="S41" s="1027"/>
      <c r="T41" s="1027"/>
      <c r="U41" s="1027"/>
      <c r="V41" s="1027"/>
      <c r="W41" s="1027"/>
      <c r="X41" s="1027"/>
      <c r="Y41" s="1027"/>
      <c r="Z41" s="1027"/>
      <c r="AA41" s="1027"/>
      <c r="AB41" s="1027"/>
      <c r="AC41" s="1027"/>
      <c r="AD41" s="1027"/>
      <c r="AE41" s="1027"/>
    </row>
    <row r="42" spans="1:31" s="798" customFormat="1">
      <c r="E42" s="989"/>
      <c r="G42" s="797"/>
      <c r="H42" s="1128"/>
      <c r="I42" s="797"/>
      <c r="J42" s="797"/>
      <c r="K42" s="797"/>
      <c r="L42" s="797"/>
      <c r="M42" s="756"/>
      <c r="N42" s="1029"/>
      <c r="O42" s="756"/>
      <c r="P42" s="756"/>
      <c r="Q42" s="756"/>
      <c r="R42" s="756"/>
      <c r="S42" s="1027"/>
      <c r="T42" s="1027"/>
      <c r="U42" s="1027"/>
      <c r="V42" s="1027"/>
      <c r="W42" s="1027"/>
      <c r="X42" s="1027"/>
      <c r="Y42" s="1027"/>
      <c r="Z42" s="1027"/>
      <c r="AA42" s="1027"/>
      <c r="AB42" s="1027"/>
      <c r="AC42" s="1027"/>
      <c r="AD42" s="1027"/>
      <c r="AE42" s="1027"/>
    </row>
    <row r="43" spans="1:31" s="798" customFormat="1">
      <c r="E43" s="989"/>
      <c r="G43" s="797"/>
      <c r="H43" s="1128"/>
      <c r="I43" s="797"/>
      <c r="J43" s="797"/>
      <c r="K43" s="797"/>
      <c r="L43" s="797"/>
      <c r="M43" s="756"/>
      <c r="N43" s="1029"/>
      <c r="O43" s="756"/>
      <c r="P43" s="756"/>
      <c r="Q43" s="756"/>
      <c r="R43" s="756"/>
      <c r="S43" s="1027"/>
      <c r="T43" s="1027"/>
      <c r="U43" s="1027"/>
      <c r="V43" s="1027"/>
      <c r="W43" s="1027"/>
      <c r="X43" s="1027"/>
      <c r="Y43" s="1027"/>
      <c r="Z43" s="1027"/>
      <c r="AA43" s="1027"/>
      <c r="AB43" s="1027"/>
      <c r="AC43" s="1027"/>
      <c r="AD43" s="1027"/>
      <c r="AE43" s="1027"/>
    </row>
    <row r="44" spans="1:31" s="798" customFormat="1">
      <c r="E44" s="989"/>
      <c r="G44" s="797"/>
      <c r="H44" s="1128"/>
      <c r="I44" s="797"/>
      <c r="J44" s="797"/>
      <c r="K44" s="797"/>
      <c r="L44" s="797"/>
      <c r="M44" s="756"/>
      <c r="N44" s="1029"/>
      <c r="O44" s="756"/>
      <c r="P44" s="756"/>
      <c r="Q44" s="756"/>
      <c r="R44" s="756"/>
      <c r="S44" s="1027"/>
      <c r="T44" s="1027"/>
      <c r="U44" s="1027"/>
      <c r="V44" s="1027"/>
      <c r="W44" s="1027"/>
      <c r="X44" s="1027"/>
      <c r="Y44" s="1027"/>
      <c r="Z44" s="1027"/>
      <c r="AA44" s="1027"/>
      <c r="AB44" s="1027"/>
      <c r="AC44" s="1027"/>
      <c r="AD44" s="1027"/>
      <c r="AE44" s="1027"/>
    </row>
    <row r="45" spans="1:31" s="798" customFormat="1">
      <c r="E45" s="989"/>
      <c r="G45" s="797"/>
      <c r="H45" s="1128"/>
      <c r="I45" s="797"/>
      <c r="J45" s="797"/>
      <c r="K45" s="797"/>
      <c r="L45" s="797"/>
      <c r="M45" s="756"/>
      <c r="N45" s="1029"/>
      <c r="O45" s="756"/>
      <c r="P45" s="756"/>
      <c r="Q45" s="756"/>
      <c r="R45" s="756"/>
      <c r="S45" s="1027"/>
      <c r="T45" s="1027"/>
      <c r="U45" s="1027"/>
      <c r="V45" s="1027"/>
      <c r="W45" s="1027"/>
      <c r="X45" s="1027"/>
      <c r="Y45" s="1027"/>
      <c r="Z45" s="1027"/>
      <c r="AA45" s="1027"/>
      <c r="AB45" s="1027"/>
      <c r="AC45" s="1027"/>
      <c r="AD45" s="1027"/>
      <c r="AE45" s="1027"/>
    </row>
    <row r="46" spans="1:31" s="756" customFormat="1">
      <c r="H46" s="1127"/>
      <c r="N46" s="1029"/>
      <c r="S46" s="1027"/>
      <c r="T46" s="1027"/>
      <c r="U46" s="1027"/>
      <c r="V46" s="1027"/>
      <c r="W46" s="1027"/>
      <c r="X46" s="1027"/>
      <c r="Y46" s="1027"/>
      <c r="Z46" s="1027"/>
      <c r="AA46" s="1027"/>
      <c r="AB46" s="1027"/>
      <c r="AC46" s="1027"/>
      <c r="AD46" s="1027"/>
      <c r="AE46" s="1027"/>
    </row>
    <row r="47" spans="1:31" s="756" customFormat="1">
      <c r="H47" s="1127"/>
      <c r="N47" s="1029"/>
      <c r="S47" s="1027"/>
      <c r="T47" s="1027"/>
      <c r="U47" s="1027"/>
      <c r="V47" s="1027"/>
      <c r="W47" s="1027"/>
      <c r="X47" s="1027"/>
      <c r="Y47" s="1027"/>
      <c r="Z47" s="1027"/>
      <c r="AA47" s="1027"/>
      <c r="AB47" s="1027"/>
      <c r="AC47" s="1027"/>
      <c r="AD47" s="1027"/>
      <c r="AE47" s="1027"/>
    </row>
    <row r="48" spans="1:31" s="756" customFormat="1">
      <c r="H48" s="1127"/>
      <c r="N48" s="1029"/>
      <c r="S48" s="1027"/>
      <c r="T48" s="1027"/>
      <c r="U48" s="1027"/>
      <c r="V48" s="1027"/>
      <c r="W48" s="1027"/>
      <c r="X48" s="1027"/>
      <c r="Y48" s="1027"/>
      <c r="Z48" s="1027"/>
      <c r="AA48" s="1027"/>
      <c r="AB48" s="1027"/>
      <c r="AC48" s="1027"/>
      <c r="AD48" s="1027"/>
      <c r="AE48" s="1027"/>
    </row>
    <row r="49" spans="8:31" s="756" customFormat="1">
      <c r="H49" s="1127"/>
      <c r="N49" s="1029"/>
      <c r="S49" s="1027"/>
      <c r="T49" s="1027"/>
      <c r="U49" s="1027"/>
      <c r="V49" s="1027"/>
      <c r="W49" s="1027"/>
      <c r="X49" s="1027"/>
      <c r="Y49" s="1027"/>
      <c r="Z49" s="1027"/>
      <c r="AA49" s="1027"/>
      <c r="AB49" s="1027"/>
      <c r="AC49" s="1027"/>
      <c r="AD49" s="1027"/>
      <c r="AE49" s="1027"/>
    </row>
    <row r="50" spans="8:31" s="756" customFormat="1">
      <c r="H50" s="1127"/>
      <c r="N50" s="1029"/>
      <c r="S50" s="1027"/>
      <c r="T50" s="1027"/>
      <c r="U50" s="1027"/>
      <c r="V50" s="1027"/>
      <c r="W50" s="1027"/>
      <c r="X50" s="1027"/>
      <c r="Y50" s="1027"/>
      <c r="Z50" s="1027"/>
      <c r="AA50" s="1027"/>
      <c r="AB50" s="1027"/>
      <c r="AC50" s="1027"/>
      <c r="AD50" s="1027"/>
      <c r="AE50" s="1027"/>
    </row>
    <row r="51" spans="8:31" s="756" customFormat="1">
      <c r="H51" s="1127"/>
      <c r="N51" s="1029"/>
      <c r="S51" s="1027"/>
      <c r="T51" s="1027"/>
      <c r="U51" s="1027"/>
      <c r="V51" s="1027"/>
      <c r="W51" s="1027"/>
      <c r="X51" s="1027"/>
      <c r="Y51" s="1027"/>
      <c r="Z51" s="1027"/>
      <c r="AA51" s="1027"/>
      <c r="AB51" s="1027"/>
      <c r="AC51" s="1027"/>
      <c r="AD51" s="1027"/>
      <c r="AE51" s="1027"/>
    </row>
    <row r="52" spans="8:31" s="756" customFormat="1">
      <c r="H52" s="1127"/>
      <c r="N52" s="1029"/>
      <c r="S52" s="1027"/>
      <c r="T52" s="1027"/>
      <c r="U52" s="1027"/>
      <c r="V52" s="1027"/>
      <c r="W52" s="1027"/>
      <c r="X52" s="1027"/>
      <c r="Y52" s="1027"/>
      <c r="Z52" s="1027"/>
      <c r="AA52" s="1027"/>
      <c r="AB52" s="1027"/>
      <c r="AC52" s="1027"/>
      <c r="AD52" s="1027"/>
      <c r="AE52" s="1027"/>
    </row>
    <row r="53" spans="8:31" s="756" customFormat="1">
      <c r="H53" s="1127"/>
      <c r="N53" s="1029"/>
      <c r="S53" s="1027"/>
      <c r="T53" s="1027"/>
      <c r="U53" s="1027"/>
      <c r="V53" s="1027"/>
      <c r="W53" s="1027"/>
      <c r="X53" s="1027"/>
      <c r="Y53" s="1027"/>
      <c r="Z53" s="1027"/>
      <c r="AA53" s="1027"/>
      <c r="AB53" s="1027"/>
      <c r="AC53" s="1027"/>
      <c r="AD53" s="1027"/>
      <c r="AE53" s="1027"/>
    </row>
    <row r="54" spans="8:31" s="756" customFormat="1">
      <c r="H54" s="1127"/>
      <c r="N54" s="1029"/>
      <c r="S54" s="1027"/>
      <c r="T54" s="1027"/>
      <c r="U54" s="1027"/>
      <c r="V54" s="1027"/>
      <c r="W54" s="1027"/>
      <c r="X54" s="1027"/>
      <c r="Y54" s="1027"/>
      <c r="Z54" s="1027"/>
      <c r="AA54" s="1027"/>
      <c r="AB54" s="1027"/>
      <c r="AC54" s="1027"/>
      <c r="AD54" s="1027"/>
      <c r="AE54" s="1027"/>
    </row>
    <row r="55" spans="8:31" s="756" customFormat="1">
      <c r="H55" s="1127"/>
      <c r="N55" s="1029"/>
      <c r="S55" s="1027"/>
      <c r="T55" s="1027"/>
      <c r="U55" s="1027"/>
      <c r="V55" s="1027"/>
      <c r="W55" s="1027"/>
      <c r="X55" s="1027"/>
      <c r="Y55" s="1027"/>
      <c r="Z55" s="1027"/>
      <c r="AA55" s="1027"/>
      <c r="AB55" s="1027"/>
      <c r="AC55" s="1027"/>
      <c r="AD55" s="1027"/>
      <c r="AE55" s="1027"/>
    </row>
    <row r="56" spans="8:31" s="756" customFormat="1">
      <c r="H56" s="1127"/>
      <c r="N56" s="1029"/>
      <c r="S56" s="1027"/>
      <c r="T56" s="1027"/>
      <c r="U56" s="1027"/>
      <c r="V56" s="1027"/>
      <c r="W56" s="1027"/>
      <c r="X56" s="1027"/>
      <c r="Y56" s="1027"/>
      <c r="Z56" s="1027"/>
      <c r="AA56" s="1027"/>
      <c r="AB56" s="1027"/>
      <c r="AC56" s="1027"/>
      <c r="AD56" s="1027"/>
      <c r="AE56" s="1027"/>
    </row>
    <row r="57" spans="8:31" s="756" customFormat="1">
      <c r="H57" s="1127"/>
      <c r="N57" s="1029"/>
      <c r="S57" s="1027"/>
      <c r="T57" s="1027"/>
      <c r="U57" s="1027"/>
      <c r="V57" s="1027"/>
      <c r="W57" s="1027"/>
      <c r="X57" s="1027"/>
      <c r="Y57" s="1027"/>
      <c r="Z57" s="1027"/>
      <c r="AA57" s="1027"/>
      <c r="AB57" s="1027"/>
      <c r="AC57" s="1027"/>
      <c r="AD57" s="1027"/>
      <c r="AE57" s="1027"/>
    </row>
    <row r="58" spans="8:31" s="756" customFormat="1">
      <c r="H58" s="1127"/>
      <c r="N58" s="1029"/>
      <c r="S58" s="1027"/>
      <c r="T58" s="1027"/>
      <c r="U58" s="1027"/>
      <c r="V58" s="1027"/>
      <c r="W58" s="1027"/>
      <c r="X58" s="1027"/>
      <c r="Y58" s="1027"/>
      <c r="Z58" s="1027"/>
      <c r="AA58" s="1027"/>
      <c r="AB58" s="1027"/>
      <c r="AC58" s="1027"/>
      <c r="AD58" s="1027"/>
      <c r="AE58" s="1027"/>
    </row>
    <row r="59" spans="8:31" s="756" customFormat="1">
      <c r="H59" s="1127"/>
      <c r="N59" s="1029"/>
      <c r="S59" s="1027"/>
      <c r="T59" s="1027"/>
      <c r="U59" s="1027"/>
      <c r="V59" s="1027"/>
      <c r="W59" s="1027"/>
      <c r="X59" s="1027"/>
      <c r="Y59" s="1027"/>
      <c r="Z59" s="1027"/>
      <c r="AA59" s="1027"/>
      <c r="AB59" s="1027"/>
      <c r="AC59" s="1027"/>
      <c r="AD59" s="1027"/>
      <c r="AE59" s="1027"/>
    </row>
    <row r="60" spans="8:31" s="756" customFormat="1">
      <c r="H60" s="1127"/>
      <c r="N60" s="1029"/>
      <c r="S60" s="1027"/>
      <c r="T60" s="1027"/>
      <c r="U60" s="1027"/>
      <c r="V60" s="1027"/>
      <c r="W60" s="1027"/>
      <c r="X60" s="1027"/>
      <c r="Y60" s="1027"/>
      <c r="Z60" s="1027"/>
      <c r="AA60" s="1027"/>
      <c r="AB60" s="1027"/>
      <c r="AC60" s="1027"/>
      <c r="AD60" s="1027"/>
      <c r="AE60" s="1027"/>
    </row>
    <row r="61" spans="8:31" s="756" customFormat="1">
      <c r="H61" s="1127"/>
      <c r="N61" s="1029"/>
      <c r="S61" s="1027"/>
      <c r="T61" s="1027"/>
      <c r="U61" s="1027"/>
      <c r="V61" s="1027"/>
      <c r="W61" s="1027"/>
      <c r="X61" s="1027"/>
      <c r="Y61" s="1027"/>
      <c r="Z61" s="1027"/>
      <c r="AA61" s="1027"/>
      <c r="AB61" s="1027"/>
      <c r="AC61" s="1027"/>
      <c r="AD61" s="1027"/>
      <c r="AE61" s="1027"/>
    </row>
    <row r="62" spans="8:31" s="756" customFormat="1">
      <c r="H62" s="1127"/>
      <c r="N62" s="1029"/>
      <c r="S62" s="1027"/>
      <c r="T62" s="1027"/>
      <c r="U62" s="1027"/>
      <c r="V62" s="1027"/>
      <c r="W62" s="1027"/>
      <c r="X62" s="1027"/>
      <c r="Y62" s="1027"/>
      <c r="Z62" s="1027"/>
      <c r="AA62" s="1027"/>
      <c r="AB62" s="1027"/>
      <c r="AC62" s="1027"/>
      <c r="AD62" s="1027"/>
      <c r="AE62" s="1027"/>
    </row>
    <row r="63" spans="8:31" s="756" customFormat="1">
      <c r="H63" s="1127"/>
      <c r="N63" s="1029"/>
      <c r="S63" s="1027"/>
      <c r="T63" s="1027"/>
      <c r="U63" s="1027"/>
      <c r="V63" s="1027"/>
      <c r="W63" s="1027"/>
      <c r="X63" s="1027"/>
      <c r="Y63" s="1027"/>
      <c r="Z63" s="1027"/>
      <c r="AA63" s="1027"/>
      <c r="AB63" s="1027"/>
      <c r="AC63" s="1027"/>
      <c r="AD63" s="1027"/>
      <c r="AE63" s="1027"/>
    </row>
    <row r="64" spans="8:31" s="756" customFormat="1">
      <c r="H64" s="1127"/>
      <c r="N64" s="1029"/>
      <c r="S64" s="1027"/>
      <c r="T64" s="1027"/>
      <c r="U64" s="1027"/>
      <c r="V64" s="1027"/>
      <c r="W64" s="1027"/>
      <c r="X64" s="1027"/>
      <c r="Y64" s="1027"/>
      <c r="Z64" s="1027"/>
      <c r="AA64" s="1027"/>
      <c r="AB64" s="1027"/>
      <c r="AC64" s="1027"/>
      <c r="AD64" s="1027"/>
      <c r="AE64" s="1027"/>
    </row>
    <row r="65" spans="8:31" s="756" customFormat="1">
      <c r="H65" s="1127"/>
      <c r="N65" s="1029"/>
      <c r="S65" s="1027"/>
      <c r="T65" s="1027"/>
      <c r="U65" s="1027"/>
      <c r="V65" s="1027"/>
      <c r="W65" s="1027"/>
      <c r="X65" s="1027"/>
      <c r="Y65" s="1027"/>
      <c r="Z65" s="1027"/>
      <c r="AA65" s="1027"/>
      <c r="AB65" s="1027"/>
      <c r="AC65" s="1027"/>
      <c r="AD65" s="1027"/>
      <c r="AE65" s="1027"/>
    </row>
    <row r="66" spans="8:31" s="756" customFormat="1">
      <c r="H66" s="1127"/>
      <c r="N66" s="1029"/>
      <c r="S66" s="1027"/>
      <c r="T66" s="1027"/>
      <c r="U66" s="1027"/>
      <c r="V66" s="1027"/>
      <c r="W66" s="1027"/>
      <c r="X66" s="1027"/>
      <c r="Y66" s="1027"/>
      <c r="Z66" s="1027"/>
      <c r="AA66" s="1027"/>
      <c r="AB66" s="1027"/>
      <c r="AC66" s="1027"/>
      <c r="AD66" s="1027"/>
      <c r="AE66" s="1027"/>
    </row>
    <row r="67" spans="8:31" s="756" customFormat="1">
      <c r="H67" s="1127"/>
      <c r="N67" s="1029"/>
      <c r="S67" s="1027"/>
      <c r="T67" s="1027"/>
      <c r="U67" s="1027"/>
      <c r="V67" s="1027"/>
      <c r="W67" s="1027"/>
      <c r="X67" s="1027"/>
      <c r="Y67" s="1027"/>
      <c r="Z67" s="1027"/>
      <c r="AA67" s="1027"/>
      <c r="AB67" s="1027"/>
      <c r="AC67" s="1027"/>
      <c r="AD67" s="1027"/>
      <c r="AE67" s="1027"/>
    </row>
    <row r="68" spans="8:31" s="756" customFormat="1">
      <c r="H68" s="1127"/>
      <c r="N68" s="1029"/>
      <c r="S68" s="1027"/>
      <c r="T68" s="1027"/>
      <c r="U68" s="1027"/>
      <c r="V68" s="1027"/>
      <c r="W68" s="1027"/>
      <c r="X68" s="1027"/>
      <c r="Y68" s="1027"/>
      <c r="Z68" s="1027"/>
      <c r="AA68" s="1027"/>
      <c r="AB68" s="1027"/>
      <c r="AC68" s="1027"/>
      <c r="AD68" s="1027"/>
      <c r="AE68" s="1027"/>
    </row>
    <row r="69" spans="8:31" s="756" customFormat="1">
      <c r="H69" s="1127"/>
      <c r="N69" s="1029"/>
      <c r="S69" s="1027"/>
      <c r="T69" s="1027"/>
      <c r="U69" s="1027"/>
      <c r="V69" s="1027"/>
      <c r="W69" s="1027"/>
      <c r="X69" s="1027"/>
      <c r="Y69" s="1027"/>
      <c r="Z69" s="1027"/>
      <c r="AA69" s="1027"/>
      <c r="AB69" s="1027"/>
      <c r="AC69" s="1027"/>
      <c r="AD69" s="1027"/>
      <c r="AE69" s="1027"/>
    </row>
    <row r="70" spans="8:31" s="756" customFormat="1">
      <c r="H70" s="1127"/>
      <c r="N70" s="1029"/>
      <c r="S70" s="1027"/>
      <c r="T70" s="1027"/>
      <c r="U70" s="1027"/>
      <c r="V70" s="1027"/>
      <c r="W70" s="1027"/>
      <c r="X70" s="1027"/>
      <c r="Y70" s="1027"/>
      <c r="Z70" s="1027"/>
      <c r="AA70" s="1027"/>
      <c r="AB70" s="1027"/>
      <c r="AC70" s="1027"/>
      <c r="AD70" s="1027"/>
      <c r="AE70" s="1027"/>
    </row>
    <row r="71" spans="8:31" s="756" customFormat="1">
      <c r="H71" s="1127"/>
      <c r="N71" s="1029"/>
      <c r="S71" s="1027"/>
      <c r="T71" s="1027"/>
      <c r="U71" s="1027"/>
      <c r="V71" s="1027"/>
      <c r="W71" s="1027"/>
      <c r="X71" s="1027"/>
      <c r="Y71" s="1027"/>
      <c r="Z71" s="1027"/>
      <c r="AA71" s="1027"/>
      <c r="AB71" s="1027"/>
      <c r="AC71" s="1027"/>
      <c r="AD71" s="1027"/>
      <c r="AE71" s="1027"/>
    </row>
    <row r="72" spans="8:31" s="756" customFormat="1">
      <c r="H72" s="1127"/>
      <c r="N72" s="1029"/>
      <c r="S72" s="1027"/>
      <c r="T72" s="1027"/>
      <c r="U72" s="1027"/>
      <c r="V72" s="1027"/>
      <c r="W72" s="1027"/>
      <c r="X72" s="1027"/>
      <c r="Y72" s="1027"/>
      <c r="Z72" s="1027"/>
      <c r="AA72" s="1027"/>
      <c r="AB72" s="1027"/>
      <c r="AC72" s="1027"/>
      <c r="AD72" s="1027"/>
      <c r="AE72" s="1027"/>
    </row>
    <row r="73" spans="8:31" s="756" customFormat="1">
      <c r="H73" s="1127"/>
      <c r="N73" s="1029"/>
      <c r="S73" s="1027"/>
      <c r="T73" s="1027"/>
      <c r="U73" s="1027"/>
      <c r="V73" s="1027"/>
      <c r="W73" s="1027"/>
      <c r="X73" s="1027"/>
      <c r="Y73" s="1027"/>
      <c r="Z73" s="1027"/>
      <c r="AA73" s="1027"/>
      <c r="AB73" s="1027"/>
      <c r="AC73" s="1027"/>
      <c r="AD73" s="1027"/>
      <c r="AE73" s="1027"/>
    </row>
    <row r="74" spans="8:31" s="756" customFormat="1">
      <c r="H74" s="1127"/>
      <c r="N74" s="1029"/>
      <c r="S74" s="1027"/>
      <c r="T74" s="1027"/>
      <c r="U74" s="1027"/>
      <c r="V74" s="1027"/>
      <c r="W74" s="1027"/>
      <c r="X74" s="1027"/>
      <c r="Y74" s="1027"/>
      <c r="Z74" s="1027"/>
      <c r="AA74" s="1027"/>
      <c r="AB74" s="1027"/>
      <c r="AC74" s="1027"/>
      <c r="AD74" s="1027"/>
      <c r="AE74" s="1027"/>
    </row>
    <row r="75" spans="8:31" s="756" customFormat="1">
      <c r="H75" s="1127"/>
      <c r="N75" s="1029"/>
      <c r="S75" s="1027"/>
      <c r="T75" s="1027"/>
      <c r="U75" s="1027"/>
      <c r="V75" s="1027"/>
      <c r="W75" s="1027"/>
      <c r="X75" s="1027"/>
      <c r="Y75" s="1027"/>
      <c r="Z75" s="1027"/>
      <c r="AA75" s="1027"/>
      <c r="AB75" s="1027"/>
      <c r="AC75" s="1027"/>
      <c r="AD75" s="1027"/>
      <c r="AE75" s="1027"/>
    </row>
    <row r="76" spans="8:31" s="756" customFormat="1">
      <c r="H76" s="1127"/>
      <c r="N76" s="1029"/>
      <c r="S76" s="1027"/>
      <c r="T76" s="1027"/>
      <c r="U76" s="1027"/>
      <c r="V76" s="1027"/>
      <c r="W76" s="1027"/>
      <c r="X76" s="1027"/>
      <c r="Y76" s="1027"/>
      <c r="Z76" s="1027"/>
      <c r="AA76" s="1027"/>
      <c r="AB76" s="1027"/>
      <c r="AC76" s="1027"/>
      <c r="AD76" s="1027"/>
      <c r="AE76" s="1027"/>
    </row>
    <row r="77" spans="8:31" s="756" customFormat="1">
      <c r="H77" s="1127"/>
      <c r="N77" s="1029"/>
      <c r="S77" s="1027"/>
      <c r="T77" s="1027"/>
      <c r="U77" s="1027"/>
      <c r="V77" s="1027"/>
      <c r="W77" s="1027"/>
      <c r="X77" s="1027"/>
      <c r="Y77" s="1027"/>
      <c r="Z77" s="1027"/>
      <c r="AA77" s="1027"/>
      <c r="AB77" s="1027"/>
      <c r="AC77" s="1027"/>
      <c r="AD77" s="1027"/>
      <c r="AE77" s="1027"/>
    </row>
    <row r="78" spans="8:31" s="756" customFormat="1">
      <c r="H78" s="1127"/>
      <c r="N78" s="1029"/>
      <c r="S78" s="1027"/>
      <c r="T78" s="1027"/>
      <c r="U78" s="1027"/>
      <c r="V78" s="1027"/>
      <c r="W78" s="1027"/>
      <c r="X78" s="1027"/>
      <c r="Y78" s="1027"/>
      <c r="Z78" s="1027"/>
      <c r="AA78" s="1027"/>
      <c r="AB78" s="1027"/>
      <c r="AC78" s="1027"/>
      <c r="AD78" s="1027"/>
      <c r="AE78" s="1027"/>
    </row>
    <row r="79" spans="8:31" s="756" customFormat="1">
      <c r="H79" s="1127"/>
      <c r="N79" s="1029"/>
      <c r="S79" s="1027"/>
      <c r="T79" s="1027"/>
      <c r="U79" s="1027"/>
      <c r="V79" s="1027"/>
      <c r="W79" s="1027"/>
      <c r="X79" s="1027"/>
      <c r="Y79" s="1027"/>
      <c r="Z79" s="1027"/>
      <c r="AA79" s="1027"/>
      <c r="AB79" s="1027"/>
      <c r="AC79" s="1027"/>
      <c r="AD79" s="1027"/>
      <c r="AE79" s="1027"/>
    </row>
    <row r="80" spans="8:31" s="756" customFormat="1">
      <c r="H80" s="1127"/>
      <c r="N80" s="1029"/>
      <c r="S80" s="1027"/>
      <c r="T80" s="1027"/>
      <c r="U80" s="1027"/>
      <c r="V80" s="1027"/>
      <c r="W80" s="1027"/>
      <c r="X80" s="1027"/>
      <c r="Y80" s="1027"/>
      <c r="Z80" s="1027"/>
      <c r="AA80" s="1027"/>
      <c r="AB80" s="1027"/>
      <c r="AC80" s="1027"/>
      <c r="AD80" s="1027"/>
      <c r="AE80" s="1027"/>
    </row>
    <row r="81" spans="8:31" s="756" customFormat="1">
      <c r="H81" s="1127"/>
      <c r="N81" s="1029"/>
      <c r="S81" s="1027"/>
      <c r="T81" s="1027"/>
      <c r="U81" s="1027"/>
      <c r="V81" s="1027"/>
      <c r="W81" s="1027"/>
      <c r="X81" s="1027"/>
      <c r="Y81" s="1027"/>
      <c r="Z81" s="1027"/>
      <c r="AA81" s="1027"/>
      <c r="AB81" s="1027"/>
      <c r="AC81" s="1027"/>
      <c r="AD81" s="1027"/>
      <c r="AE81" s="1027"/>
    </row>
    <row r="82" spans="8:31" s="756" customFormat="1">
      <c r="H82" s="1127"/>
      <c r="N82" s="1029"/>
    </row>
    <row r="83" spans="8:31" s="756" customFormat="1">
      <c r="H83" s="1127"/>
      <c r="N83" s="1029"/>
    </row>
    <row r="84" spans="8:31" s="756" customFormat="1">
      <c r="H84" s="1127"/>
      <c r="N84" s="1029"/>
    </row>
    <row r="85" spans="8:31" s="756" customFormat="1">
      <c r="H85" s="1127"/>
      <c r="N85" s="1029"/>
    </row>
    <row r="86" spans="8:31" s="756" customFormat="1">
      <c r="H86" s="1127"/>
      <c r="N86" s="1029"/>
    </row>
    <row r="87" spans="8:31" s="756" customFormat="1">
      <c r="H87" s="1127"/>
      <c r="N87" s="1029"/>
    </row>
    <row r="88" spans="8:31" s="756" customFormat="1">
      <c r="H88" s="1127"/>
      <c r="N88" s="1029"/>
    </row>
    <row r="90" spans="8:31">
      <c r="S90" s="369"/>
      <c r="T90" s="369"/>
      <c r="U90" s="369"/>
      <c r="V90" s="369"/>
      <c r="W90" s="369"/>
      <c r="X90" s="369"/>
      <c r="Y90" s="369"/>
      <c r="Z90" s="369"/>
      <c r="AA90" s="369"/>
      <c r="AB90" s="369"/>
      <c r="AC90" s="369"/>
      <c r="AD90" s="369"/>
      <c r="AE90" s="369"/>
    </row>
    <row r="91" spans="8:31">
      <c r="S91" s="369"/>
      <c r="T91" s="369"/>
      <c r="U91" s="369"/>
      <c r="V91" s="369"/>
      <c r="W91" s="369"/>
      <c r="X91" s="369"/>
      <c r="Y91" s="369"/>
      <c r="Z91" s="369"/>
      <c r="AA91" s="369"/>
      <c r="AB91" s="369"/>
      <c r="AC91" s="369"/>
      <c r="AD91" s="369"/>
      <c r="AE91" s="369"/>
    </row>
    <row r="92" spans="8:31">
      <c r="S92" s="369"/>
      <c r="T92" s="369"/>
      <c r="U92" s="369"/>
      <c r="V92" s="369"/>
      <c r="W92" s="369"/>
      <c r="X92" s="369"/>
      <c r="Y92" s="369"/>
      <c r="Z92" s="369"/>
      <c r="AA92" s="369"/>
      <c r="AB92" s="369"/>
      <c r="AC92" s="369"/>
      <c r="AD92" s="369"/>
      <c r="AE92" s="369"/>
    </row>
    <row r="93" spans="8:31">
      <c r="S93" s="369"/>
      <c r="T93" s="369"/>
      <c r="U93" s="369"/>
      <c r="V93" s="369"/>
      <c r="W93" s="369"/>
      <c r="X93" s="369"/>
      <c r="Y93" s="369"/>
      <c r="Z93" s="369"/>
      <c r="AA93" s="369"/>
      <c r="AB93" s="369"/>
      <c r="AC93" s="369"/>
      <c r="AD93" s="369"/>
      <c r="AE93" s="369"/>
    </row>
    <row r="94" spans="8:31">
      <c r="S94" s="369"/>
      <c r="T94" s="369"/>
      <c r="U94" s="369"/>
      <c r="V94" s="369"/>
      <c r="W94" s="369"/>
      <c r="X94" s="369"/>
      <c r="Y94" s="369"/>
      <c r="Z94" s="369"/>
      <c r="AA94" s="369"/>
      <c r="AB94" s="369"/>
      <c r="AC94" s="369"/>
      <c r="AD94" s="369"/>
      <c r="AE94" s="369"/>
    </row>
    <row r="95" spans="8:31">
      <c r="S95" s="365"/>
      <c r="T95" s="365"/>
      <c r="U95" s="365"/>
      <c r="V95" s="365"/>
      <c r="W95" s="365"/>
      <c r="X95" s="365"/>
      <c r="Y95" s="365"/>
      <c r="Z95" s="365"/>
      <c r="AA95" s="365"/>
      <c r="AB95" s="365"/>
      <c r="AC95" s="365"/>
      <c r="AD95" s="365"/>
      <c r="AE95" s="365"/>
    </row>
    <row r="96" spans="8:31">
      <c r="S96" s="365"/>
      <c r="T96" s="365"/>
      <c r="U96" s="365"/>
      <c r="V96" s="365"/>
      <c r="W96" s="365"/>
      <c r="X96" s="365"/>
      <c r="Y96" s="365"/>
      <c r="Z96" s="365"/>
      <c r="AA96" s="365"/>
      <c r="AB96" s="365"/>
      <c r="AC96" s="365"/>
      <c r="AD96" s="365"/>
      <c r="AE96" s="365"/>
    </row>
    <row r="97" spans="19:31">
      <c r="S97" s="365"/>
      <c r="T97" s="365"/>
      <c r="U97" s="365"/>
      <c r="V97" s="365"/>
      <c r="W97" s="365"/>
      <c r="X97" s="365"/>
      <c r="Y97" s="365"/>
      <c r="Z97" s="365"/>
      <c r="AA97" s="365"/>
      <c r="AB97" s="365"/>
      <c r="AC97" s="365"/>
      <c r="AD97" s="365"/>
      <c r="AE97" s="365"/>
    </row>
    <row r="98" spans="19:31">
      <c r="S98" s="365"/>
      <c r="T98" s="365"/>
      <c r="U98" s="365"/>
      <c r="V98" s="365"/>
      <c r="W98" s="365"/>
      <c r="X98" s="365"/>
      <c r="Y98" s="365"/>
      <c r="Z98" s="365"/>
      <c r="AA98" s="365"/>
      <c r="AB98" s="365"/>
      <c r="AC98" s="365"/>
      <c r="AD98" s="365"/>
      <c r="AE98" s="365"/>
    </row>
    <row r="99" spans="19:31">
      <c r="S99" s="365"/>
      <c r="T99" s="365"/>
      <c r="U99" s="365"/>
      <c r="V99" s="365"/>
      <c r="W99" s="365"/>
      <c r="X99" s="365"/>
      <c r="Y99" s="365"/>
      <c r="Z99" s="365"/>
      <c r="AA99" s="365"/>
      <c r="AB99" s="365"/>
      <c r="AC99" s="365"/>
      <c r="AD99" s="365"/>
      <c r="AE99" s="365"/>
    </row>
    <row r="100" spans="19:31">
      <c r="S100" s="365"/>
      <c r="T100" s="365"/>
      <c r="U100" s="365"/>
      <c r="V100" s="365"/>
      <c r="W100" s="365"/>
      <c r="X100" s="365"/>
      <c r="Y100" s="365"/>
      <c r="Z100" s="365"/>
      <c r="AA100" s="365"/>
      <c r="AB100" s="365"/>
      <c r="AC100" s="365"/>
      <c r="AD100" s="365"/>
      <c r="AE100" s="365"/>
    </row>
    <row r="101" spans="19:31">
      <c r="S101" s="365"/>
      <c r="T101" s="365"/>
      <c r="U101" s="365"/>
      <c r="V101" s="365"/>
      <c r="W101" s="365"/>
      <c r="X101" s="365"/>
      <c r="Y101" s="365"/>
      <c r="Z101" s="365"/>
      <c r="AA101" s="365"/>
      <c r="AB101" s="365"/>
      <c r="AC101" s="365"/>
      <c r="AD101" s="365"/>
      <c r="AE101" s="365"/>
    </row>
    <row r="102" spans="19:31">
      <c r="S102" s="365"/>
      <c r="T102" s="365"/>
      <c r="U102" s="365"/>
      <c r="V102" s="365"/>
      <c r="W102" s="365"/>
      <c r="X102" s="365"/>
      <c r="Y102" s="365"/>
      <c r="Z102" s="365"/>
      <c r="AA102" s="365"/>
      <c r="AB102" s="365"/>
      <c r="AC102" s="365"/>
      <c r="AD102" s="365"/>
      <c r="AE102" s="365"/>
    </row>
    <row r="103" spans="19:31">
      <c r="S103" s="365"/>
      <c r="T103" s="365"/>
      <c r="U103" s="365"/>
      <c r="V103" s="365"/>
      <c r="W103" s="365"/>
      <c r="X103" s="365"/>
      <c r="Y103" s="365"/>
      <c r="Z103" s="365"/>
      <c r="AA103" s="365"/>
      <c r="AB103" s="365"/>
      <c r="AC103" s="365"/>
      <c r="AD103" s="365"/>
      <c r="AE103" s="365"/>
    </row>
    <row r="104" spans="19:31">
      <c r="S104" s="365"/>
      <c r="T104" s="365"/>
      <c r="U104" s="365"/>
      <c r="V104" s="365"/>
      <c r="W104" s="365"/>
      <c r="X104" s="365"/>
      <c r="Y104" s="365"/>
      <c r="Z104" s="365"/>
      <c r="AA104" s="365"/>
      <c r="AB104" s="365"/>
      <c r="AC104" s="365"/>
      <c r="AD104" s="365"/>
      <c r="AE104" s="365"/>
    </row>
    <row r="105" spans="19:31">
      <c r="S105" s="365"/>
      <c r="T105" s="365"/>
      <c r="U105" s="365"/>
      <c r="V105" s="365"/>
      <c r="W105" s="365"/>
      <c r="X105" s="365"/>
      <c r="Y105" s="365"/>
      <c r="Z105" s="365"/>
      <c r="AA105" s="365"/>
      <c r="AB105" s="365"/>
      <c r="AC105" s="365"/>
      <c r="AD105" s="365"/>
      <c r="AE105" s="365"/>
    </row>
  </sheetData>
  <mergeCells count="4">
    <mergeCell ref="C10:E13"/>
    <mergeCell ref="H10:J10"/>
    <mergeCell ref="A5:K5"/>
    <mergeCell ref="A6:K6"/>
  </mergeCells>
  <pageMargins left="0.5" right="0" top="0" bottom="0" header="0" footer="0"/>
  <pageSetup paperSize="5" orientation="portrait"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6" zoomScaleNormal="100" workbookViewId="0">
      <selection activeCell="G35" sqref="G35"/>
    </sheetView>
  </sheetViews>
  <sheetFormatPr defaultColWidth="12.5703125" defaultRowHeight="12.75" outlineLevelRow="1" outlineLevelCol="2"/>
  <cols>
    <col min="1" max="1" width="1.85546875" style="1430" customWidth="1"/>
    <col min="2" max="2" width="32.85546875" style="1430" customWidth="1"/>
    <col min="3" max="7" width="10.7109375" style="1430" customWidth="1"/>
    <col min="8" max="8" width="11.4257812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1135</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1134</v>
      </c>
      <c r="B9" s="1630"/>
    </row>
    <row r="10" spans="1:8" ht="14.25" customHeight="1">
      <c r="A10" s="1631"/>
      <c r="B10" s="1519" t="s">
        <v>1133</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25"/>
      <c r="C16" s="1624"/>
      <c r="D16" s="1623">
        <f>SUM(D17:D29)</f>
        <v>176347</v>
      </c>
      <c r="E16" s="1623">
        <f>SUM(E17:E29)</f>
        <v>108350</v>
      </c>
      <c r="F16" s="1623">
        <f>SUM(F17:F29)</f>
        <v>91650</v>
      </c>
      <c r="G16" s="1623">
        <f>SUM(G17:G29)</f>
        <v>200000</v>
      </c>
      <c r="H16" s="1623">
        <f>SUM(H17:H29)</f>
        <v>200000</v>
      </c>
    </row>
    <row r="17" spans="1:9" ht="15.95" customHeight="1" outlineLevel="1">
      <c r="A17" s="1622" t="s">
        <v>211</v>
      </c>
      <c r="B17" s="1621"/>
      <c r="C17" s="1616" t="s">
        <v>40</v>
      </c>
      <c r="D17" s="1620">
        <v>105095</v>
      </c>
      <c r="E17" s="1619">
        <v>85050</v>
      </c>
      <c r="F17" s="1618">
        <f>SUM(G17-E17)</f>
        <v>1890</v>
      </c>
      <c r="G17" s="1617">
        <v>86940</v>
      </c>
      <c r="H17" s="1617">
        <v>86940</v>
      </c>
    </row>
    <row r="18" spans="1:9" ht="15.95" customHeight="1" outlineLevel="1">
      <c r="A18" s="1485" t="s">
        <v>39</v>
      </c>
      <c r="B18" s="1605"/>
      <c r="C18" s="1616" t="s">
        <v>35</v>
      </c>
      <c r="D18" s="1610">
        <v>16975.5</v>
      </c>
      <c r="E18" s="1613">
        <v>16700</v>
      </c>
      <c r="F18" s="1612">
        <f>SUM(G18-E18)</f>
        <v>3480</v>
      </c>
      <c r="G18" s="1606">
        <v>20180</v>
      </c>
      <c r="H18" s="1606">
        <v>20180</v>
      </c>
    </row>
    <row r="19" spans="1:9" ht="15.95" customHeight="1" outlineLevel="1">
      <c r="A19" s="1485" t="s">
        <v>669</v>
      </c>
      <c r="B19" s="1605"/>
      <c r="C19" s="1614" t="s">
        <v>564</v>
      </c>
      <c r="D19" s="1610">
        <v>0</v>
      </c>
      <c r="E19" s="1613">
        <v>0</v>
      </c>
      <c r="F19" s="1612">
        <f>SUM(G19-E19)</f>
        <v>29520</v>
      </c>
      <c r="G19" s="1606">
        <v>29520</v>
      </c>
      <c r="H19" s="1606">
        <v>29520</v>
      </c>
    </row>
    <row r="20" spans="1:9" ht="15.95" customHeight="1" outlineLevel="1">
      <c r="A20" s="1449" t="s">
        <v>238</v>
      </c>
      <c r="B20" s="1452"/>
      <c r="C20" s="1616" t="s">
        <v>131</v>
      </c>
      <c r="D20" s="1610">
        <v>54276.5</v>
      </c>
      <c r="E20" s="1613">
        <v>6600</v>
      </c>
      <c r="F20" s="1612">
        <f>SUM(G20-E20)</f>
        <v>55380</v>
      </c>
      <c r="G20" s="1606">
        <v>61980</v>
      </c>
      <c r="H20" s="1606">
        <v>61980</v>
      </c>
    </row>
    <row r="21" spans="1:9" ht="15.95" customHeight="1" outlineLevel="1">
      <c r="A21" s="1615" t="s">
        <v>10</v>
      </c>
      <c r="B21" s="1605"/>
      <c r="C21" s="1614" t="s">
        <v>9</v>
      </c>
      <c r="D21" s="1610">
        <v>0</v>
      </c>
      <c r="E21" s="1613">
        <v>0</v>
      </c>
      <c r="F21" s="1612">
        <f>SUM(G21-E21)</f>
        <v>1380</v>
      </c>
      <c r="G21" s="1606">
        <v>1380</v>
      </c>
      <c r="H21" s="1606">
        <v>1380</v>
      </c>
    </row>
    <row r="22" spans="1:9" ht="15.95" customHeight="1" outlineLevel="1">
      <c r="A22" s="1485"/>
      <c r="B22" s="1605"/>
      <c r="C22" s="1598"/>
      <c r="D22" s="1610"/>
      <c r="E22" s="1613"/>
      <c r="F22" s="1612"/>
      <c r="G22" s="1611"/>
      <c r="H22" s="1606"/>
    </row>
    <row r="23" spans="1:9" ht="15.95" customHeight="1" outlineLevel="1">
      <c r="A23" s="1485"/>
      <c r="B23" s="1605"/>
      <c r="C23" s="1598"/>
      <c r="D23" s="1610"/>
      <c r="E23" s="1609"/>
      <c r="F23" s="1608"/>
      <c r="G23" s="1607"/>
      <c r="H23" s="1606"/>
    </row>
    <row r="24" spans="1:9" ht="15.95" customHeight="1" outlineLevel="1">
      <c r="A24" s="1485"/>
      <c r="B24" s="1605"/>
      <c r="C24" s="1598"/>
      <c r="D24" s="1547"/>
      <c r="E24" s="1597"/>
      <c r="F24" s="1596"/>
      <c r="G24" s="1595"/>
      <c r="H24" s="1491"/>
    </row>
    <row r="25" spans="1:9" ht="15.95" customHeight="1" outlineLevel="1">
      <c r="A25" s="1485"/>
      <c r="B25" s="1605"/>
      <c r="C25" s="1598"/>
      <c r="D25" s="1547"/>
      <c r="E25" s="1597"/>
      <c r="F25" s="1596"/>
      <c r="G25" s="1595"/>
      <c r="H25" s="1491"/>
    </row>
    <row r="26" spans="1:9" ht="15.95" customHeight="1" outlineLevel="1">
      <c r="A26" s="1455"/>
      <c r="B26" s="1604"/>
      <c r="C26" s="1603"/>
      <c r="D26" s="1547"/>
      <c r="E26" s="1597"/>
      <c r="F26" s="1596"/>
      <c r="G26" s="1595"/>
      <c r="H26" s="1491"/>
    </row>
    <row r="27" spans="1:9" s="1431" customFormat="1" ht="15.95" customHeight="1" outlineLevel="1">
      <c r="A27" s="1600"/>
      <c r="B27" s="1602"/>
      <c r="C27" s="1601"/>
      <c r="D27" s="1547"/>
      <c r="E27" s="1597"/>
      <c r="F27" s="1596"/>
      <c r="G27" s="1595"/>
      <c r="H27" s="1491"/>
    </row>
    <row r="28" spans="1:9" s="1431" customFormat="1" ht="15.95" customHeight="1" outlineLevel="1">
      <c r="A28" s="1600"/>
      <c r="B28" s="1599"/>
      <c r="C28" s="1598"/>
      <c r="D28" s="1547"/>
      <c r="E28" s="1597"/>
      <c r="F28" s="1596"/>
      <c r="G28" s="1595"/>
      <c r="H28" s="1491"/>
    </row>
    <row r="29" spans="1:9" s="1431" customFormat="1" ht="15.95" customHeight="1" outlineLevel="1">
      <c r="A29" s="1594"/>
      <c r="B29" s="1593"/>
      <c r="C29" s="1592"/>
      <c r="D29" s="1591"/>
      <c r="E29" s="1590"/>
      <c r="F29" s="1589"/>
      <c r="G29" s="1588"/>
      <c r="H29" s="1587"/>
    </row>
    <row r="30" spans="1:9" s="1431" customFormat="1" ht="15.95" customHeight="1" outlineLevel="1" thickBot="1">
      <c r="A30" s="1532" t="s">
        <v>8</v>
      </c>
      <c r="B30" s="1532"/>
      <c r="C30" s="1586"/>
      <c r="D30" s="1436">
        <f>SUM(D16)</f>
        <v>176347</v>
      </c>
      <c r="E30" s="1436">
        <f>SUM(E16)</f>
        <v>108350</v>
      </c>
      <c r="F30" s="1532">
        <f>SUM(F16)</f>
        <v>91650</v>
      </c>
      <c r="G30" s="1436">
        <f>SUM(G16)</f>
        <v>200000</v>
      </c>
      <c r="H30" s="1585">
        <f>SUM(H16)</f>
        <v>200000</v>
      </c>
      <c r="I30" s="1584" t="s">
        <v>1113</v>
      </c>
    </row>
    <row r="31" spans="1:9" ht="20.100000000000001" customHeight="1" outlineLevel="1" thickTop="1">
      <c r="H31" s="1583"/>
    </row>
    <row r="32" spans="1:9" ht="15.95" customHeight="1">
      <c r="A32" s="1430" t="s">
        <v>1010</v>
      </c>
      <c r="C32" s="1581" t="s">
        <v>6</v>
      </c>
      <c r="E32" s="1582" t="s">
        <v>1132</v>
      </c>
      <c r="F32" s="1582"/>
    </row>
    <row r="33" spans="1:9" ht="15.95" customHeight="1">
      <c r="C33" s="1581"/>
    </row>
    <row r="34" spans="1:9" ht="27.6" customHeight="1">
      <c r="A34" s="3700" t="s">
        <v>1929</v>
      </c>
      <c r="D34" s="3702" t="s">
        <v>1906</v>
      </c>
      <c r="E34" s="2870"/>
      <c r="G34" s="3704" t="s">
        <v>1876</v>
      </c>
    </row>
    <row r="35" spans="1:9" s="1420" customFormat="1" ht="15.95" customHeight="1">
      <c r="A35" s="1580" t="s">
        <v>1131</v>
      </c>
      <c r="B35" s="1580"/>
      <c r="D35" s="2413" t="s">
        <v>100</v>
      </c>
      <c r="E35" s="2413"/>
      <c r="G35" s="1790" t="s">
        <v>0</v>
      </c>
      <c r="I35" s="1422"/>
    </row>
    <row r="36" spans="1:9" s="1420" customFormat="1" ht="13.5">
      <c r="A36" s="3703"/>
      <c r="B36" s="3703"/>
      <c r="C36" s="2413"/>
      <c r="D36" s="2413"/>
      <c r="E36" s="1423"/>
      <c r="F36" s="1423"/>
      <c r="G36" s="1423"/>
      <c r="H36" s="1423"/>
      <c r="I36" s="1422"/>
    </row>
  </sheetData>
  <mergeCells count="6">
    <mergeCell ref="A17:B17"/>
    <mergeCell ref="A12:B14"/>
    <mergeCell ref="A5:H5"/>
    <mergeCell ref="A6:H6"/>
    <mergeCell ref="E12:G12"/>
    <mergeCell ref="E32:F32"/>
  </mergeCells>
  <pageMargins left="0.5" right="0" top="0.25" bottom="0" header="0.5" footer="0"/>
  <pageSetup paperSize="5" orientation="portrait"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4"/>
  <sheetViews>
    <sheetView showGridLines="0" showOutlineSymbols="0" topLeftCell="A25" zoomScale="120" zoomScaleNormal="120" workbookViewId="0">
      <selection activeCell="D40" sqref="D40"/>
    </sheetView>
  </sheetViews>
  <sheetFormatPr defaultColWidth="12.5703125" defaultRowHeight="12.75" outlineLevelRow="1" outlineLevelCol="2"/>
  <cols>
    <col min="1" max="1" width="1.85546875" style="1430" customWidth="1"/>
    <col min="2" max="2" width="32.85546875" style="1430" customWidth="1"/>
    <col min="3"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1137</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54"/>
      <c r="C15" s="1628"/>
      <c r="D15" s="1628"/>
      <c r="E15" s="1628"/>
      <c r="F15" s="1627"/>
      <c r="G15" s="1627"/>
      <c r="H15" s="1627"/>
    </row>
    <row r="16" spans="1:8" ht="20.100000000000001" customHeight="1">
      <c r="A16" s="1626" t="s">
        <v>46</v>
      </c>
      <c r="B16" s="1653"/>
      <c r="C16" s="1624"/>
      <c r="D16" s="1652">
        <f>SUM(D17:D27)</f>
        <v>1455230.16</v>
      </c>
      <c r="E16" s="1652">
        <f>SUM(E17:E27)</f>
        <v>699388.33</v>
      </c>
      <c r="F16" s="1652">
        <f>SUM(F17:F27)</f>
        <v>1583000.67</v>
      </c>
      <c r="G16" s="1651">
        <f>SUM(G17:G27)</f>
        <v>2282389</v>
      </c>
      <c r="H16" s="1651">
        <f>SUM(H17:H27)</f>
        <v>1000000</v>
      </c>
    </row>
    <row r="17" spans="1:12" ht="15.95" customHeight="1" outlineLevel="1">
      <c r="A17" s="1485" t="s">
        <v>669</v>
      </c>
      <c r="B17" s="1605"/>
      <c r="C17" s="1614" t="s">
        <v>564</v>
      </c>
      <c r="D17" s="1650">
        <v>1454265</v>
      </c>
      <c r="E17" s="1619">
        <v>699388.33</v>
      </c>
      <c r="F17" s="1618">
        <f>SUM(G17-E17)</f>
        <v>1581795.67</v>
      </c>
      <c r="G17" s="1649">
        <v>2281184</v>
      </c>
      <c r="H17" s="1649">
        <v>998500</v>
      </c>
      <c r="K17" s="1430">
        <v>499795</v>
      </c>
    </row>
    <row r="18" spans="1:12" s="1417" customFormat="1" ht="15.95" customHeight="1" outlineLevel="1">
      <c r="A18" s="1615" t="s">
        <v>1017</v>
      </c>
      <c r="B18" s="1648"/>
      <c r="C18" s="1614" t="s">
        <v>33</v>
      </c>
      <c r="D18" s="1646">
        <v>965.16</v>
      </c>
      <c r="E18" s="1613">
        <v>0</v>
      </c>
      <c r="F18" s="1612">
        <f>SUM(G18-E18)</f>
        <v>1205</v>
      </c>
      <c r="G18" s="1647">
        <v>1205</v>
      </c>
      <c r="H18" s="1647">
        <v>1500</v>
      </c>
      <c r="K18" s="1417">
        <v>82000</v>
      </c>
      <c r="L18" s="1417" t="s">
        <v>1136</v>
      </c>
    </row>
    <row r="19" spans="1:12" ht="15.95" customHeight="1" outlineLevel="1">
      <c r="A19" s="1485"/>
      <c r="B19" s="1605"/>
      <c r="C19" s="1598"/>
      <c r="D19" s="1646"/>
      <c r="E19" s="1613"/>
      <c r="F19" s="1645"/>
      <c r="G19" s="1607"/>
      <c r="H19" s="1606"/>
      <c r="K19" s="1430">
        <f>SUM(K17:K18)</f>
        <v>581795</v>
      </c>
    </row>
    <row r="20" spans="1:12" ht="15.95" customHeight="1" outlineLevel="1">
      <c r="A20" s="1449"/>
      <c r="B20" s="1452"/>
      <c r="C20" s="1616"/>
      <c r="D20" s="1646"/>
      <c r="E20" s="1613"/>
      <c r="F20" s="1645"/>
      <c r="G20" s="1607"/>
      <c r="H20" s="1606"/>
    </row>
    <row r="21" spans="1:12" ht="15.95" customHeight="1" outlineLevel="1">
      <c r="A21" s="1485"/>
      <c r="B21" s="1605"/>
      <c r="C21" s="1598"/>
      <c r="D21" s="1646"/>
      <c r="E21" s="1613"/>
      <c r="F21" s="1645"/>
      <c r="G21" s="1607"/>
      <c r="H21" s="1606"/>
    </row>
    <row r="22" spans="1:12" ht="15.95" customHeight="1" outlineLevel="1">
      <c r="A22" s="1455"/>
      <c r="B22" s="1440"/>
      <c r="C22" s="1598"/>
      <c r="D22" s="1646"/>
      <c r="E22" s="1613"/>
      <c r="F22" s="1645"/>
      <c r="G22" s="1607"/>
      <c r="H22" s="1606"/>
    </row>
    <row r="23" spans="1:12" ht="15.95" customHeight="1" outlineLevel="1">
      <c r="A23" s="1485"/>
      <c r="B23" s="1605"/>
      <c r="C23" s="1598"/>
      <c r="D23" s="1646"/>
      <c r="E23" s="1613"/>
      <c r="F23" s="1645"/>
      <c r="G23" s="1607"/>
      <c r="H23" s="1606"/>
    </row>
    <row r="24" spans="1:12" ht="15.95" customHeight="1" outlineLevel="1">
      <c r="A24" s="1455"/>
      <c r="B24" s="1604"/>
      <c r="C24" s="1603"/>
      <c r="D24" s="1646"/>
      <c r="E24" s="1613"/>
      <c r="F24" s="1645"/>
      <c r="G24" s="1607"/>
      <c r="H24" s="1606"/>
    </row>
    <row r="25" spans="1:12" s="1431" customFormat="1" ht="15.95" customHeight="1" outlineLevel="1">
      <c r="A25" s="1600"/>
      <c r="B25" s="1602"/>
      <c r="C25" s="1601"/>
      <c r="D25" s="1646"/>
      <c r="E25" s="1613"/>
      <c r="F25" s="1645"/>
      <c r="G25" s="1607"/>
      <c r="H25" s="1606"/>
    </row>
    <row r="26" spans="1:12" s="1431" customFormat="1" ht="15.95" customHeight="1" outlineLevel="1">
      <c r="A26" s="1600"/>
      <c r="B26" s="1599"/>
      <c r="C26" s="1598"/>
      <c r="D26" s="1646"/>
      <c r="E26" s="1613"/>
      <c r="F26" s="1645"/>
      <c r="G26" s="1607"/>
      <c r="H26" s="1606"/>
    </row>
    <row r="27" spans="1:12" s="1431" customFormat="1" ht="15.95" customHeight="1" outlineLevel="1">
      <c r="A27" s="1594"/>
      <c r="B27" s="1593"/>
      <c r="C27" s="1592"/>
      <c r="D27" s="1644"/>
      <c r="E27" s="1643"/>
      <c r="F27" s="1642"/>
      <c r="G27" s="1641"/>
      <c r="H27" s="1640"/>
    </row>
    <row r="28" spans="1:12" s="1431" customFormat="1" ht="15.95" customHeight="1" outlineLevel="1" thickBot="1">
      <c r="A28" s="1532" t="s">
        <v>8</v>
      </c>
      <c r="B28" s="1532"/>
      <c r="C28" s="1586"/>
      <c r="D28" s="1639">
        <f>SUM(D16)</f>
        <v>1455230.16</v>
      </c>
      <c r="E28" s="1639">
        <f>SUM(E16)</f>
        <v>699388.33</v>
      </c>
      <c r="F28" s="1638">
        <f>SUM(F16)</f>
        <v>1583000.67</v>
      </c>
      <c r="G28" s="1637">
        <f>SUM(G16)</f>
        <v>2282389</v>
      </c>
      <c r="H28" s="1636">
        <f>SUM(H16)</f>
        <v>1000000</v>
      </c>
      <c r="I28" s="1584"/>
    </row>
    <row r="29" spans="1:12" ht="20.100000000000001" customHeight="1" outlineLevel="1" thickTop="1">
      <c r="H29" s="1583"/>
    </row>
    <row r="30" spans="1:12" ht="15.95" customHeight="1">
      <c r="A30" s="1430" t="s">
        <v>1010</v>
      </c>
      <c r="C30" s="1581" t="s">
        <v>6</v>
      </c>
      <c r="E30" s="1571" t="s">
        <v>1132</v>
      </c>
      <c r="F30" s="1571"/>
    </row>
    <row r="31" spans="1:12" ht="15.95" customHeight="1">
      <c r="C31" s="1581"/>
    </row>
    <row r="32" spans="1:12" ht="23.45" customHeight="1">
      <c r="A32" s="3700" t="s">
        <v>1929</v>
      </c>
      <c r="C32" s="3702" t="s">
        <v>1906</v>
      </c>
      <c r="D32" s="2870"/>
      <c r="F32" s="1791"/>
      <c r="G32" s="3704" t="s">
        <v>1876</v>
      </c>
      <c r="H32" s="1791"/>
    </row>
    <row r="33" spans="1:9" s="1420" customFormat="1" ht="12.6" customHeight="1">
      <c r="A33" s="1580" t="s">
        <v>1131</v>
      </c>
      <c r="B33" s="1580"/>
      <c r="C33" s="2258" t="s">
        <v>100</v>
      </c>
      <c r="D33" s="2258"/>
      <c r="F33" s="1790"/>
      <c r="G33" s="1790" t="s">
        <v>0</v>
      </c>
      <c r="H33" s="1790"/>
      <c r="I33" s="1422"/>
    </row>
    <row r="34" spans="1:9" s="1420" customFormat="1" ht="13.5">
      <c r="A34" s="1579"/>
      <c r="B34" s="1579"/>
      <c r="C34" s="1578"/>
      <c r="D34" s="1578"/>
      <c r="E34" s="1423"/>
      <c r="F34" s="1423"/>
      <c r="G34" s="1423"/>
      <c r="H34" s="1423"/>
      <c r="I34" s="1422"/>
    </row>
  </sheetData>
  <mergeCells count="6">
    <mergeCell ref="A34:B34"/>
    <mergeCell ref="A12:B14"/>
    <mergeCell ref="A5:H5"/>
    <mergeCell ref="A6:H6"/>
    <mergeCell ref="E12:G12"/>
    <mergeCell ref="C34:D34"/>
  </mergeCells>
  <pageMargins left="0.5" right="0" top="0.25" bottom="0" header="0.5" footer="0"/>
  <pageSetup paperSize="5" orientation="portrait"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23" zoomScale="110" zoomScaleNormal="110" workbookViewId="0">
      <selection activeCell="E40" sqref="E40"/>
    </sheetView>
  </sheetViews>
  <sheetFormatPr defaultColWidth="12.5703125" defaultRowHeight="15.75" outlineLevelRow="1" outlineLevelCol="2"/>
  <cols>
    <col min="1" max="1" width="1.85546875" style="1417" customWidth="1"/>
    <col min="2" max="2" width="32.28515625" style="1417" customWidth="1"/>
    <col min="3" max="3" width="10.7109375" style="1417" customWidth="1"/>
    <col min="4" max="4" width="10" style="1417" customWidth="1"/>
    <col min="5" max="8" width="10.710937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s="1430" customFormat="1" ht="13.5">
      <c r="A1" s="1635" t="s">
        <v>99</v>
      </c>
      <c r="E1" s="1634"/>
      <c r="G1" s="1634"/>
      <c r="H1" s="1634"/>
    </row>
    <row r="2" spans="1:8" s="1430" customFormat="1" ht="14.25" customHeight="1">
      <c r="A2" s="1633" t="s">
        <v>221</v>
      </c>
      <c r="E2" s="1632"/>
      <c r="G2" s="1632"/>
      <c r="H2" s="1632"/>
    </row>
    <row r="3" spans="1:8" s="1430" customFormat="1" ht="14.25" customHeight="1">
      <c r="E3" s="1632"/>
      <c r="F3" s="1632"/>
      <c r="G3" s="1632"/>
      <c r="H3" s="1632"/>
    </row>
    <row r="4" spans="1:8" s="1430" customFormat="1" ht="14.25" customHeight="1">
      <c r="E4" s="1632"/>
      <c r="F4" s="1632"/>
      <c r="G4" s="1632"/>
      <c r="H4" s="1632"/>
    </row>
    <row r="5" spans="1:8" s="1430" customFormat="1" ht="14.25" customHeight="1">
      <c r="A5" s="1526" t="s">
        <v>220</v>
      </c>
      <c r="B5" s="1526"/>
      <c r="C5" s="1526"/>
      <c r="D5" s="1526"/>
      <c r="E5" s="1526"/>
      <c r="F5" s="1526"/>
      <c r="G5" s="1526"/>
      <c r="H5" s="1526"/>
    </row>
    <row r="6" spans="1:8" s="1430" customFormat="1" ht="14.25" customHeight="1">
      <c r="A6" s="1521" t="s">
        <v>1127</v>
      </c>
      <c r="B6" s="1520"/>
      <c r="C6" s="1520"/>
      <c r="D6" s="1520"/>
      <c r="E6" s="1520"/>
      <c r="F6" s="1520"/>
      <c r="G6" s="1520"/>
      <c r="H6" s="1520"/>
    </row>
    <row r="7" spans="1:8" s="1430" customFormat="1" ht="14.25" customHeight="1">
      <c r="A7" s="1570"/>
      <c r="B7" s="1570"/>
      <c r="C7" s="1570"/>
      <c r="D7" s="1570"/>
      <c r="E7" s="1570"/>
      <c r="F7" s="1570"/>
      <c r="G7" s="1570"/>
      <c r="H7" s="1570"/>
    </row>
    <row r="8" spans="1:8" s="1430" customFormat="1" ht="14.25" customHeight="1">
      <c r="A8" s="1570"/>
      <c r="B8" s="1570"/>
      <c r="C8" s="1570"/>
      <c r="D8" s="1570"/>
      <c r="E8" s="1570"/>
      <c r="F8" s="1570"/>
      <c r="G8" s="1570"/>
      <c r="H8" s="1570"/>
    </row>
    <row r="9" spans="1:8" s="1430" customFormat="1" ht="14.25" customHeight="1">
      <c r="A9" s="1519" t="s">
        <v>1138</v>
      </c>
      <c r="B9" s="1630"/>
    </row>
    <row r="10" spans="1:8" ht="14.25" customHeight="1">
      <c r="A10" s="1671"/>
      <c r="B10" s="1519" t="s">
        <v>1140</v>
      </c>
      <c r="D10" s="1430"/>
      <c r="E10" s="1430"/>
      <c r="F10" s="1430"/>
      <c r="G10" s="1430"/>
      <c r="H10" s="1430"/>
    </row>
    <row r="11" spans="1:8" ht="14.25" customHeight="1">
      <c r="A11" s="1671"/>
      <c r="B11" s="1569"/>
      <c r="D11" s="1430"/>
      <c r="E11" s="1430"/>
      <c r="F11" s="1430"/>
      <c r="G11" s="1430"/>
      <c r="H11" s="14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70"/>
      <c r="C16" s="1624"/>
      <c r="D16" s="1668">
        <f>SUM(D17:D30)</f>
        <v>177068.2</v>
      </c>
      <c r="E16" s="1668">
        <f>SUM(E17:E30)</f>
        <v>179999.2</v>
      </c>
      <c r="F16" s="1669">
        <f>SUM(F17:F30)</f>
        <v>0.79999999998835847</v>
      </c>
      <c r="G16" s="1668">
        <f>SUM(G17:G30)</f>
        <v>180000</v>
      </c>
      <c r="H16" s="1668">
        <f>SUM(H17:H30)</f>
        <v>250000</v>
      </c>
    </row>
    <row r="17" spans="1:9" ht="15.95" customHeight="1" outlineLevel="1">
      <c r="A17" s="1485" t="s">
        <v>669</v>
      </c>
      <c r="B17" s="1605"/>
      <c r="C17" s="1552" t="s">
        <v>564</v>
      </c>
      <c r="D17" s="1667">
        <v>177068.2</v>
      </c>
      <c r="E17" s="1666">
        <v>179999.2</v>
      </c>
      <c r="F17" s="1549">
        <f>G17-E17</f>
        <v>0.79999999998835847</v>
      </c>
      <c r="G17" s="1666">
        <v>180000</v>
      </c>
      <c r="H17" s="1665">
        <v>250000</v>
      </c>
    </row>
    <row r="18" spans="1:9" s="1490" customFormat="1" ht="15.95" customHeight="1" outlineLevel="1">
      <c r="A18" s="1449"/>
      <c r="B18" s="1452"/>
      <c r="C18" s="1453"/>
      <c r="D18" s="1664"/>
      <c r="E18" s="1663"/>
      <c r="F18" s="1662"/>
      <c r="G18" s="1647"/>
      <c r="H18" s="1606"/>
    </row>
    <row r="19" spans="1:9" ht="15.95" customHeight="1" outlineLevel="1">
      <c r="A19" s="1449"/>
      <c r="B19" s="1452"/>
      <c r="C19" s="1616"/>
      <c r="D19" s="1547"/>
      <c r="E19" s="1659"/>
      <c r="F19" s="1549"/>
      <c r="G19" s="1658"/>
      <c r="H19" s="1491"/>
    </row>
    <row r="20" spans="1:9" ht="15.95" customHeight="1" outlineLevel="1">
      <c r="A20" s="1485"/>
      <c r="B20" s="1605"/>
      <c r="C20" s="1598"/>
      <c r="D20" s="1547"/>
      <c r="E20" s="1659"/>
      <c r="F20" s="1549"/>
      <c r="G20" s="1658"/>
      <c r="H20" s="1491"/>
    </row>
    <row r="21" spans="1:9" ht="15.95" customHeight="1" outlineLevel="1">
      <c r="A21" s="1485"/>
      <c r="B21" s="1605"/>
      <c r="C21" s="1598"/>
      <c r="D21" s="1547"/>
      <c r="E21" s="1659"/>
      <c r="F21" s="1549"/>
      <c r="G21" s="1658"/>
      <c r="H21" s="1491"/>
    </row>
    <row r="22" spans="1:9" ht="15.95" customHeight="1" outlineLevel="1">
      <c r="A22" s="1485"/>
      <c r="B22" s="1605"/>
      <c r="C22" s="1598"/>
      <c r="D22" s="1547"/>
      <c r="E22" s="1659"/>
      <c r="F22" s="1549"/>
      <c r="G22" s="1658"/>
      <c r="H22" s="1491"/>
    </row>
    <row r="23" spans="1:9" ht="15.95" customHeight="1" outlineLevel="1">
      <c r="A23" s="1485"/>
      <c r="B23" s="1605"/>
      <c r="C23" s="1598"/>
      <c r="D23" s="1547"/>
      <c r="E23" s="1659"/>
      <c r="F23" s="1549"/>
      <c r="G23" s="1658"/>
      <c r="H23" s="1491"/>
    </row>
    <row r="24" spans="1:9" ht="15.95" customHeight="1" outlineLevel="1">
      <c r="A24" s="1485"/>
      <c r="B24" s="1605"/>
      <c r="C24" s="1598"/>
      <c r="D24" s="1547"/>
      <c r="E24" s="1659"/>
      <c r="F24" s="1549"/>
      <c r="G24" s="1658"/>
      <c r="H24" s="1491"/>
    </row>
    <row r="25" spans="1:9" ht="15.95" customHeight="1" outlineLevel="1">
      <c r="A25" s="1455"/>
      <c r="B25" s="1440"/>
      <c r="C25" s="1598"/>
      <c r="D25" s="1547"/>
      <c r="E25" s="1659"/>
      <c r="F25" s="1549"/>
      <c r="G25" s="1658"/>
      <c r="H25" s="1491"/>
    </row>
    <row r="26" spans="1:9" ht="15.95" customHeight="1" outlineLevel="1">
      <c r="A26" s="1485"/>
      <c r="B26" s="1605"/>
      <c r="C26" s="1598"/>
      <c r="D26" s="1547"/>
      <c r="E26" s="1659"/>
      <c r="F26" s="1549"/>
      <c r="G26" s="1658"/>
      <c r="H26" s="1491"/>
    </row>
    <row r="27" spans="1:9" ht="15.95" customHeight="1" outlineLevel="1">
      <c r="A27" s="1455"/>
      <c r="B27" s="1604"/>
      <c r="C27" s="1603"/>
      <c r="D27" s="1547"/>
      <c r="E27" s="1659"/>
      <c r="F27" s="1549"/>
      <c r="G27" s="1658"/>
      <c r="H27" s="1491"/>
    </row>
    <row r="28" spans="1:9" s="1433" customFormat="1" ht="15.95" customHeight="1" outlineLevel="1">
      <c r="A28" s="1600"/>
      <c r="B28" s="1661"/>
      <c r="C28" s="1660"/>
      <c r="D28" s="1547"/>
      <c r="E28" s="1659"/>
      <c r="F28" s="1549"/>
      <c r="G28" s="1658"/>
      <c r="H28" s="1491"/>
    </row>
    <row r="29" spans="1:9" s="1433" customFormat="1" ht="15.95" customHeight="1" outlineLevel="1">
      <c r="A29" s="1600"/>
      <c r="B29" s="1599"/>
      <c r="C29" s="1598"/>
      <c r="D29" s="1547"/>
      <c r="E29" s="1659"/>
      <c r="F29" s="1549"/>
      <c r="G29" s="1658"/>
      <c r="H29" s="1491"/>
    </row>
    <row r="30" spans="1:9" s="1433" customFormat="1" ht="15.95" customHeight="1" outlineLevel="1">
      <c r="A30" s="1594"/>
      <c r="B30" s="1593"/>
      <c r="C30" s="1592"/>
      <c r="D30" s="1591"/>
      <c r="E30" s="1657"/>
      <c r="F30" s="1656"/>
      <c r="G30" s="1655"/>
      <c r="H30" s="1587"/>
    </row>
    <row r="31" spans="1:9" s="1433" customFormat="1" ht="15.95" customHeight="1" outlineLevel="1" thickBot="1">
      <c r="A31" s="1532" t="s">
        <v>8</v>
      </c>
      <c r="B31" s="1531"/>
      <c r="C31" s="1586"/>
      <c r="D31" s="1436"/>
      <c r="E31" s="1436">
        <f>SUM(E16)</f>
        <v>179999.2</v>
      </c>
      <c r="F31" s="1436">
        <f>SUM(F16)</f>
        <v>0.79999999998835847</v>
      </c>
      <c r="G31" s="1436">
        <f>SUM(G16)</f>
        <v>180000</v>
      </c>
      <c r="H31" s="1585">
        <f>SUM(H16)</f>
        <v>250000</v>
      </c>
      <c r="I31" s="1584" t="s">
        <v>1113</v>
      </c>
    </row>
    <row r="32" spans="1:9" ht="20.100000000000001" customHeight="1" outlineLevel="1" thickTop="1">
      <c r="H32" s="1583"/>
    </row>
    <row r="33" spans="1:9" s="1430" customFormat="1" ht="15.95" customHeight="1">
      <c r="A33" s="1430" t="s">
        <v>1010</v>
      </c>
      <c r="C33" s="1581" t="s">
        <v>6</v>
      </c>
      <c r="E33" s="1582" t="s">
        <v>1139</v>
      </c>
      <c r="F33" s="1582"/>
    </row>
    <row r="34" spans="1:9" s="1430" customFormat="1" ht="15.95" customHeight="1">
      <c r="C34" s="1581"/>
    </row>
    <row r="35" spans="1:9" s="1430" customFormat="1" ht="25.15" customHeight="1">
      <c r="A35" s="3700" t="s">
        <v>1929</v>
      </c>
      <c r="D35" s="2870" t="s">
        <v>1906</v>
      </c>
      <c r="F35" s="1791"/>
      <c r="G35" s="1791" t="s">
        <v>1876</v>
      </c>
      <c r="H35" s="1791"/>
    </row>
    <row r="36" spans="1:9" s="1420" customFormat="1" ht="12.6" customHeight="1">
      <c r="A36" s="1580" t="s">
        <v>1131</v>
      </c>
      <c r="B36" s="1580"/>
      <c r="D36" s="2258" t="s">
        <v>100</v>
      </c>
      <c r="F36" s="1790"/>
      <c r="G36" s="1790" t="s">
        <v>0</v>
      </c>
      <c r="H36" s="1790"/>
      <c r="I36" s="1422"/>
    </row>
    <row r="37" spans="1:9" s="1420" customFormat="1" ht="13.5">
      <c r="A37" s="1579"/>
      <c r="B37" s="1579"/>
      <c r="C37" s="1578"/>
      <c r="D37" s="1578"/>
      <c r="E37" s="1423"/>
      <c r="F37" s="1423"/>
      <c r="G37" s="1423"/>
      <c r="H37" s="1423"/>
      <c r="I37" s="1422"/>
    </row>
  </sheetData>
  <mergeCells count="7">
    <mergeCell ref="C37:D37"/>
    <mergeCell ref="A37:B37"/>
    <mergeCell ref="A12:B14"/>
    <mergeCell ref="A5:H5"/>
    <mergeCell ref="A6:H6"/>
    <mergeCell ref="E12:G12"/>
    <mergeCell ref="E33:F33"/>
  </mergeCells>
  <pageMargins left="0.5" right="0" top="0.25" bottom="0" header="0.5" footer="0"/>
  <pageSetup paperSize="5" orientation="portrait"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6" zoomScaleNormal="100" workbookViewId="0">
      <selection activeCell="I28" sqref="I28"/>
    </sheetView>
  </sheetViews>
  <sheetFormatPr defaultColWidth="12.5703125" defaultRowHeight="12.75" outlineLevelRow="1" outlineLevelCol="2"/>
  <cols>
    <col min="1" max="1" width="1.85546875" style="1430" customWidth="1"/>
    <col min="2" max="2" width="31.42578125" style="1430" customWidth="1"/>
    <col min="3" max="3" width="10.7109375" style="1430" customWidth="1"/>
    <col min="4" max="4" width="9.28515625" style="1430" customWidth="1"/>
    <col min="5" max="5" width="13" style="1430" customWidth="1"/>
    <col min="6" max="6" width="12.28515625" style="1430" customWidth="1"/>
    <col min="7" max="7" width="10.85546875" style="1430" customWidth="1"/>
    <col min="8" max="8" width="11"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H1" s="1634"/>
    </row>
    <row r="2" spans="1:8" ht="14.25" customHeight="1">
      <c r="A2" s="1633" t="s">
        <v>221</v>
      </c>
      <c r="E2" s="1632"/>
      <c r="H2" s="1632"/>
    </row>
    <row r="3" spans="1:8" ht="14.25" customHeight="1">
      <c r="E3" s="1632"/>
      <c r="F3" s="1632"/>
      <c r="H3" s="1632"/>
    </row>
    <row r="4" spans="1:8" ht="14.25" customHeight="1">
      <c r="E4" s="1632"/>
      <c r="F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19" t="s">
        <v>1138</v>
      </c>
    </row>
    <row r="9" spans="1:8" ht="14.25" customHeight="1">
      <c r="A9" s="1631"/>
      <c r="B9" s="1519" t="s">
        <v>1142</v>
      </c>
    </row>
    <row r="10" spans="1:8" ht="14.25" customHeight="1">
      <c r="A10" s="1631"/>
      <c r="B10" s="1630"/>
    </row>
    <row r="11" spans="1:8" ht="14.25" customHeight="1">
      <c r="A11" s="1518" t="s">
        <v>143</v>
      </c>
      <c r="B11" s="1517"/>
      <c r="C11" s="1516" t="s">
        <v>92</v>
      </c>
      <c r="D11" s="1511" t="s">
        <v>91</v>
      </c>
      <c r="E11" s="1515" t="s">
        <v>93</v>
      </c>
      <c r="F11" s="1514"/>
      <c r="G11" s="1513"/>
      <c r="H11" s="1512" t="s">
        <v>87</v>
      </c>
    </row>
    <row r="12" spans="1:8" ht="14.25" customHeight="1">
      <c r="A12" s="1510"/>
      <c r="B12" s="1509"/>
      <c r="C12" s="1508" t="s">
        <v>86</v>
      </c>
      <c r="D12" s="1506" t="s">
        <v>228</v>
      </c>
      <c r="E12" s="1507" t="s">
        <v>1004</v>
      </c>
      <c r="F12" s="1507" t="s">
        <v>1003</v>
      </c>
      <c r="G12" s="1506" t="s">
        <v>88</v>
      </c>
      <c r="H12" s="1506">
        <v>2021</v>
      </c>
    </row>
    <row r="13" spans="1:8" ht="14.25" customHeight="1">
      <c r="A13" s="1504"/>
      <c r="B13" s="1503"/>
      <c r="C13" s="1502"/>
      <c r="D13" s="1500" t="s">
        <v>84</v>
      </c>
      <c r="E13" s="1500" t="s">
        <v>84</v>
      </c>
      <c r="F13" s="1500" t="s">
        <v>142</v>
      </c>
      <c r="G13" s="1501"/>
      <c r="H13" s="1500" t="s">
        <v>83</v>
      </c>
    </row>
    <row r="14" spans="1:8" ht="15.95" customHeight="1">
      <c r="A14" s="1692" t="s">
        <v>213</v>
      </c>
      <c r="B14" s="1627"/>
      <c r="C14" s="1628"/>
      <c r="D14" s="1628"/>
      <c r="E14" s="1628"/>
      <c r="F14" s="1627"/>
      <c r="G14" s="1627"/>
      <c r="H14" s="1627"/>
    </row>
    <row r="15" spans="1:8" ht="15.95" customHeight="1">
      <c r="A15" s="1691" t="s">
        <v>82</v>
      </c>
      <c r="B15" s="1690"/>
      <c r="C15" s="1624"/>
      <c r="D15" s="1689">
        <f>D16</f>
        <v>5388000</v>
      </c>
      <c r="E15" s="1623">
        <f>E16</f>
        <v>3917000</v>
      </c>
      <c r="F15" s="1623">
        <f>F16</f>
        <v>4271800</v>
      </c>
      <c r="G15" s="1623">
        <f>G16</f>
        <v>8188800</v>
      </c>
      <c r="H15" s="1623">
        <f>H16</f>
        <v>8188800</v>
      </c>
    </row>
    <row r="16" spans="1:8" ht="15.95" customHeight="1">
      <c r="A16" s="1688"/>
      <c r="B16" s="1687" t="s">
        <v>1130</v>
      </c>
      <c r="C16" s="1686" t="s">
        <v>378</v>
      </c>
      <c r="D16" s="1685">
        <v>5388000</v>
      </c>
      <c r="E16" s="1685">
        <v>3917000</v>
      </c>
      <c r="F16" s="1685">
        <f>SUM(G16-E16)</f>
        <v>4271800</v>
      </c>
      <c r="G16" s="1684">
        <v>8188800</v>
      </c>
      <c r="H16" s="1684">
        <v>8188800</v>
      </c>
    </row>
    <row r="17" spans="1:9" ht="15.95" customHeight="1">
      <c r="A17" s="1676"/>
      <c r="B17" s="1605"/>
      <c r="C17" s="1681"/>
      <c r="D17" s="1610"/>
      <c r="E17" s="1609"/>
      <c r="F17" s="1680"/>
      <c r="G17" s="1607"/>
      <c r="H17" s="1606"/>
    </row>
    <row r="18" spans="1:9" ht="15.95" customHeight="1">
      <c r="A18" s="1683"/>
      <c r="B18" s="1682"/>
      <c r="C18" s="1681"/>
      <c r="D18" s="1610"/>
      <c r="E18" s="1609"/>
      <c r="F18" s="1680"/>
      <c r="G18" s="1607"/>
      <c r="H18" s="1606"/>
    </row>
    <row r="19" spans="1:9" ht="15.95" customHeight="1">
      <c r="A19" s="1679" t="s">
        <v>46</v>
      </c>
      <c r="B19" s="1678"/>
      <c r="C19" s="1624"/>
      <c r="D19" s="1651">
        <f>SUM(D20:D29)</f>
        <v>42227.91</v>
      </c>
      <c r="E19" s="1651">
        <f>SUM(E20:E29)</f>
        <v>99433.98</v>
      </c>
      <c r="F19" s="1651">
        <f>SUM(F20:F29)</f>
        <v>566.02000000000044</v>
      </c>
      <c r="G19" s="1651">
        <f>SUM(G20:G29)</f>
        <v>100000</v>
      </c>
      <c r="H19" s="1651">
        <f>SUM(H20:H29)</f>
        <v>99200</v>
      </c>
    </row>
    <row r="20" spans="1:9" ht="15.95" customHeight="1" outlineLevel="1">
      <c r="A20" s="1676"/>
      <c r="B20" s="1677" t="s">
        <v>211</v>
      </c>
      <c r="C20" s="1616" t="s">
        <v>40</v>
      </c>
      <c r="D20" s="1620">
        <v>26400</v>
      </c>
      <c r="E20" s="1619">
        <v>89000</v>
      </c>
      <c r="F20" s="1618">
        <f>SUM(G20-E20)</f>
        <v>0</v>
      </c>
      <c r="G20" s="1617">
        <v>89000</v>
      </c>
      <c r="H20" s="1617">
        <v>89000</v>
      </c>
    </row>
    <row r="21" spans="1:9" ht="15.95" customHeight="1" outlineLevel="1">
      <c r="A21" s="1676"/>
      <c r="B21" s="1605" t="s">
        <v>39</v>
      </c>
      <c r="C21" s="1616" t="s">
        <v>35</v>
      </c>
      <c r="D21" s="1610">
        <v>12500</v>
      </c>
      <c r="E21" s="1613">
        <v>4899</v>
      </c>
      <c r="F21" s="1612">
        <f>SUM(G21-E21)</f>
        <v>566</v>
      </c>
      <c r="G21" s="1647">
        <v>5465</v>
      </c>
      <c r="H21" s="1647">
        <v>4665</v>
      </c>
    </row>
    <row r="22" spans="1:9" ht="15.95" customHeight="1" outlineLevel="1">
      <c r="A22" s="1676"/>
      <c r="B22" s="1452" t="s">
        <v>238</v>
      </c>
      <c r="C22" s="1616" t="s">
        <v>131</v>
      </c>
      <c r="D22" s="1610">
        <v>3327.91</v>
      </c>
      <c r="E22" s="1613">
        <v>5534.98</v>
      </c>
      <c r="F22" s="1612">
        <f>SUM(G22-E22)</f>
        <v>2.0000000000436557E-2</v>
      </c>
      <c r="G22" s="1647">
        <v>5535</v>
      </c>
      <c r="H22" s="1647">
        <v>5535</v>
      </c>
    </row>
    <row r="23" spans="1:9" ht="15.95" customHeight="1" outlineLevel="1">
      <c r="A23" s="1485"/>
      <c r="B23" s="1605"/>
      <c r="C23" s="1616"/>
      <c r="D23" s="1610"/>
      <c r="E23" s="1609"/>
      <c r="F23" s="1608"/>
      <c r="G23" s="1607"/>
      <c r="H23" s="1606"/>
    </row>
    <row r="24" spans="1:9" ht="15.95" customHeight="1" outlineLevel="1">
      <c r="A24" s="1485"/>
      <c r="B24" s="1605"/>
      <c r="C24" s="1616"/>
      <c r="D24" s="1610"/>
      <c r="E24" s="1609"/>
      <c r="F24" s="1608"/>
      <c r="G24" s="1607"/>
      <c r="H24" s="1606"/>
    </row>
    <row r="25" spans="1:9" ht="15.95" customHeight="1" outlineLevel="1">
      <c r="A25" s="1485"/>
      <c r="B25" s="1605"/>
      <c r="C25" s="1603"/>
      <c r="D25" s="1610"/>
      <c r="E25" s="1609"/>
      <c r="F25" s="1608"/>
      <c r="G25" s="1607"/>
      <c r="H25" s="1606"/>
    </row>
    <row r="26" spans="1:9" ht="15.95" customHeight="1" outlineLevel="1">
      <c r="A26" s="1455"/>
      <c r="B26" s="1604"/>
      <c r="C26" s="1603"/>
      <c r="D26" s="1610"/>
      <c r="E26" s="1609"/>
      <c r="F26" s="1608"/>
      <c r="G26" s="1607"/>
      <c r="H26" s="1606"/>
    </row>
    <row r="27" spans="1:9" s="1431" customFormat="1" ht="15.95" customHeight="1" outlineLevel="1">
      <c r="A27" s="1600"/>
      <c r="B27" s="1602"/>
      <c r="C27" s="1601"/>
      <c r="D27" s="1610"/>
      <c r="E27" s="1609"/>
      <c r="F27" s="1608"/>
      <c r="G27" s="1607"/>
      <c r="H27" s="1606"/>
    </row>
    <row r="28" spans="1:9" s="1431" customFormat="1" ht="15.95" customHeight="1" outlineLevel="1">
      <c r="A28" s="1600"/>
      <c r="B28" s="1599"/>
      <c r="C28" s="1598"/>
      <c r="D28" s="1610"/>
      <c r="E28" s="1609"/>
      <c r="F28" s="1608"/>
      <c r="G28" s="1607"/>
      <c r="H28" s="1606"/>
    </row>
    <row r="29" spans="1:9" s="1431" customFormat="1" ht="15.95" customHeight="1" outlineLevel="1">
      <c r="A29" s="1594"/>
      <c r="B29" s="1593"/>
      <c r="C29" s="1592"/>
      <c r="D29" s="1675"/>
      <c r="E29" s="1674"/>
      <c r="F29" s="1673"/>
      <c r="G29" s="1641"/>
      <c r="H29" s="1640"/>
    </row>
    <row r="30" spans="1:9" s="1431" customFormat="1" ht="15.95" customHeight="1" outlineLevel="1" thickBot="1">
      <c r="A30" s="1532" t="s">
        <v>8</v>
      </c>
      <c r="B30" s="1532"/>
      <c r="C30" s="1586"/>
      <c r="D30" s="1672">
        <f>SUM(D15+D19)</f>
        <v>5430227.9100000001</v>
      </c>
      <c r="E30" s="1637">
        <f>SUM(E15+E19)</f>
        <v>4016433.98</v>
      </c>
      <c r="F30" s="1637">
        <f>SUM(F15+F19)</f>
        <v>4272366.0199999996</v>
      </c>
      <c r="G30" s="1637">
        <f>SUM(G15+G19)</f>
        <v>8288800</v>
      </c>
      <c r="H30" s="1636">
        <f>SUM(H15+H19)</f>
        <v>8288000</v>
      </c>
      <c r="I30" s="1584" t="s">
        <v>1113</v>
      </c>
    </row>
    <row r="31" spans="1:9" ht="20.100000000000001" customHeight="1" outlineLevel="1" thickTop="1">
      <c r="H31" s="1583"/>
    </row>
    <row r="32" spans="1:9" ht="15.95" customHeight="1">
      <c r="A32" s="1430" t="s">
        <v>1010</v>
      </c>
      <c r="C32" s="1581" t="s">
        <v>6</v>
      </c>
      <c r="E32" s="1582" t="s">
        <v>1141</v>
      </c>
      <c r="F32" s="1582"/>
    </row>
    <row r="33" spans="1:9" ht="17.100000000000001" customHeight="1">
      <c r="C33" s="1581"/>
    </row>
    <row r="34" spans="1:9" ht="22.9" customHeight="1">
      <c r="A34" s="1429" t="s">
        <v>1929</v>
      </c>
      <c r="D34" s="3702" t="s">
        <v>1906</v>
      </c>
      <c r="E34" s="2870"/>
      <c r="G34" s="3704" t="s">
        <v>1876</v>
      </c>
      <c r="H34" s="1791"/>
    </row>
    <row r="35" spans="1:9" s="1420" customFormat="1" ht="13.9" customHeight="1">
      <c r="A35" s="1580" t="s">
        <v>1131</v>
      </c>
      <c r="B35" s="1580"/>
      <c r="D35" s="2413" t="s">
        <v>100</v>
      </c>
      <c r="E35" s="2413"/>
      <c r="G35" s="1790" t="s">
        <v>0</v>
      </c>
      <c r="H35" s="1790"/>
      <c r="I35" s="1422"/>
    </row>
    <row r="36" spans="1:9" s="1420" customFormat="1" ht="13.5">
      <c r="A36" s="1579"/>
      <c r="B36" s="1579"/>
      <c r="C36" s="1578"/>
      <c r="D36" s="1578"/>
      <c r="E36" s="1423"/>
      <c r="F36" s="1423"/>
      <c r="G36" s="1423"/>
      <c r="H36" s="1423"/>
      <c r="I36" s="1422"/>
    </row>
  </sheetData>
  <mergeCells count="7">
    <mergeCell ref="C36:D36"/>
    <mergeCell ref="A36:B36"/>
    <mergeCell ref="A11:B13"/>
    <mergeCell ref="A5:H5"/>
    <mergeCell ref="A6:H6"/>
    <mergeCell ref="E11:G11"/>
    <mergeCell ref="E32:F32"/>
  </mergeCells>
  <pageMargins left="0.5" right="0" top="0.25" bottom="0" header="0.5" footer="0"/>
  <pageSetup paperSize="5" orientation="portrait"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9"/>
  <sheetViews>
    <sheetView showGridLines="0" showOutlineSymbols="0" topLeftCell="A19" zoomScale="97" zoomScaleNormal="97" workbookViewId="0">
      <selection activeCell="E38" sqref="E38:H38"/>
    </sheetView>
  </sheetViews>
  <sheetFormatPr defaultColWidth="12.5703125" defaultRowHeight="12.75" outlineLevelRow="1" outlineLevelCol="2"/>
  <cols>
    <col min="1" max="1" width="1.85546875" style="1430" customWidth="1"/>
    <col min="2" max="2" width="32.42578125" style="1430" customWidth="1"/>
    <col min="3" max="3" width="10.7109375" style="1430" customWidth="1"/>
    <col min="4" max="4" width="10.5703125" style="1430" customWidth="1"/>
    <col min="5"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c r="A1" s="1634" t="s">
        <v>99</v>
      </c>
      <c r="E1" s="1634"/>
      <c r="G1" s="1634"/>
      <c r="H1" s="1634"/>
    </row>
    <row r="2" spans="1:8" ht="14.25" customHeight="1">
      <c r="A2" s="1632"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1145</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70"/>
      <c r="C16" s="1624"/>
      <c r="D16" s="1718">
        <f>SUM(D17:D32)</f>
        <v>138724.18</v>
      </c>
      <c r="E16" s="1718">
        <f>SUM(E17:E32)</f>
        <v>45930</v>
      </c>
      <c r="F16" s="1718">
        <f>SUM(F17:F32)</f>
        <v>180750</v>
      </c>
      <c r="G16" s="1718">
        <f>SUM(G17:G32)</f>
        <v>226680</v>
      </c>
      <c r="H16" s="1718">
        <f>SUM(H17:H32)</f>
        <v>225000</v>
      </c>
    </row>
    <row r="17" spans="1:8" ht="15.95" customHeight="1" outlineLevel="1">
      <c r="A17" s="1717" t="s">
        <v>1144</v>
      </c>
      <c r="B17" s="1677"/>
      <c r="C17" s="1716" t="s">
        <v>44</v>
      </c>
      <c r="D17" s="1715">
        <v>10357.5</v>
      </c>
      <c r="E17" s="1714">
        <v>840</v>
      </c>
      <c r="F17" s="1713">
        <f>SUM(G17-E17)</f>
        <v>21720</v>
      </c>
      <c r="G17" s="1712">
        <v>22560</v>
      </c>
      <c r="H17" s="1712">
        <v>31440</v>
      </c>
    </row>
    <row r="18" spans="1:8" ht="15.95" customHeight="1" outlineLevel="1">
      <c r="A18" s="1449" t="s">
        <v>238</v>
      </c>
      <c r="B18" s="1452"/>
      <c r="C18" s="1616" t="s">
        <v>131</v>
      </c>
      <c r="D18" s="1711">
        <v>12147.3</v>
      </c>
      <c r="E18" s="1710">
        <v>0</v>
      </c>
      <c r="F18" s="1709">
        <f>SUM(G18-E18)</f>
        <v>45720</v>
      </c>
      <c r="G18" s="1708">
        <v>45720</v>
      </c>
      <c r="H18" s="1708">
        <v>59100</v>
      </c>
    </row>
    <row r="19" spans="1:8" ht="15.95" customHeight="1" outlineLevel="1">
      <c r="A19" s="1455" t="s">
        <v>24</v>
      </c>
      <c r="B19" s="1440"/>
      <c r="C19" s="1598" t="s">
        <v>23</v>
      </c>
      <c r="D19" s="1711">
        <v>116219.38</v>
      </c>
      <c r="E19" s="1710">
        <v>45090</v>
      </c>
      <c r="F19" s="1709">
        <f>SUM(G19-E19)</f>
        <v>113310</v>
      </c>
      <c r="G19" s="1708">
        <v>158400</v>
      </c>
      <c r="H19" s="1708">
        <v>134460</v>
      </c>
    </row>
    <row r="20" spans="1:8" ht="15.95" customHeight="1" outlineLevel="1">
      <c r="A20" s="1455"/>
      <c r="B20" s="1440"/>
      <c r="C20" s="1598"/>
      <c r="D20" s="1711"/>
      <c r="E20" s="1710"/>
      <c r="F20" s="1709"/>
      <c r="G20" s="1708"/>
      <c r="H20" s="1708"/>
    </row>
    <row r="21" spans="1:8" ht="15.95" customHeight="1" outlineLevel="1">
      <c r="A21" s="1455"/>
      <c r="B21" s="1440"/>
      <c r="C21" s="1598"/>
      <c r="D21" s="1711"/>
      <c r="E21" s="1710"/>
      <c r="F21" s="1709"/>
      <c r="G21" s="1708"/>
      <c r="H21" s="1708"/>
    </row>
    <row r="22" spans="1:8" ht="15.95" customHeight="1" outlineLevel="1">
      <c r="A22" s="1485"/>
      <c r="B22" s="1605"/>
      <c r="C22" s="1598"/>
      <c r="D22" s="1610"/>
      <c r="E22" s="1613"/>
      <c r="F22" s="1612"/>
      <c r="G22" s="1707"/>
      <c r="H22" s="1566"/>
    </row>
    <row r="23" spans="1:8" ht="15.95" customHeight="1" outlineLevel="1">
      <c r="A23" s="1485"/>
      <c r="B23" s="1605"/>
      <c r="C23" s="1598"/>
      <c r="D23" s="1706"/>
      <c r="E23" s="1705"/>
      <c r="F23" s="1704"/>
      <c r="G23" s="1703"/>
      <c r="H23" s="1702"/>
    </row>
    <row r="24" spans="1:8" ht="15.95" customHeight="1" outlineLevel="1">
      <c r="A24" s="1485"/>
      <c r="B24" s="1605"/>
      <c r="C24" s="1598"/>
      <c r="D24" s="1706"/>
      <c r="E24" s="1705"/>
      <c r="F24" s="1704"/>
      <c r="G24" s="1703"/>
      <c r="H24" s="1702"/>
    </row>
    <row r="25" spans="1:8" ht="15.95" customHeight="1" outlineLevel="1">
      <c r="A25" s="1485"/>
      <c r="B25" s="1605"/>
      <c r="C25" s="1598"/>
      <c r="D25" s="1706"/>
      <c r="E25" s="1705"/>
      <c r="F25" s="1704"/>
      <c r="G25" s="1703"/>
      <c r="H25" s="1702"/>
    </row>
    <row r="26" spans="1:8" ht="15.95" customHeight="1" outlineLevel="1">
      <c r="A26" s="1485"/>
      <c r="B26" s="1605"/>
      <c r="C26" s="1598"/>
      <c r="D26" s="1706"/>
      <c r="E26" s="1705"/>
      <c r="F26" s="1704"/>
      <c r="G26" s="1703"/>
      <c r="H26" s="1702"/>
    </row>
    <row r="27" spans="1:8" ht="15.95" customHeight="1" outlineLevel="1">
      <c r="A27" s="1485"/>
      <c r="B27" s="1605"/>
      <c r="C27" s="1598"/>
      <c r="D27" s="1706"/>
      <c r="E27" s="1705"/>
      <c r="F27" s="1704"/>
      <c r="G27" s="1703"/>
      <c r="H27" s="1702"/>
    </row>
    <row r="28" spans="1:8" ht="15.95" customHeight="1" outlineLevel="1">
      <c r="A28" s="1485"/>
      <c r="B28" s="1605"/>
      <c r="C28" s="1598"/>
      <c r="D28" s="1706"/>
      <c r="E28" s="1705"/>
      <c r="F28" s="1704"/>
      <c r="G28" s="1703"/>
      <c r="H28" s="1702"/>
    </row>
    <row r="29" spans="1:8" ht="15.95" customHeight="1" outlineLevel="1">
      <c r="A29" s="1455"/>
      <c r="B29" s="1604"/>
      <c r="C29" s="1603"/>
      <c r="D29" s="1706"/>
      <c r="E29" s="1705"/>
      <c r="F29" s="1704"/>
      <c r="G29" s="1703"/>
      <c r="H29" s="1702"/>
    </row>
    <row r="30" spans="1:8" s="1431" customFormat="1" ht="15.95" customHeight="1" outlineLevel="1">
      <c r="A30" s="1600"/>
      <c r="B30" s="1602"/>
      <c r="C30" s="1601"/>
      <c r="D30" s="1706"/>
      <c r="E30" s="1705"/>
      <c r="F30" s="1704"/>
      <c r="G30" s="1703"/>
      <c r="H30" s="1702"/>
    </row>
    <row r="31" spans="1:8" s="1431" customFormat="1" ht="15.95" customHeight="1" outlineLevel="1">
      <c r="A31" s="1600"/>
      <c r="B31" s="1599"/>
      <c r="C31" s="1598"/>
      <c r="D31" s="1706"/>
      <c r="E31" s="1705"/>
      <c r="F31" s="1704"/>
      <c r="G31" s="1703"/>
      <c r="H31" s="1702"/>
    </row>
    <row r="32" spans="1:8" s="1431" customFormat="1" ht="15.95" customHeight="1" outlineLevel="1">
      <c r="A32" s="1594"/>
      <c r="B32" s="1593"/>
      <c r="C32" s="1592"/>
      <c r="D32" s="1701"/>
      <c r="E32" s="1700"/>
      <c r="F32" s="1699"/>
      <c r="G32" s="1698"/>
      <c r="H32" s="1697"/>
    </row>
    <row r="33" spans="1:9" s="1431" customFormat="1" ht="15.95" customHeight="1" outlineLevel="1" thickBot="1">
      <c r="A33" s="1532" t="s">
        <v>8</v>
      </c>
      <c r="B33" s="1532"/>
      <c r="C33" s="1586"/>
      <c r="D33" s="1696">
        <f>SUM(D16)</f>
        <v>138724.18</v>
      </c>
      <c r="E33" s="1694">
        <f>SUM(E16)</f>
        <v>45930</v>
      </c>
      <c r="F33" s="1695">
        <f>SUM(F16)</f>
        <v>180750</v>
      </c>
      <c r="G33" s="1694">
        <f>SUM(G16)</f>
        <v>226680</v>
      </c>
      <c r="H33" s="1693">
        <f>SUM(H16)</f>
        <v>225000</v>
      </c>
      <c r="I33" s="1584" t="s">
        <v>1113</v>
      </c>
    </row>
    <row r="34" spans="1:9" ht="20.100000000000001" customHeight="1" outlineLevel="1" thickTop="1">
      <c r="H34" s="1583"/>
    </row>
    <row r="35" spans="1:9" ht="15.95" customHeight="1">
      <c r="A35" s="1430" t="s">
        <v>1010</v>
      </c>
      <c r="C35" s="1581" t="s">
        <v>6</v>
      </c>
      <c r="E35" s="1571" t="s">
        <v>1143</v>
      </c>
      <c r="F35" s="1571"/>
    </row>
    <row r="36" spans="1:9" ht="15.95" customHeight="1">
      <c r="C36" s="1581"/>
    </row>
    <row r="37" spans="1:9" ht="27.6" customHeight="1">
      <c r="A37" s="3700" t="s">
        <v>1930</v>
      </c>
      <c r="D37" s="1583" t="s">
        <v>1924</v>
      </c>
      <c r="F37" s="3704" t="s">
        <v>1858</v>
      </c>
      <c r="G37" s="1791"/>
      <c r="H37" s="1791"/>
    </row>
    <row r="38" spans="1:9" s="1420" customFormat="1" ht="15.95" customHeight="1">
      <c r="A38" s="1580" t="s">
        <v>1131</v>
      </c>
      <c r="B38" s="1580"/>
      <c r="C38" s="1578" t="s">
        <v>100</v>
      </c>
      <c r="D38" s="1578"/>
      <c r="E38" s="1521" t="s">
        <v>0</v>
      </c>
      <c r="F38" s="1521"/>
      <c r="G38" s="1521"/>
      <c r="H38" s="1521"/>
      <c r="I38" s="1422"/>
    </row>
    <row r="39" spans="1:9" s="1420" customFormat="1" ht="13.5">
      <c r="A39" s="1579"/>
      <c r="B39" s="1579"/>
      <c r="C39" s="1578"/>
      <c r="D39" s="1578"/>
      <c r="E39" s="1423"/>
      <c r="F39" s="1423"/>
      <c r="G39" s="1423"/>
      <c r="H39" s="1423"/>
      <c r="I39" s="1422"/>
    </row>
  </sheetData>
  <mergeCells count="8">
    <mergeCell ref="C38:D38"/>
    <mergeCell ref="E38:H38"/>
    <mergeCell ref="A39:B39"/>
    <mergeCell ref="A12:B14"/>
    <mergeCell ref="A5:H5"/>
    <mergeCell ref="A6:H6"/>
    <mergeCell ref="E12:G12"/>
    <mergeCell ref="C39:D39"/>
  </mergeCells>
  <pageMargins left="0.5" right="0" top="0.25" bottom="0" header="0.5" footer="0"/>
  <pageSetup paperSize="5" orientation="portrait"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28" zoomScale="120" zoomScaleNormal="120" workbookViewId="0">
      <selection activeCell="F43" sqref="F43"/>
    </sheetView>
  </sheetViews>
  <sheetFormatPr defaultColWidth="12.5703125" defaultRowHeight="12.75" outlineLevelRow="1" outlineLevelCol="2"/>
  <cols>
    <col min="1" max="1" width="1.85546875" style="1430" customWidth="1"/>
    <col min="2" max="2" width="33.28515625" style="1430" customWidth="1"/>
    <col min="3" max="3" width="9.7109375" style="1430" customWidth="1"/>
    <col min="4" max="4" width="10.28515625" style="1430" customWidth="1"/>
    <col min="5" max="5" width="9.5703125" style="1430" customWidth="1"/>
    <col min="6" max="6" width="10.85546875" style="1430" customWidth="1"/>
    <col min="7" max="7" width="10.28515625" style="1430" customWidth="1"/>
    <col min="8" max="8" width="11.7109375" style="1430" customWidth="1"/>
    <col min="9" max="9" width="12.8554687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0" t="s">
        <v>365</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630" t="s">
        <v>1149</v>
      </c>
      <c r="B9" s="1630"/>
    </row>
    <row r="10" spans="1:8" ht="14.25" customHeight="1">
      <c r="A10" s="1631"/>
      <c r="B10" s="1519" t="s">
        <v>1148</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15.95" customHeight="1">
      <c r="A15" s="1692" t="s">
        <v>1147</v>
      </c>
      <c r="B15" s="1734"/>
      <c r="C15" s="1628"/>
      <c r="D15" s="1628"/>
      <c r="E15" s="1628"/>
      <c r="F15" s="1627"/>
      <c r="G15" s="1627"/>
      <c r="H15" s="1627"/>
    </row>
    <row r="16" spans="1:8" ht="15.95" customHeight="1">
      <c r="A16" s="1691" t="s">
        <v>46</v>
      </c>
      <c r="B16" s="1733"/>
      <c r="C16" s="1624"/>
      <c r="D16" s="1668">
        <f>SUM(D17:D29)</f>
        <v>184890.15</v>
      </c>
      <c r="E16" s="1668">
        <f>SUM(E17:E29)</f>
        <v>50888</v>
      </c>
      <c r="F16" s="1669">
        <f>SUM(F17:F29)</f>
        <v>149112</v>
      </c>
      <c r="G16" s="1668">
        <f>SUM(G17:G29)</f>
        <v>200000</v>
      </c>
      <c r="H16" s="1668">
        <f>SUM(H17:H29)</f>
        <v>200000</v>
      </c>
    </row>
    <row r="17" spans="1:9" ht="15.95" customHeight="1" outlineLevel="1">
      <c r="A17" s="1717" t="s">
        <v>45</v>
      </c>
      <c r="B17" s="1677"/>
      <c r="C17" s="1729" t="s">
        <v>44</v>
      </c>
      <c r="D17" s="1732">
        <v>2759.5</v>
      </c>
      <c r="E17" s="1731">
        <v>0</v>
      </c>
      <c r="F17" s="1537">
        <f>SUM(G17-E17)</f>
        <v>10000</v>
      </c>
      <c r="G17" s="1543">
        <v>10000</v>
      </c>
      <c r="H17" s="1543">
        <v>10000</v>
      </c>
    </row>
    <row r="18" spans="1:9" ht="15.95" customHeight="1" outlineLevel="1">
      <c r="A18" s="1485" t="s">
        <v>211</v>
      </c>
      <c r="B18" s="1605"/>
      <c r="C18" s="1730" t="s">
        <v>40</v>
      </c>
      <c r="D18" s="1728">
        <v>6600</v>
      </c>
      <c r="E18" s="1597">
        <v>6450</v>
      </c>
      <c r="F18" s="1537">
        <f>SUM(G18-E18)</f>
        <v>150</v>
      </c>
      <c r="G18" s="1536">
        <v>6600</v>
      </c>
      <c r="H18" s="1536">
        <v>7650</v>
      </c>
    </row>
    <row r="19" spans="1:9" ht="15.95" customHeight="1" outlineLevel="1">
      <c r="A19" s="1449" t="s">
        <v>238</v>
      </c>
      <c r="B19" s="1452"/>
      <c r="C19" s="1730" t="s">
        <v>131</v>
      </c>
      <c r="D19" s="1728">
        <v>8392.5</v>
      </c>
      <c r="E19" s="1597">
        <v>0</v>
      </c>
      <c r="F19" s="1537">
        <f>SUM(G19-E19)</f>
        <v>13970</v>
      </c>
      <c r="G19" s="1536">
        <v>13970</v>
      </c>
      <c r="H19" s="1536">
        <v>10260</v>
      </c>
    </row>
    <row r="20" spans="1:9" ht="15.95" customHeight="1" outlineLevel="1">
      <c r="A20" s="1727" t="s">
        <v>1017</v>
      </c>
      <c r="B20" s="1605"/>
      <c r="C20" s="1729" t="s">
        <v>33</v>
      </c>
      <c r="D20" s="1728">
        <v>167138.15</v>
      </c>
      <c r="E20" s="1597">
        <v>44438</v>
      </c>
      <c r="F20" s="1537">
        <f>SUM(G20-E20)</f>
        <v>120233</v>
      </c>
      <c r="G20" s="1536">
        <v>164671</v>
      </c>
      <c r="H20" s="1536">
        <v>172090</v>
      </c>
    </row>
    <row r="21" spans="1:9" ht="15.95" customHeight="1" outlineLevel="1">
      <c r="A21" s="1615" t="s">
        <v>10</v>
      </c>
      <c r="B21" s="1605"/>
      <c r="C21" s="1614" t="s">
        <v>9</v>
      </c>
      <c r="D21" s="1610">
        <v>0</v>
      </c>
      <c r="E21" s="1613">
        <v>0</v>
      </c>
      <c r="F21" s="1596">
        <f>SUM(G21-E21)</f>
        <v>4759</v>
      </c>
      <c r="G21" s="1606">
        <v>4759</v>
      </c>
      <c r="H21" s="1606">
        <v>0</v>
      </c>
    </row>
    <row r="22" spans="1:9" ht="15.95" customHeight="1" outlineLevel="1">
      <c r="A22" s="1727"/>
      <c r="B22" s="1605"/>
      <c r="C22" s="1614"/>
      <c r="D22" s="1610"/>
      <c r="E22" s="1613"/>
      <c r="F22" s="1537"/>
      <c r="G22" s="1658"/>
      <c r="H22" s="1606"/>
    </row>
    <row r="23" spans="1:9" ht="15.95" customHeight="1" outlineLevel="1">
      <c r="A23" s="1485"/>
      <c r="B23" s="1605"/>
      <c r="C23" s="1726"/>
      <c r="D23" s="1723"/>
      <c r="E23" s="1597"/>
      <c r="F23" s="1537"/>
      <c r="G23" s="1658"/>
      <c r="H23" s="1536"/>
    </row>
    <row r="24" spans="1:9" ht="15.95" customHeight="1" outlineLevel="1">
      <c r="A24" s="1485"/>
      <c r="B24" s="1605"/>
      <c r="C24" s="1726"/>
      <c r="D24" s="1723"/>
      <c r="E24" s="1597"/>
      <c r="F24" s="1537"/>
      <c r="G24" s="1658"/>
      <c r="H24" s="1536"/>
    </row>
    <row r="25" spans="1:9" ht="15.95" customHeight="1" outlineLevel="1">
      <c r="A25" s="1485"/>
      <c r="B25" s="1605"/>
      <c r="C25" s="1726"/>
      <c r="D25" s="1723"/>
      <c r="E25" s="1597"/>
      <c r="F25" s="1537"/>
      <c r="G25" s="1658"/>
      <c r="H25" s="1536"/>
    </row>
    <row r="26" spans="1:9" ht="15.95" customHeight="1" outlineLevel="1">
      <c r="A26" s="1455"/>
      <c r="B26" s="1604"/>
      <c r="C26" s="1726"/>
      <c r="D26" s="1723"/>
      <c r="E26" s="1597"/>
      <c r="F26" s="1537"/>
      <c r="G26" s="1658"/>
      <c r="H26" s="1536"/>
    </row>
    <row r="27" spans="1:9" s="1431" customFormat="1" ht="15.95" customHeight="1" outlineLevel="1">
      <c r="A27" s="1600"/>
      <c r="B27" s="1602"/>
      <c r="C27" s="1725"/>
      <c r="D27" s="1723"/>
      <c r="E27" s="1597"/>
      <c r="F27" s="1537"/>
      <c r="G27" s="1658"/>
      <c r="H27" s="1536"/>
    </row>
    <row r="28" spans="1:9" s="1431" customFormat="1" ht="15.95" customHeight="1" outlineLevel="1">
      <c r="A28" s="1600"/>
      <c r="B28" s="1599"/>
      <c r="C28" s="1724"/>
      <c r="D28" s="1723"/>
      <c r="E28" s="1597"/>
      <c r="F28" s="1537"/>
      <c r="G28" s="1658"/>
      <c r="H28" s="1536"/>
    </row>
    <row r="29" spans="1:9" s="1431" customFormat="1" ht="15.95" customHeight="1" outlineLevel="1">
      <c r="A29" s="1594"/>
      <c r="B29" s="1593"/>
      <c r="C29" s="1722"/>
      <c r="D29" s="1721"/>
      <c r="E29" s="1590"/>
      <c r="F29" s="1720"/>
      <c r="G29" s="1655"/>
      <c r="H29" s="1719"/>
    </row>
    <row r="30" spans="1:9" s="1431" customFormat="1" ht="15.95" customHeight="1" outlineLevel="1" thickBot="1">
      <c r="A30" s="1532" t="s">
        <v>8</v>
      </c>
      <c r="B30" s="1532"/>
      <c r="C30" s="1586"/>
      <c r="D30" s="1532">
        <f>SUM(D16)</f>
        <v>184890.15</v>
      </c>
      <c r="E30" s="1532">
        <f>SUM(E16)</f>
        <v>50888</v>
      </c>
      <c r="F30" s="1532">
        <f>SUM(F16)</f>
        <v>149112</v>
      </c>
      <c r="G30" s="1532">
        <f>SUM(G16)</f>
        <v>200000</v>
      </c>
      <c r="H30" s="1585">
        <f>SUM(H16)</f>
        <v>200000</v>
      </c>
      <c r="I30" s="1584" t="s">
        <v>1113</v>
      </c>
    </row>
    <row r="31" spans="1:9" ht="20.100000000000001" customHeight="1" outlineLevel="1" thickTop="1">
      <c r="H31" s="1583"/>
    </row>
    <row r="32" spans="1:9" ht="19.5" customHeight="1">
      <c r="A32" s="1430" t="s">
        <v>1010</v>
      </c>
      <c r="C32" s="1581" t="s">
        <v>6</v>
      </c>
      <c r="E32" s="1571" t="s">
        <v>1146</v>
      </c>
      <c r="F32" s="1571"/>
    </row>
    <row r="33" spans="1:9" ht="18" customHeight="1">
      <c r="C33" s="1581"/>
    </row>
    <row r="34" spans="1:9" s="1437" customFormat="1" ht="27.6" customHeight="1">
      <c r="A34" s="3706" t="s">
        <v>1929</v>
      </c>
      <c r="C34" s="3707" t="s">
        <v>1904</v>
      </c>
      <c r="D34" s="3708"/>
      <c r="E34" s="3709" t="s">
        <v>1876</v>
      </c>
      <c r="F34" s="3710"/>
      <c r="G34" s="3710"/>
      <c r="H34" s="3710"/>
    </row>
    <row r="35" spans="1:9" s="2011" customFormat="1" ht="15.95" customHeight="1">
      <c r="A35" s="3711" t="s">
        <v>1131</v>
      </c>
      <c r="B35" s="3711"/>
      <c r="C35" s="1525" t="s">
        <v>100</v>
      </c>
      <c r="D35" s="1525"/>
      <c r="E35" s="3712" t="s">
        <v>0</v>
      </c>
      <c r="F35" s="3712"/>
      <c r="G35" s="3712"/>
      <c r="H35" s="3712"/>
      <c r="I35" s="3713"/>
    </row>
    <row r="36" spans="1:9" s="1420" customFormat="1" ht="13.5">
      <c r="A36" s="1579"/>
      <c r="B36" s="1579"/>
      <c r="C36" s="1578"/>
      <c r="D36" s="1578"/>
      <c r="E36" s="1423"/>
      <c r="F36" s="1423"/>
      <c r="G36" s="1423"/>
      <c r="H36" s="1423"/>
      <c r="I36" s="1422"/>
    </row>
  </sheetData>
  <mergeCells count="10">
    <mergeCell ref="C35:D35"/>
    <mergeCell ref="E35:H35"/>
    <mergeCell ref="A36:B36"/>
    <mergeCell ref="A12:B14"/>
    <mergeCell ref="A5:H5"/>
    <mergeCell ref="A6:H6"/>
    <mergeCell ref="E12:G12"/>
    <mergeCell ref="C34:D34"/>
    <mergeCell ref="E34:H34"/>
    <mergeCell ref="C36:D36"/>
  </mergeCells>
  <pageMargins left="0.5" right="0" top="0.25" bottom="0" header="0.5" footer="0"/>
  <pageSetup paperSize="5" orientation="portrait"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25" zoomScale="120" zoomScaleNormal="120" workbookViewId="0">
      <selection activeCell="A35" sqref="A35:XFD36"/>
    </sheetView>
  </sheetViews>
  <sheetFormatPr defaultColWidth="12.5703125" defaultRowHeight="12.75" outlineLevelRow="1" outlineLevelCol="2"/>
  <cols>
    <col min="1" max="1" width="1.85546875" style="1430" customWidth="1"/>
    <col min="2" max="2" width="32.85546875" style="1430" customWidth="1"/>
    <col min="3" max="3" width="10.7109375" style="1430" customWidth="1"/>
    <col min="4" max="4" width="10.28515625" style="1430" customWidth="1"/>
    <col min="5" max="6" width="10.7109375" style="1430" customWidth="1"/>
    <col min="7" max="7" width="10.28515625" style="1430" customWidth="1"/>
    <col min="8" max="8" width="10.570312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1150</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739" t="s">
        <v>46</v>
      </c>
      <c r="B16" s="1690"/>
      <c r="C16" s="1624"/>
      <c r="D16" s="1623">
        <f>SUM(D17:D30)</f>
        <v>391429</v>
      </c>
      <c r="E16" s="1623">
        <f>SUM(E17:E30)</f>
        <v>0</v>
      </c>
      <c r="F16" s="1623">
        <f>SUM(F17:F30)</f>
        <v>400000</v>
      </c>
      <c r="G16" s="1738">
        <f>SUM(G17:G30)</f>
        <v>400000</v>
      </c>
      <c r="H16" s="1623">
        <f>SUM(H17:H30)</f>
        <v>400000</v>
      </c>
    </row>
    <row r="17" spans="1:9" ht="15.95" customHeight="1" outlineLevel="1">
      <c r="A17" s="1717" t="s">
        <v>669</v>
      </c>
      <c r="B17" s="1677"/>
      <c r="C17" s="1716" t="s">
        <v>564</v>
      </c>
      <c r="D17" s="1610">
        <v>379639</v>
      </c>
      <c r="E17" s="1609">
        <v>0</v>
      </c>
      <c r="F17" s="1612">
        <f>SUM(G17-E17)</f>
        <v>375800</v>
      </c>
      <c r="G17" s="1606">
        <v>375800</v>
      </c>
      <c r="H17" s="1606">
        <v>372500</v>
      </c>
    </row>
    <row r="18" spans="1:9" ht="15.95" customHeight="1" outlineLevel="1">
      <c r="A18" s="1727" t="s">
        <v>1017</v>
      </c>
      <c r="B18" s="1605"/>
      <c r="C18" s="1716" t="s">
        <v>33</v>
      </c>
      <c r="D18" s="1610">
        <v>11790</v>
      </c>
      <c r="E18" s="1609">
        <v>0</v>
      </c>
      <c r="F18" s="1612">
        <f>SUM(G18-E18)</f>
        <v>22200</v>
      </c>
      <c r="G18" s="1606">
        <v>22200</v>
      </c>
      <c r="H18" s="1606">
        <v>27500</v>
      </c>
    </row>
    <row r="19" spans="1:9" ht="15.95" customHeight="1" outlineLevel="1">
      <c r="A19" s="1615" t="s">
        <v>10</v>
      </c>
      <c r="B19" s="1605"/>
      <c r="C19" s="1614" t="s">
        <v>9</v>
      </c>
      <c r="D19" s="1610">
        <v>0</v>
      </c>
      <c r="E19" s="1613">
        <v>0</v>
      </c>
      <c r="F19" s="1596">
        <f>SUM(G19-E19)</f>
        <v>2000</v>
      </c>
      <c r="G19" s="1606">
        <v>2000</v>
      </c>
      <c r="H19" s="1606">
        <v>0</v>
      </c>
    </row>
    <row r="20" spans="1:9" ht="15.95" customHeight="1" outlineLevel="1">
      <c r="A20" s="1727"/>
      <c r="B20" s="1605"/>
      <c r="C20" s="1681"/>
      <c r="D20" s="1610"/>
      <c r="E20" s="1609"/>
      <c r="F20" s="1612"/>
      <c r="G20" s="1607"/>
      <c r="H20" s="1606"/>
    </row>
    <row r="21" spans="1:9" ht="15.95" customHeight="1" outlineLevel="1">
      <c r="A21" s="1727"/>
      <c r="B21" s="1605"/>
      <c r="C21" s="1681"/>
      <c r="D21" s="1610"/>
      <c r="E21" s="1609"/>
      <c r="F21" s="1612"/>
      <c r="G21" s="1607"/>
      <c r="H21" s="1606"/>
    </row>
    <row r="22" spans="1:9" ht="15.95" customHeight="1" outlineLevel="1">
      <c r="A22" s="1727"/>
      <c r="B22" s="1605"/>
      <c r="C22" s="1681"/>
      <c r="D22" s="1610"/>
      <c r="E22" s="1609"/>
      <c r="F22" s="1612"/>
      <c r="G22" s="1607"/>
      <c r="H22" s="1606"/>
    </row>
    <row r="23" spans="1:9" ht="15.95" customHeight="1" outlineLevel="1">
      <c r="A23" s="1727"/>
      <c r="B23" s="1605"/>
      <c r="C23" s="1681"/>
      <c r="D23" s="1610"/>
      <c r="E23" s="1609"/>
      <c r="F23" s="1612"/>
      <c r="G23" s="1607"/>
      <c r="H23" s="1606"/>
    </row>
    <row r="24" spans="1:9" ht="15.95" customHeight="1" outlineLevel="1">
      <c r="A24" s="1485"/>
      <c r="B24" s="1605"/>
      <c r="C24" s="1736"/>
      <c r="D24" s="1610"/>
      <c r="E24" s="1609"/>
      <c r="F24" s="1612"/>
      <c r="G24" s="1607"/>
      <c r="H24" s="1606"/>
    </row>
    <row r="25" spans="1:9" ht="15.95" customHeight="1" outlineLevel="1">
      <c r="A25" s="1455"/>
      <c r="B25" s="1440"/>
      <c r="C25" s="1736"/>
      <c r="D25" s="1610"/>
      <c r="E25" s="1609"/>
      <c r="F25" s="1608"/>
      <c r="G25" s="1607"/>
      <c r="H25" s="1606"/>
    </row>
    <row r="26" spans="1:9" ht="15.95" customHeight="1" outlineLevel="1">
      <c r="A26" s="1485"/>
      <c r="B26" s="1605"/>
      <c r="C26" s="1736"/>
      <c r="D26" s="1610"/>
      <c r="E26" s="1609"/>
      <c r="F26" s="1608"/>
      <c r="G26" s="1607"/>
      <c r="H26" s="1606"/>
    </row>
    <row r="27" spans="1:9" ht="15.95" customHeight="1" outlineLevel="1">
      <c r="A27" s="1455"/>
      <c r="B27" s="1604"/>
      <c r="C27" s="1737"/>
      <c r="D27" s="1547"/>
      <c r="E27" s="1597"/>
      <c r="F27" s="1596"/>
      <c r="G27" s="1595"/>
      <c r="H27" s="1491"/>
    </row>
    <row r="28" spans="1:9" s="1431" customFormat="1" ht="15.95" customHeight="1" outlineLevel="1">
      <c r="A28" s="1600"/>
      <c r="B28" s="1602"/>
      <c r="C28" s="1602"/>
      <c r="D28" s="1547"/>
      <c r="E28" s="1597"/>
      <c r="F28" s="1596"/>
      <c r="G28" s="1595"/>
      <c r="H28" s="1491"/>
    </row>
    <row r="29" spans="1:9" s="1431" customFormat="1" ht="15.95" customHeight="1" outlineLevel="1">
      <c r="A29" s="1600"/>
      <c r="B29" s="1599"/>
      <c r="C29" s="1736"/>
      <c r="D29" s="1547"/>
      <c r="E29" s="1597"/>
      <c r="F29" s="1596"/>
      <c r="G29" s="1595"/>
      <c r="H29" s="1491"/>
    </row>
    <row r="30" spans="1:9" s="1431" customFormat="1" ht="15.95" customHeight="1" outlineLevel="1">
      <c r="A30" s="1594"/>
      <c r="B30" s="1593"/>
      <c r="C30" s="1735"/>
      <c r="D30" s="1591"/>
      <c r="E30" s="1590"/>
      <c r="F30" s="1589"/>
      <c r="G30" s="1588"/>
      <c r="H30" s="1587"/>
    </row>
    <row r="31" spans="1:9" s="1431" customFormat="1" ht="15.95" customHeight="1" outlineLevel="1" thickBot="1">
      <c r="A31" s="1532" t="s">
        <v>8</v>
      </c>
      <c r="B31" s="1532"/>
      <c r="C31" s="1586"/>
      <c r="D31" s="1436">
        <f>SUM(D16)</f>
        <v>391429</v>
      </c>
      <c r="E31" s="1436">
        <f>SUM(E16)</f>
        <v>0</v>
      </c>
      <c r="F31" s="1532">
        <f>SUM(F16)</f>
        <v>400000</v>
      </c>
      <c r="G31" s="1436">
        <f>SUM(G16)</f>
        <v>400000</v>
      </c>
      <c r="H31" s="1585">
        <f>SUM(H16)</f>
        <v>400000</v>
      </c>
      <c r="I31" s="1584" t="s">
        <v>1113</v>
      </c>
    </row>
    <row r="32" spans="1:9" ht="20.100000000000001" customHeight="1" outlineLevel="1" thickTop="1">
      <c r="H32" s="1583"/>
    </row>
    <row r="33" spans="1:9" ht="15.95" customHeight="1">
      <c r="A33" s="1430" t="s">
        <v>1010</v>
      </c>
      <c r="C33" s="1581" t="s">
        <v>6</v>
      </c>
      <c r="E33" s="1571" t="s">
        <v>1146</v>
      </c>
      <c r="F33" s="1571"/>
    </row>
    <row r="34" spans="1:9" ht="15.95" customHeight="1">
      <c r="C34" s="1581"/>
    </row>
    <row r="35" spans="1:9" s="1437" customFormat="1" ht="27.6" customHeight="1">
      <c r="A35" s="3706" t="s">
        <v>1929</v>
      </c>
      <c r="C35" s="3707" t="s">
        <v>1906</v>
      </c>
      <c r="D35" s="3708"/>
      <c r="E35" s="3709" t="s">
        <v>1876</v>
      </c>
      <c r="F35" s="3710"/>
      <c r="G35" s="3710"/>
      <c r="H35" s="3710"/>
    </row>
    <row r="36" spans="1:9" s="2011" customFormat="1" ht="15.95" customHeight="1">
      <c r="A36" s="3711" t="s">
        <v>1131</v>
      </c>
      <c r="B36" s="3711"/>
      <c r="C36" s="1525" t="s">
        <v>100</v>
      </c>
      <c r="D36" s="1525"/>
      <c r="E36" s="3712" t="s">
        <v>0</v>
      </c>
      <c r="F36" s="3712"/>
      <c r="G36" s="3712"/>
      <c r="H36" s="3712"/>
      <c r="I36" s="3713"/>
    </row>
    <row r="37" spans="1:9" s="1420" customFormat="1" ht="13.5">
      <c r="A37" s="1579"/>
      <c r="B37" s="1579"/>
      <c r="C37" s="1578"/>
      <c r="D37" s="1578"/>
      <c r="E37" s="1423"/>
      <c r="F37" s="1423"/>
      <c r="G37" s="1423"/>
      <c r="H37" s="1423"/>
      <c r="I37" s="1422"/>
    </row>
  </sheetData>
  <mergeCells count="10">
    <mergeCell ref="C36:D36"/>
    <mergeCell ref="E36:H36"/>
    <mergeCell ref="A37:B37"/>
    <mergeCell ref="A12:B14"/>
    <mergeCell ref="A5:H5"/>
    <mergeCell ref="A6:H6"/>
    <mergeCell ref="E12:G12"/>
    <mergeCell ref="C35:D35"/>
    <mergeCell ref="E35:H35"/>
    <mergeCell ref="C37:D37"/>
  </mergeCells>
  <pageMargins left="0.5" right="0" top="0.25" bottom="0" header="0.5" footer="0"/>
  <pageSetup paperSize="5" orientation="portrait"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9"/>
  <sheetViews>
    <sheetView showGridLines="0" showOutlineSymbols="0" topLeftCell="A19" zoomScaleNormal="100" workbookViewId="0">
      <selection activeCell="A37" sqref="A37:XFD38"/>
    </sheetView>
  </sheetViews>
  <sheetFormatPr defaultColWidth="12.5703125" defaultRowHeight="12.75" outlineLevelRow="1" outlineLevelCol="2"/>
  <cols>
    <col min="1" max="1" width="1.85546875" style="1430" customWidth="1"/>
    <col min="2" max="2" width="34.140625" style="1430" customWidth="1"/>
    <col min="3" max="3" width="10.7109375" style="1430" customWidth="1"/>
    <col min="4" max="4" width="10" style="1430" customWidth="1"/>
    <col min="5" max="6" width="10.7109375" style="1430" customWidth="1"/>
    <col min="7" max="7" width="9.7109375" style="1430" customWidth="1"/>
    <col min="8"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1151</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15.95" customHeight="1">
      <c r="A15" s="1629" t="s">
        <v>213</v>
      </c>
      <c r="B15" s="1627"/>
      <c r="C15" s="1628"/>
      <c r="D15" s="1628"/>
      <c r="E15" s="1628"/>
      <c r="F15" s="1627"/>
      <c r="G15" s="1627"/>
      <c r="H15" s="1627"/>
    </row>
    <row r="16" spans="1:8" ht="15.95" customHeight="1">
      <c r="A16" s="1626" t="s">
        <v>46</v>
      </c>
      <c r="B16" s="1670"/>
      <c r="C16" s="1624"/>
      <c r="D16" s="1668">
        <f>SUM(D17:D32)</f>
        <v>149774.15</v>
      </c>
      <c r="E16" s="1668">
        <f>SUM(E17:E32)</f>
        <v>144100</v>
      </c>
      <c r="F16" s="1668">
        <f>SUM(F17:F32)</f>
        <v>5900</v>
      </c>
      <c r="G16" s="1668">
        <f>SUM(G17:G32)</f>
        <v>150000</v>
      </c>
      <c r="H16" s="1668">
        <f>SUM(H17:H32)</f>
        <v>150000</v>
      </c>
    </row>
    <row r="17" spans="1:8" ht="15.95" customHeight="1" outlineLevel="1">
      <c r="A17" s="1485" t="s">
        <v>39</v>
      </c>
      <c r="B17" s="1605"/>
      <c r="C17" s="1616" t="s">
        <v>35</v>
      </c>
      <c r="D17" s="1620">
        <v>0</v>
      </c>
      <c r="E17" s="1619">
        <v>118000</v>
      </c>
      <c r="F17" s="1618">
        <f>SUM(G17-E17)</f>
        <v>4000</v>
      </c>
      <c r="G17" s="1649">
        <v>122000</v>
      </c>
      <c r="H17" s="1649">
        <v>0</v>
      </c>
    </row>
    <row r="18" spans="1:8" ht="15.95" customHeight="1" outlineLevel="1">
      <c r="A18" s="1449" t="s">
        <v>238</v>
      </c>
      <c r="B18" s="1452"/>
      <c r="C18" s="1616" t="s">
        <v>131</v>
      </c>
      <c r="D18" s="1610">
        <v>19974.150000000001</v>
      </c>
      <c r="E18" s="1613">
        <v>26100</v>
      </c>
      <c r="F18" s="1612">
        <f>SUM(G18-E18)</f>
        <v>0</v>
      </c>
      <c r="G18" s="1606">
        <v>26100</v>
      </c>
      <c r="H18" s="1606">
        <v>28000</v>
      </c>
    </row>
    <row r="19" spans="1:8" ht="15.95" customHeight="1" outlineLevel="1">
      <c r="A19" s="1615" t="s">
        <v>1017</v>
      </c>
      <c r="B19" s="1605"/>
      <c r="C19" s="1614" t="s">
        <v>33</v>
      </c>
      <c r="D19" s="1610">
        <v>129800</v>
      </c>
      <c r="E19" s="1613">
        <v>0</v>
      </c>
      <c r="F19" s="1612">
        <f>SUM(G19-E19)</f>
        <v>1900</v>
      </c>
      <c r="G19" s="1606">
        <v>1900</v>
      </c>
      <c r="H19" s="1606">
        <v>122000</v>
      </c>
    </row>
    <row r="20" spans="1:8" ht="15.95" customHeight="1" outlineLevel="1">
      <c r="A20" s="1485"/>
      <c r="B20" s="1605"/>
      <c r="C20" s="1598"/>
      <c r="D20" s="1610"/>
      <c r="E20" s="1613"/>
      <c r="F20" s="1612"/>
      <c r="G20" s="1611"/>
      <c r="H20" s="1606"/>
    </row>
    <row r="21" spans="1:8" ht="15.95" customHeight="1" outlineLevel="1">
      <c r="A21" s="1485"/>
      <c r="B21" s="1605"/>
      <c r="C21" s="1598"/>
      <c r="D21" s="1547"/>
      <c r="E21" s="1597"/>
      <c r="F21" s="1596"/>
      <c r="G21" s="1595"/>
      <c r="H21" s="1491"/>
    </row>
    <row r="22" spans="1:8" ht="15.95" customHeight="1" outlineLevel="1">
      <c r="A22" s="1485"/>
      <c r="B22" s="1605"/>
      <c r="C22" s="1598"/>
      <c r="D22" s="1547"/>
      <c r="E22" s="1597"/>
      <c r="F22" s="1596"/>
      <c r="G22" s="1595"/>
      <c r="H22" s="1491"/>
    </row>
    <row r="23" spans="1:8" ht="15.95" customHeight="1" outlineLevel="1">
      <c r="A23" s="1485"/>
      <c r="B23" s="1605"/>
      <c r="C23" s="1598"/>
      <c r="D23" s="1547"/>
      <c r="E23" s="1597"/>
      <c r="F23" s="1596"/>
      <c r="G23" s="1595"/>
      <c r="H23" s="1491"/>
    </row>
    <row r="24" spans="1:8" ht="15.95" customHeight="1" outlineLevel="1">
      <c r="A24" s="1485"/>
      <c r="B24" s="1605"/>
      <c r="C24" s="1598"/>
      <c r="D24" s="1547"/>
      <c r="E24" s="1597"/>
      <c r="F24" s="1596"/>
      <c r="G24" s="1595"/>
      <c r="H24" s="1491"/>
    </row>
    <row r="25" spans="1:8" ht="15.95" customHeight="1" outlineLevel="1">
      <c r="A25" s="1485"/>
      <c r="B25" s="1605"/>
      <c r="C25" s="1598"/>
      <c r="D25" s="1547"/>
      <c r="E25" s="1597"/>
      <c r="F25" s="1596"/>
      <c r="G25" s="1595"/>
      <c r="H25" s="1491"/>
    </row>
    <row r="26" spans="1:8" ht="15.95" customHeight="1" outlineLevel="1">
      <c r="A26" s="1485"/>
      <c r="B26" s="1605"/>
      <c r="C26" s="1598"/>
      <c r="D26" s="1547"/>
      <c r="E26" s="1597"/>
      <c r="F26" s="1596"/>
      <c r="G26" s="1595"/>
      <c r="H26" s="1491"/>
    </row>
    <row r="27" spans="1:8" ht="15.95" customHeight="1" outlineLevel="1">
      <c r="A27" s="1455"/>
      <c r="B27" s="1440"/>
      <c r="C27" s="1598"/>
      <c r="D27" s="1547"/>
      <c r="E27" s="1597"/>
      <c r="F27" s="1596"/>
      <c r="G27" s="1595"/>
      <c r="H27" s="1491"/>
    </row>
    <row r="28" spans="1:8" ht="15.95" customHeight="1" outlineLevel="1">
      <c r="A28" s="1485"/>
      <c r="B28" s="1605"/>
      <c r="C28" s="1598"/>
      <c r="D28" s="1547"/>
      <c r="E28" s="1597"/>
      <c r="F28" s="1596"/>
      <c r="G28" s="1595"/>
      <c r="H28" s="1491"/>
    </row>
    <row r="29" spans="1:8" ht="15.95" customHeight="1" outlineLevel="1">
      <c r="A29" s="1455"/>
      <c r="B29" s="1604"/>
      <c r="C29" s="1603"/>
      <c r="D29" s="1547"/>
      <c r="E29" s="1597"/>
      <c r="F29" s="1596"/>
      <c r="G29" s="1595"/>
      <c r="H29" s="1491"/>
    </row>
    <row r="30" spans="1:8" s="1431" customFormat="1" ht="15.95" customHeight="1" outlineLevel="1">
      <c r="A30" s="1600"/>
      <c r="B30" s="1602"/>
      <c r="C30" s="1601"/>
      <c r="D30" s="1547"/>
      <c r="E30" s="1597"/>
      <c r="F30" s="1596"/>
      <c r="G30" s="1595"/>
      <c r="H30" s="1491"/>
    </row>
    <row r="31" spans="1:8" s="1431" customFormat="1" ht="15.95" customHeight="1" outlineLevel="1">
      <c r="A31" s="1600"/>
      <c r="B31" s="1599"/>
      <c r="C31" s="1598"/>
      <c r="D31" s="1547"/>
      <c r="E31" s="1597"/>
      <c r="F31" s="1596"/>
      <c r="G31" s="1595"/>
      <c r="H31" s="1491"/>
    </row>
    <row r="32" spans="1:8" s="1431" customFormat="1" ht="15.95" customHeight="1" outlineLevel="1">
      <c r="A32" s="1594"/>
      <c r="B32" s="1593"/>
      <c r="C32" s="1592"/>
      <c r="D32" s="1591"/>
      <c r="E32" s="1590"/>
      <c r="F32" s="1589"/>
      <c r="G32" s="1588"/>
      <c r="H32" s="1587"/>
    </row>
    <row r="33" spans="1:9" s="1431" customFormat="1" ht="15.95" customHeight="1" outlineLevel="1" thickBot="1">
      <c r="A33" s="1532" t="s">
        <v>8</v>
      </c>
      <c r="B33" s="1532"/>
      <c r="C33" s="1586"/>
      <c r="D33" s="1436">
        <f>SUM(D16)</f>
        <v>149774.15</v>
      </c>
      <c r="E33" s="1436">
        <f>SUM(E16)</f>
        <v>144100</v>
      </c>
      <c r="F33" s="1532">
        <f>SUM(F16)</f>
        <v>5900</v>
      </c>
      <c r="G33" s="1436">
        <f>SUM(G16)</f>
        <v>150000</v>
      </c>
      <c r="H33" s="1585">
        <f>SUM(H16)</f>
        <v>150000</v>
      </c>
      <c r="I33" s="1584" t="s">
        <v>1113</v>
      </c>
    </row>
    <row r="34" spans="1:9" ht="20.100000000000001" customHeight="1" outlineLevel="1" thickTop="1">
      <c r="H34" s="1583"/>
    </row>
    <row r="35" spans="1:9" ht="15.95" customHeight="1">
      <c r="A35" s="1430" t="s">
        <v>1010</v>
      </c>
      <c r="C35" s="1581" t="s">
        <v>6</v>
      </c>
      <c r="E35" s="1582" t="s">
        <v>1143</v>
      </c>
      <c r="F35" s="1582"/>
      <c r="G35" s="1582"/>
    </row>
    <row r="36" spans="1:9" ht="15.95" customHeight="1">
      <c r="C36" s="1581"/>
    </row>
    <row r="37" spans="1:9" s="1437" customFormat="1" ht="27.6" customHeight="1">
      <c r="A37" s="3706" t="s">
        <v>1929</v>
      </c>
      <c r="C37" s="3707" t="s">
        <v>1906</v>
      </c>
      <c r="D37" s="3708"/>
      <c r="E37" s="3709" t="s">
        <v>1876</v>
      </c>
      <c r="F37" s="3710"/>
      <c r="G37" s="3710"/>
      <c r="H37" s="3710"/>
    </row>
    <row r="38" spans="1:9" s="2011" customFormat="1" ht="15.95" customHeight="1">
      <c r="A38" s="3711" t="s">
        <v>1131</v>
      </c>
      <c r="B38" s="3711"/>
      <c r="C38" s="1525" t="s">
        <v>100</v>
      </c>
      <c r="D38" s="1525"/>
      <c r="E38" s="3712" t="s">
        <v>0</v>
      </c>
      <c r="F38" s="3712"/>
      <c r="G38" s="3712"/>
      <c r="H38" s="3712"/>
      <c r="I38" s="3713"/>
    </row>
    <row r="39" spans="1:9" s="1420" customFormat="1" ht="13.5">
      <c r="A39" s="1579"/>
      <c r="B39" s="1579"/>
      <c r="C39" s="1578"/>
      <c r="D39" s="1578"/>
      <c r="E39" s="1423"/>
      <c r="F39" s="1423"/>
      <c r="G39" s="1423"/>
      <c r="H39" s="1423"/>
      <c r="I39" s="1422"/>
    </row>
  </sheetData>
  <mergeCells count="11">
    <mergeCell ref="E35:G35"/>
    <mergeCell ref="C38:D38"/>
    <mergeCell ref="E38:H38"/>
    <mergeCell ref="A39:B39"/>
    <mergeCell ref="A12:B14"/>
    <mergeCell ref="A5:H5"/>
    <mergeCell ref="A6:H6"/>
    <mergeCell ref="E12:G12"/>
    <mergeCell ref="C37:D37"/>
    <mergeCell ref="E37:H37"/>
    <mergeCell ref="C39:D39"/>
  </mergeCells>
  <pageMargins left="0.5" right="0" top="0.25" bottom="0" header="0.5" footer="0"/>
  <pageSetup paperSize="5"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S45"/>
  <sheetViews>
    <sheetView showGridLines="0" showOutlineSymbols="0" topLeftCell="A14" zoomScaleNormal="100" workbookViewId="0">
      <pane xSplit="3" ySplit="2" topLeftCell="D19" activePane="bottomRight" state="frozen"/>
      <selection activeCell="H38" sqref="H38"/>
      <selection pane="topRight" activeCell="H38" sqref="H38"/>
      <selection pane="bottomLeft" activeCell="H38" sqref="H38"/>
      <selection pane="bottomRight" activeCell="E29" sqref="E29"/>
    </sheetView>
  </sheetViews>
  <sheetFormatPr defaultColWidth="12.5703125" defaultRowHeight="12.75" outlineLevelRow="2" outlineLevelCol="2"/>
  <cols>
    <col min="1" max="1" width="1.85546875" style="238" customWidth="1"/>
    <col min="2" max="2" width="27.42578125" style="238" customWidth="1"/>
    <col min="3" max="3" width="9.5703125" style="238" customWidth="1"/>
    <col min="4" max="4" width="11.85546875" style="238" customWidth="1"/>
    <col min="5" max="5" width="11.5703125" style="239" customWidth="1"/>
    <col min="6" max="8" width="11.5703125" style="238" customWidth="1"/>
    <col min="9" max="9" width="14.140625" style="236" customWidth="1"/>
    <col min="10" max="48" width="12.5703125" style="236"/>
    <col min="49" max="53" width="12.5703125" style="236" outlineLevel="1"/>
    <col min="54" max="59" width="12.5703125" style="236" outlineLevel="2"/>
    <col min="60" max="62" width="12.5703125" style="236" outlineLevel="1"/>
    <col min="63" max="82" width="12.5703125" style="236"/>
    <col min="83" max="86" width="12.5703125" style="236" outlineLevel="1"/>
    <col min="87" max="134" width="12.5703125" style="236"/>
    <col min="135" max="140" width="12.5703125" style="236" outlineLevel="1"/>
    <col min="141" max="146" width="12.5703125" style="236" outlineLevel="2"/>
    <col min="147" max="149" width="12.5703125" style="236" outlineLevel="1"/>
    <col min="150"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18"/>
      <c r="B7" s="318"/>
      <c r="C7" s="318"/>
      <c r="D7" s="318"/>
      <c r="E7" s="319"/>
      <c r="F7" s="318"/>
      <c r="G7" s="318"/>
      <c r="H7" s="318"/>
    </row>
    <row r="8" spans="1:8" ht="14.25" customHeight="1">
      <c r="A8" s="318"/>
      <c r="B8" s="318"/>
      <c r="C8" s="318"/>
      <c r="D8" s="318"/>
      <c r="E8" s="319"/>
      <c r="F8" s="318"/>
      <c r="G8" s="318"/>
      <c r="H8" s="318"/>
    </row>
    <row r="9" spans="1:8" ht="14.25" customHeight="1">
      <c r="A9" s="317" t="s">
        <v>218</v>
      </c>
      <c r="B9" s="317"/>
    </row>
    <row r="10" spans="1:8" ht="14.25" customHeight="1">
      <c r="A10" s="316" t="s">
        <v>261</v>
      </c>
      <c r="B10" s="316"/>
    </row>
    <row r="11" spans="1:8" ht="14.25" customHeight="1">
      <c r="A11" s="316"/>
      <c r="B11" s="316"/>
    </row>
    <row r="12" spans="1:8" ht="14.25" customHeight="1">
      <c r="A12" s="315" t="s">
        <v>143</v>
      </c>
      <c r="B12" s="314"/>
      <c r="C12" s="310" t="s">
        <v>92</v>
      </c>
      <c r="D12" s="310" t="s">
        <v>229</v>
      </c>
      <c r="E12" s="313" t="s">
        <v>93</v>
      </c>
      <c r="F12" s="312"/>
      <c r="G12" s="311"/>
      <c r="H12" s="310" t="s">
        <v>216</v>
      </c>
    </row>
    <row r="13" spans="1:8" ht="14.25" customHeight="1">
      <c r="A13" s="309"/>
      <c r="B13" s="308"/>
      <c r="C13" s="307" t="s">
        <v>86</v>
      </c>
      <c r="D13" s="305" t="s">
        <v>214</v>
      </c>
      <c r="E13" s="306" t="s">
        <v>215</v>
      </c>
      <c r="F13" s="305" t="s">
        <v>89</v>
      </c>
      <c r="G13" s="305"/>
      <c r="H13" s="305" t="s">
        <v>214</v>
      </c>
    </row>
    <row r="14" spans="1:8" ht="14.25" customHeight="1">
      <c r="A14" s="309"/>
      <c r="B14" s="308"/>
      <c r="C14" s="307"/>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10" s="237" customFormat="1" ht="20.100000000000001" customHeight="1" outlineLevel="1">
      <c r="A17" s="294" t="s">
        <v>46</v>
      </c>
      <c r="B17" s="293"/>
      <c r="C17" s="292"/>
      <c r="D17" s="290">
        <f>SUM(D18:D27)</f>
        <v>5547254.4299999997</v>
      </c>
      <c r="E17" s="291">
        <f>SUM(E18:E27)</f>
        <v>1297011.2000000002</v>
      </c>
      <c r="F17" s="290">
        <f>SUM(F18:F27)</f>
        <v>5799540.7999999998</v>
      </c>
      <c r="G17" s="290">
        <f>SUM(G18:G27)</f>
        <v>7096552</v>
      </c>
      <c r="H17" s="290">
        <f>SUM(H18:H27)</f>
        <v>3875000</v>
      </c>
    </row>
    <row r="18" spans="1:10" s="268" customFormat="1" ht="18" customHeight="1" outlineLevel="1">
      <c r="A18" s="282" t="s">
        <v>212</v>
      </c>
      <c r="B18" s="276"/>
      <c r="C18" s="289" t="s">
        <v>44</v>
      </c>
      <c r="D18" s="288">
        <f>[8]SPORTS!$E$12</f>
        <v>131224.97999999998</v>
      </c>
      <c r="E18" s="287">
        <f>[7]SPORTS!$E$12</f>
        <v>22403</v>
      </c>
      <c r="F18" s="272">
        <f>G18-E18</f>
        <v>160597</v>
      </c>
      <c r="G18" s="286">
        <f>[7]SPORTS!$C$12</f>
        <v>183000</v>
      </c>
      <c r="H18" s="285">
        <v>93200</v>
      </c>
      <c r="I18" s="358"/>
    </row>
    <row r="19" spans="1:10" s="267" customFormat="1" ht="18" customHeight="1" outlineLevel="1">
      <c r="A19" s="277" t="s">
        <v>39</v>
      </c>
      <c r="B19" s="276"/>
      <c r="C19" s="278" t="s">
        <v>35</v>
      </c>
      <c r="D19" s="274">
        <f>[8]SPORTS!$E$13</f>
        <v>26976.289999999997</v>
      </c>
      <c r="E19" s="284">
        <f>[7]SPORTS!$E$13</f>
        <v>12089</v>
      </c>
      <c r="F19" s="272">
        <f>G19-E19</f>
        <v>21351</v>
      </c>
      <c r="G19" s="283">
        <f>[7]SPORTS!$C$13</f>
        <v>33440</v>
      </c>
      <c r="H19" s="270">
        <v>35840</v>
      </c>
      <c r="I19" s="268"/>
    </row>
    <row r="20" spans="1:10" s="267" customFormat="1" ht="18" customHeight="1" outlineLevel="1">
      <c r="A20" s="280" t="s">
        <v>238</v>
      </c>
      <c r="B20" s="279"/>
      <c r="C20" s="278" t="s">
        <v>131</v>
      </c>
      <c r="D20" s="274">
        <f>[8]SPORTS!$E$14</f>
        <v>58706.1</v>
      </c>
      <c r="E20" s="284">
        <f>[7]SPORTS!$E$14</f>
        <v>9405</v>
      </c>
      <c r="F20" s="272">
        <f>G20-E20</f>
        <v>103795</v>
      </c>
      <c r="G20" s="283">
        <f>[7]SPORTS!$C$14</f>
        <v>113200</v>
      </c>
      <c r="H20" s="270">
        <v>133200</v>
      </c>
      <c r="I20" s="268"/>
    </row>
    <row r="21" spans="1:10" s="267" customFormat="1" ht="18" customHeight="1" outlineLevel="1">
      <c r="A21" s="281" t="s">
        <v>130</v>
      </c>
      <c r="B21" s="279"/>
      <c r="C21" s="278" t="s">
        <v>33</v>
      </c>
      <c r="D21" s="274">
        <f>[8]SPORTS!$E$15</f>
        <v>377295</v>
      </c>
      <c r="E21" s="284">
        <f>[7]SPORTS!$E$15</f>
        <v>89774</v>
      </c>
      <c r="F21" s="272">
        <f>G21-E21</f>
        <v>502226</v>
      </c>
      <c r="G21" s="283">
        <f>[7]SPORTS!$C$15</f>
        <v>592000</v>
      </c>
      <c r="H21" s="270">
        <v>392000</v>
      </c>
      <c r="I21" s="268"/>
    </row>
    <row r="22" spans="1:10" s="267" customFormat="1" ht="18" customHeight="1" outlineLevel="1">
      <c r="A22" s="282" t="s">
        <v>32</v>
      </c>
      <c r="B22" s="276"/>
      <c r="C22" s="278" t="s">
        <v>31</v>
      </c>
      <c r="D22" s="274">
        <f>[8]SPORTS!$E$16</f>
        <v>1440</v>
      </c>
      <c r="E22" s="284">
        <f>[7]SPORTS!$E$16</f>
        <v>480</v>
      </c>
      <c r="F22" s="272">
        <f>G22-E22</f>
        <v>1520</v>
      </c>
      <c r="G22" s="283">
        <f>[7]SPORTS!$C$16</f>
        <v>2000</v>
      </c>
      <c r="H22" s="270">
        <v>2000</v>
      </c>
      <c r="I22" s="268"/>
    </row>
    <row r="23" spans="1:10" s="267" customFormat="1" ht="18" customHeight="1" outlineLevel="1">
      <c r="A23" s="281" t="s">
        <v>236</v>
      </c>
      <c r="B23" s="279"/>
      <c r="C23" s="278" t="s">
        <v>27</v>
      </c>
      <c r="D23" s="274">
        <f>[8]SPORTS!$E$17</f>
        <v>7265.7199999999993</v>
      </c>
      <c r="E23" s="284">
        <f>[7]SPORTS!$E$17</f>
        <v>3302.6</v>
      </c>
      <c r="F23" s="272">
        <f>G23-E23</f>
        <v>4697.3999999999996</v>
      </c>
      <c r="G23" s="283">
        <f>[7]SPORTS!$C$17</f>
        <v>8000</v>
      </c>
      <c r="H23" s="270">
        <f>[11]SPORTS!$G$18</f>
        <v>8000</v>
      </c>
      <c r="I23" s="268"/>
    </row>
    <row r="24" spans="1:10" s="267" customFormat="1" ht="18" customHeight="1" outlineLevel="1">
      <c r="A24" s="281" t="s">
        <v>26</v>
      </c>
      <c r="B24" s="279"/>
      <c r="C24" s="278" t="s">
        <v>25</v>
      </c>
      <c r="D24" s="274">
        <v>0</v>
      </c>
      <c r="E24" s="284">
        <v>0</v>
      </c>
      <c r="F24" s="272">
        <v>0</v>
      </c>
      <c r="G24" s="283">
        <v>0</v>
      </c>
      <c r="H24" s="270">
        <v>30000</v>
      </c>
      <c r="I24" s="269"/>
      <c r="J24" s="333"/>
    </row>
    <row r="25" spans="1:10" s="267" customFormat="1" ht="18" customHeight="1" outlineLevel="1">
      <c r="A25" s="281" t="s">
        <v>260</v>
      </c>
      <c r="B25" s="279"/>
      <c r="C25" s="278" t="s">
        <v>259</v>
      </c>
      <c r="D25" s="274">
        <f>[8]SPORTS!$E$18</f>
        <v>361725</v>
      </c>
      <c r="E25" s="284">
        <f>[7]SPORTS!$E$18</f>
        <v>59800</v>
      </c>
      <c r="F25" s="272">
        <f>G25-E25</f>
        <v>553292</v>
      </c>
      <c r="G25" s="283">
        <f>[7]SPORTS!$C$18</f>
        <v>613092</v>
      </c>
      <c r="H25" s="270">
        <v>351240</v>
      </c>
      <c r="I25" s="269"/>
      <c r="J25" s="333"/>
    </row>
    <row r="26" spans="1:10" s="267" customFormat="1" ht="18" customHeight="1" outlineLevel="1">
      <c r="A26" s="281" t="s">
        <v>24</v>
      </c>
      <c r="B26" s="279"/>
      <c r="C26" s="278" t="s">
        <v>23</v>
      </c>
      <c r="D26" s="274">
        <f>[8]SPORTS!$E$19</f>
        <v>919630</v>
      </c>
      <c r="E26" s="273">
        <f>[7]SPORTS!$E$19</f>
        <v>501900</v>
      </c>
      <c r="F26" s="272">
        <f>G26-E26</f>
        <v>719700</v>
      </c>
      <c r="G26" s="271">
        <f>[7]SPORTS!$C$19</f>
        <v>1221600</v>
      </c>
      <c r="H26" s="270">
        <v>1120800</v>
      </c>
      <c r="I26" s="269">
        <v>156000</v>
      </c>
      <c r="J26" s="333" t="s">
        <v>258</v>
      </c>
    </row>
    <row r="27" spans="1:10" s="267" customFormat="1" ht="18" customHeight="1" outlineLevel="1">
      <c r="A27" s="277" t="s">
        <v>205</v>
      </c>
      <c r="B27" s="276"/>
      <c r="C27" s="275" t="s">
        <v>9</v>
      </c>
      <c r="D27" s="274">
        <f>[8]SPORTS!$E$20</f>
        <v>3662991.34</v>
      </c>
      <c r="E27" s="273">
        <f>[7]SPORTS!$E$20</f>
        <v>597857.60000000009</v>
      </c>
      <c r="F27" s="272">
        <f>G27-E27</f>
        <v>3732362.4</v>
      </c>
      <c r="G27" s="271">
        <f>[7]SPORTS!$C$20</f>
        <v>4330220</v>
      </c>
      <c r="H27" s="270">
        <v>1708720</v>
      </c>
      <c r="I27" s="269"/>
      <c r="J27" s="333"/>
    </row>
    <row r="28" spans="1:10" ht="20.100000000000001" customHeight="1" outlineLevel="2" thickBot="1">
      <c r="A28" s="266" t="s">
        <v>8</v>
      </c>
      <c r="B28" s="264"/>
      <c r="C28" s="265"/>
      <c r="D28" s="264">
        <f>SUM(D18:D27)</f>
        <v>5547254.4299999997</v>
      </c>
      <c r="E28" s="263">
        <f>SUM(E18:E27)</f>
        <v>1297011.2000000002</v>
      </c>
      <c r="F28" s="264">
        <f>SUM(F18:F27)</f>
        <v>5799540.7999999998</v>
      </c>
      <c r="G28" s="264">
        <f>SUM(G18:G27)</f>
        <v>7096552</v>
      </c>
      <c r="H28" s="263">
        <f>SUM(H18:H27)</f>
        <v>3875000</v>
      </c>
      <c r="I28" s="239"/>
      <c r="J28" s="239"/>
    </row>
    <row r="29" spans="1:10" ht="20.100000000000001" customHeight="1" outlineLevel="2" thickTop="1">
      <c r="A29" s="259"/>
      <c r="B29" s="259"/>
      <c r="C29" s="261"/>
      <c r="D29" s="259"/>
      <c r="E29" s="260"/>
      <c r="F29" s="259"/>
      <c r="G29" s="259"/>
      <c r="H29" s="259"/>
    </row>
    <row r="30" spans="1:10" s="247" customFormat="1" ht="14.25" customHeight="1">
      <c r="A30" s="253" t="s">
        <v>203</v>
      </c>
      <c r="B30" s="249"/>
      <c r="C30" s="249"/>
      <c r="D30" s="249" t="s">
        <v>6</v>
      </c>
      <c r="E30" s="251"/>
      <c r="F30" s="253"/>
      <c r="G30" s="253" t="s">
        <v>5</v>
      </c>
      <c r="H30" s="249"/>
      <c r="I30" s="251"/>
    </row>
    <row r="31" spans="1:10" s="247" customFormat="1" ht="14.25" customHeight="1">
      <c r="A31" s="253"/>
      <c r="B31" s="249"/>
      <c r="C31" s="249"/>
      <c r="D31" s="249"/>
      <c r="E31" s="251"/>
      <c r="F31" s="253"/>
      <c r="G31" s="253"/>
      <c r="H31" s="249"/>
      <c r="I31" s="251"/>
    </row>
    <row r="32" spans="1:10" s="247" customFormat="1" ht="14.25" customHeight="1">
      <c r="A32" s="253"/>
      <c r="B32" s="249"/>
      <c r="C32" s="249"/>
      <c r="D32" s="249"/>
      <c r="E32" s="251"/>
      <c r="F32" s="253"/>
      <c r="G32" s="253"/>
      <c r="H32" s="249"/>
      <c r="I32" s="251"/>
    </row>
    <row r="33" spans="1:9" s="247" customFormat="1" ht="14.25" customHeight="1">
      <c r="A33" s="257" t="s">
        <v>1865</v>
      </c>
      <c r="B33" s="254"/>
      <c r="C33" s="257"/>
      <c r="D33" s="256" t="s">
        <v>1866</v>
      </c>
      <c r="E33" s="251"/>
      <c r="F33" s="255"/>
      <c r="G33" s="255" t="s">
        <v>1858</v>
      </c>
      <c r="H33" s="249"/>
      <c r="I33" s="251"/>
    </row>
    <row r="34" spans="1:9" s="247" customFormat="1" ht="14.25" customHeight="1">
      <c r="A34" s="249" t="s">
        <v>257</v>
      </c>
      <c r="B34" s="254"/>
      <c r="C34" s="253"/>
      <c r="D34" s="252" t="s">
        <v>200</v>
      </c>
      <c r="E34" s="251"/>
      <c r="F34" s="250"/>
      <c r="G34" s="250" t="s">
        <v>199</v>
      </c>
      <c r="H34" s="249"/>
      <c r="I34" s="251"/>
    </row>
    <row r="35" spans="1:9" s="240" customFormat="1">
      <c r="A35" s="245" t="s">
        <v>256</v>
      </c>
      <c r="B35" s="246"/>
      <c r="C35" s="245"/>
      <c r="D35" s="244"/>
      <c r="E35" s="244"/>
      <c r="F35" s="244"/>
      <c r="G35" s="244"/>
      <c r="H35" s="244"/>
      <c r="I35" s="455"/>
    </row>
    <row r="36" spans="1:9" s="240" customFormat="1">
      <c r="A36" s="245"/>
      <c r="B36" s="246"/>
      <c r="C36" s="245"/>
      <c r="D36" s="243"/>
      <c r="E36" s="244"/>
      <c r="F36" s="243"/>
      <c r="G36" s="243"/>
      <c r="H36" s="243"/>
      <c r="I36" s="331"/>
    </row>
    <row r="37" spans="1:9" s="240" customFormat="1">
      <c r="A37" s="245"/>
      <c r="B37" s="246"/>
      <c r="C37" s="245"/>
      <c r="D37" s="243"/>
      <c r="E37" s="244"/>
      <c r="F37" s="243"/>
      <c r="G37" s="243"/>
      <c r="H37" s="243"/>
      <c r="I37" s="331"/>
    </row>
    <row r="38" spans="1:9" s="240" customFormat="1">
      <c r="A38" s="245"/>
      <c r="B38" s="246"/>
      <c r="C38" s="245"/>
      <c r="D38" s="243"/>
      <c r="E38" s="244"/>
      <c r="F38" s="243"/>
      <c r="G38" s="243"/>
      <c r="H38" s="243"/>
      <c r="I38" s="331"/>
    </row>
    <row r="39" spans="1:9" s="240" customFormat="1">
      <c r="A39" s="245"/>
      <c r="B39" s="246"/>
      <c r="C39" s="245"/>
      <c r="D39" s="243"/>
      <c r="E39" s="244"/>
      <c r="F39" s="243"/>
      <c r="G39" s="243"/>
      <c r="H39" s="243"/>
      <c r="I39" s="331"/>
    </row>
    <row r="40" spans="1:9" s="240" customFormat="1">
      <c r="A40" s="245"/>
      <c r="B40" s="246"/>
      <c r="C40" s="245"/>
      <c r="D40" s="243"/>
      <c r="E40" s="244"/>
      <c r="F40" s="243"/>
      <c r="G40" s="243"/>
      <c r="H40" s="243"/>
      <c r="I40" s="331"/>
    </row>
    <row r="41" spans="1:9" s="240" customFormat="1">
      <c r="A41" s="245"/>
      <c r="B41" s="246"/>
      <c r="C41" s="245"/>
      <c r="D41" s="243"/>
      <c r="E41" s="244"/>
      <c r="F41" s="243"/>
      <c r="G41" s="243"/>
      <c r="H41" s="243"/>
      <c r="I41" s="331"/>
    </row>
    <row r="42" spans="1:9" s="240" customFormat="1">
      <c r="A42" s="245"/>
      <c r="B42" s="246"/>
      <c r="C42" s="245"/>
      <c r="D42" s="243"/>
      <c r="E42" s="244"/>
      <c r="F42" s="243"/>
      <c r="G42" s="243"/>
      <c r="H42" s="243"/>
      <c r="I42" s="331"/>
    </row>
    <row r="43" spans="1:9" s="240" customFormat="1">
      <c r="A43" s="245"/>
      <c r="B43" s="246"/>
      <c r="C43" s="245"/>
      <c r="D43" s="243"/>
      <c r="E43" s="244"/>
      <c r="F43" s="243"/>
      <c r="G43" s="243"/>
      <c r="H43" s="243"/>
      <c r="I43" s="331"/>
    </row>
    <row r="44" spans="1:9" s="240" customFormat="1">
      <c r="A44" s="245"/>
      <c r="B44" s="246"/>
      <c r="C44" s="245"/>
      <c r="D44" s="243"/>
      <c r="E44" s="244"/>
      <c r="F44" s="243"/>
      <c r="G44" s="243"/>
      <c r="H44" s="243"/>
      <c r="I44" s="331"/>
    </row>
    <row r="45" spans="1:9" s="240" customFormat="1">
      <c r="A45" s="245"/>
      <c r="B45" s="246"/>
      <c r="C45" s="245"/>
      <c r="D45" s="243"/>
      <c r="E45" s="244"/>
      <c r="F45" s="243"/>
      <c r="G45" s="243"/>
      <c r="H45" s="243"/>
      <c r="I45" s="331"/>
    </row>
  </sheetData>
  <mergeCells count="4">
    <mergeCell ref="A5:H5"/>
    <mergeCell ref="A6:H6"/>
    <mergeCell ref="A12:B15"/>
    <mergeCell ref="E12:G12"/>
  </mergeCells>
  <pageMargins left="0.5" right="0" top="0" bottom="0" header="0.25" footer="0"/>
  <pageSetup paperSize="5" orientation="portrait"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ES37"/>
  <sheetViews>
    <sheetView showGridLines="0" showOutlineSymbols="0" topLeftCell="A27" workbookViewId="0">
      <selection activeCell="A35" sqref="A35:XFD36"/>
    </sheetView>
  </sheetViews>
  <sheetFormatPr defaultColWidth="12.5703125" defaultRowHeight="12.75" outlineLevelRow="1" outlineLevelCol="2"/>
  <cols>
    <col min="1" max="1" width="1.85546875" style="1430" customWidth="1"/>
    <col min="2" max="2" width="35" style="1430" customWidth="1"/>
    <col min="3"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1153</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70"/>
      <c r="C16" s="1624"/>
      <c r="D16" s="1668">
        <f>SUM(D17:D30)</f>
        <v>31500</v>
      </c>
      <c r="E16" s="1668">
        <f>SUM(E17:E30)</f>
        <v>49212</v>
      </c>
      <c r="F16" s="1668">
        <f>SUM(F17:F30)</f>
        <v>788</v>
      </c>
      <c r="G16" s="1668">
        <f>SUM(G17:G30)</f>
        <v>50000</v>
      </c>
      <c r="H16" s="1668">
        <f>SUM(H17:H30)</f>
        <v>50000</v>
      </c>
    </row>
    <row r="17" spans="1:9" ht="15.95" customHeight="1" outlineLevel="1">
      <c r="A17" s="1485" t="s">
        <v>1152</v>
      </c>
      <c r="B17" s="1605"/>
      <c r="C17" s="1614" t="s">
        <v>1120</v>
      </c>
      <c r="D17" s="1667">
        <v>31500</v>
      </c>
      <c r="E17" s="1743">
        <v>49212</v>
      </c>
      <c r="F17" s="1742">
        <f>SUM(G17-E17)</f>
        <v>788</v>
      </c>
      <c r="G17" s="1666">
        <v>50000</v>
      </c>
      <c r="H17" s="1665">
        <v>50000</v>
      </c>
    </row>
    <row r="18" spans="1:9" ht="15.95" customHeight="1" outlineLevel="1">
      <c r="A18" s="1485"/>
      <c r="B18" s="1605"/>
      <c r="C18" s="1616"/>
      <c r="D18" s="1547"/>
      <c r="E18" s="1741"/>
      <c r="F18" s="1538"/>
      <c r="G18" s="1659"/>
      <c r="H18" s="1491"/>
    </row>
    <row r="19" spans="1:9" ht="15.95" customHeight="1" outlineLevel="1">
      <c r="A19" s="1467"/>
      <c r="B19" s="1466"/>
      <c r="C19" s="1740"/>
      <c r="D19" s="1547"/>
      <c r="E19" s="1659"/>
      <c r="F19" s="1549"/>
      <c r="G19" s="1658"/>
      <c r="H19" s="1491"/>
    </row>
    <row r="20" spans="1:9" ht="15.95" customHeight="1" outlineLevel="1">
      <c r="A20" s="1485"/>
      <c r="B20" s="1605"/>
      <c r="C20" s="1598"/>
      <c r="D20" s="1547"/>
      <c r="E20" s="1659"/>
      <c r="F20" s="1549"/>
      <c r="G20" s="1658"/>
      <c r="H20" s="1491"/>
    </row>
    <row r="21" spans="1:9" ht="15.95" customHeight="1" outlineLevel="1">
      <c r="A21" s="1485"/>
      <c r="B21" s="1605"/>
      <c r="C21" s="1598"/>
      <c r="D21" s="1547"/>
      <c r="E21" s="1659"/>
      <c r="F21" s="1549"/>
      <c r="G21" s="1658"/>
      <c r="H21" s="1491"/>
    </row>
    <row r="22" spans="1:9" ht="15.95" customHeight="1" outlineLevel="1">
      <c r="A22" s="1485"/>
      <c r="B22" s="1605"/>
      <c r="C22" s="1598"/>
      <c r="D22" s="1547"/>
      <c r="E22" s="1659"/>
      <c r="F22" s="1549"/>
      <c r="G22" s="1658"/>
      <c r="H22" s="1491"/>
    </row>
    <row r="23" spans="1:9" ht="15.95" customHeight="1" outlineLevel="1">
      <c r="A23" s="1485"/>
      <c r="B23" s="1605"/>
      <c r="C23" s="1598"/>
      <c r="D23" s="1547"/>
      <c r="E23" s="1659"/>
      <c r="F23" s="1549"/>
      <c r="G23" s="1658"/>
      <c r="H23" s="1491"/>
    </row>
    <row r="24" spans="1:9" ht="15.95" customHeight="1" outlineLevel="1">
      <c r="A24" s="1485"/>
      <c r="B24" s="1605"/>
      <c r="C24" s="1598"/>
      <c r="D24" s="1547"/>
      <c r="E24" s="1659"/>
      <c r="F24" s="1549"/>
      <c r="G24" s="1658"/>
      <c r="H24" s="1491"/>
    </row>
    <row r="25" spans="1:9" ht="15.95" customHeight="1" outlineLevel="1">
      <c r="A25" s="1455"/>
      <c r="B25" s="1440"/>
      <c r="C25" s="1598"/>
      <c r="D25" s="1547"/>
      <c r="E25" s="1659"/>
      <c r="F25" s="1549"/>
      <c r="G25" s="1658"/>
      <c r="H25" s="1491"/>
    </row>
    <row r="26" spans="1:9" ht="15.95" customHeight="1" outlineLevel="1">
      <c r="A26" s="1485"/>
      <c r="B26" s="1605"/>
      <c r="C26" s="1598"/>
      <c r="D26" s="1547"/>
      <c r="E26" s="1659"/>
      <c r="F26" s="1549"/>
      <c r="G26" s="1658"/>
      <c r="H26" s="1491"/>
    </row>
    <row r="27" spans="1:9" ht="15.95" customHeight="1" outlineLevel="1">
      <c r="A27" s="1455"/>
      <c r="B27" s="1604"/>
      <c r="C27" s="1603"/>
      <c r="D27" s="1547"/>
      <c r="E27" s="1659"/>
      <c r="F27" s="1549"/>
      <c r="G27" s="1658"/>
      <c r="H27" s="1491"/>
    </row>
    <row r="28" spans="1:9" s="1431" customFormat="1" ht="15.95" customHeight="1" outlineLevel="1">
      <c r="A28" s="1600"/>
      <c r="B28" s="1602"/>
      <c r="C28" s="1601"/>
      <c r="D28" s="1547"/>
      <c r="E28" s="1659"/>
      <c r="F28" s="1549"/>
      <c r="G28" s="1658"/>
      <c r="H28" s="1491"/>
    </row>
    <row r="29" spans="1:9" s="1431" customFormat="1" ht="15.95" customHeight="1" outlineLevel="1">
      <c r="A29" s="1600"/>
      <c r="B29" s="1599"/>
      <c r="C29" s="1598"/>
      <c r="D29" s="1547"/>
      <c r="E29" s="1659"/>
      <c r="F29" s="1549"/>
      <c r="G29" s="1658"/>
      <c r="H29" s="1491"/>
    </row>
    <row r="30" spans="1:9" s="1431" customFormat="1" ht="15.95" customHeight="1" outlineLevel="1">
      <c r="A30" s="1594"/>
      <c r="B30" s="1593"/>
      <c r="C30" s="1592"/>
      <c r="D30" s="1591"/>
      <c r="E30" s="1657"/>
      <c r="F30" s="1656"/>
      <c r="G30" s="1655"/>
      <c r="H30" s="1587"/>
    </row>
    <row r="31" spans="1:9" s="1431" customFormat="1" ht="15.95" customHeight="1" outlineLevel="1" thickBot="1">
      <c r="A31" s="1532" t="s">
        <v>8</v>
      </c>
      <c r="B31" s="1532"/>
      <c r="C31" s="1586"/>
      <c r="D31" s="1436">
        <f>SUM(D16)</f>
        <v>31500</v>
      </c>
      <c r="E31" s="1436">
        <f>SUM(E16)</f>
        <v>49212</v>
      </c>
      <c r="F31" s="1436">
        <f>SUM(F16)</f>
        <v>788</v>
      </c>
      <c r="G31" s="1436">
        <f>SUM(G16)</f>
        <v>50000</v>
      </c>
      <c r="H31" s="1585">
        <f>SUM(H16)</f>
        <v>50000</v>
      </c>
      <c r="I31" s="1584" t="s">
        <v>1113</v>
      </c>
    </row>
    <row r="32" spans="1:9" ht="20.100000000000001" customHeight="1" outlineLevel="1" thickTop="1">
      <c r="H32" s="1583"/>
    </row>
    <row r="33" spans="1:9" ht="15.95" customHeight="1">
      <c r="A33" s="1430" t="s">
        <v>1010</v>
      </c>
      <c r="C33" s="1581" t="s">
        <v>6</v>
      </c>
      <c r="E33" s="1582" t="s">
        <v>1143</v>
      </c>
      <c r="F33" s="1582"/>
      <c r="G33" s="1582"/>
    </row>
    <row r="34" spans="1:9" ht="15.95" customHeight="1">
      <c r="C34" s="1581"/>
    </row>
    <row r="35" spans="1:9" s="1437" customFormat="1" ht="27.6" customHeight="1">
      <c r="A35" s="3706" t="s">
        <v>1929</v>
      </c>
      <c r="C35" s="3707" t="s">
        <v>1906</v>
      </c>
      <c r="D35" s="3708"/>
      <c r="E35" s="3709" t="s">
        <v>1876</v>
      </c>
      <c r="F35" s="3710"/>
      <c r="G35" s="3710"/>
      <c r="H35" s="3710"/>
    </row>
    <row r="36" spans="1:9" s="2011" customFormat="1" ht="15.95" customHeight="1">
      <c r="A36" s="3711" t="s">
        <v>1131</v>
      </c>
      <c r="B36" s="3711"/>
      <c r="C36" s="1525" t="s">
        <v>100</v>
      </c>
      <c r="D36" s="1525"/>
      <c r="E36" s="3712" t="s">
        <v>0</v>
      </c>
      <c r="F36" s="3712"/>
      <c r="G36" s="3712"/>
      <c r="H36" s="3712"/>
      <c r="I36" s="3713"/>
    </row>
    <row r="37" spans="1:9" s="1420" customFormat="1" ht="13.5">
      <c r="A37" s="1579"/>
      <c r="B37" s="1579"/>
      <c r="C37" s="1578"/>
      <c r="D37" s="1578"/>
      <c r="E37" s="1423"/>
      <c r="F37" s="1423"/>
      <c r="G37" s="1423"/>
      <c r="H37" s="1423"/>
      <c r="I37" s="1422"/>
    </row>
  </sheetData>
  <mergeCells count="11">
    <mergeCell ref="E33:G33"/>
    <mergeCell ref="C36:D36"/>
    <mergeCell ref="E36:H36"/>
    <mergeCell ref="A37:B37"/>
    <mergeCell ref="A12:B14"/>
    <mergeCell ref="A5:H5"/>
    <mergeCell ref="A6:H6"/>
    <mergeCell ref="E12:G12"/>
    <mergeCell ref="C35:D35"/>
    <mergeCell ref="E35:H35"/>
    <mergeCell ref="C37:D37"/>
  </mergeCells>
  <pageMargins left="0.5" right="0" top="0.25" bottom="0" header="0.5" footer="0"/>
  <pageSetup paperSize="5" orientation="portrait"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8"/>
  <sheetViews>
    <sheetView showGridLines="0" showOutlineSymbols="0" topLeftCell="A26" zoomScaleNormal="100" workbookViewId="0">
      <selection activeCell="A36" sqref="A36:XFD37"/>
    </sheetView>
  </sheetViews>
  <sheetFormatPr defaultColWidth="12.5703125" defaultRowHeight="15.75" outlineLevelRow="1" outlineLevelCol="2"/>
  <cols>
    <col min="1" max="1" width="1.85546875" style="1417" customWidth="1"/>
    <col min="2" max="2" width="31.5703125" style="1417" customWidth="1"/>
    <col min="3" max="3" width="11.7109375" style="1417" customWidth="1"/>
    <col min="4" max="4" width="9.5703125" style="1417" customWidth="1"/>
    <col min="5" max="5" width="9.85546875" style="1417" customWidth="1"/>
    <col min="6" max="7" width="11.28515625" style="1417" customWidth="1"/>
    <col min="8" max="8" width="11.14062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s="1430" customFormat="1" ht="13.5">
      <c r="A1" s="1635" t="s">
        <v>99</v>
      </c>
      <c r="E1" s="1634"/>
      <c r="G1" s="1634"/>
      <c r="H1" s="1634"/>
    </row>
    <row r="2" spans="1:8" s="1430" customFormat="1" ht="14.25" customHeight="1">
      <c r="A2" s="1633" t="s">
        <v>221</v>
      </c>
      <c r="E2" s="1632"/>
      <c r="G2" s="1632"/>
      <c r="H2" s="1632"/>
    </row>
    <row r="3" spans="1:8" s="1430" customFormat="1" ht="14.25" customHeight="1">
      <c r="E3" s="1632"/>
      <c r="F3" s="1632"/>
      <c r="G3" s="1632"/>
      <c r="H3" s="1632"/>
    </row>
    <row r="4" spans="1:8" s="1430" customFormat="1" ht="14.25" customHeight="1">
      <c r="E4" s="1632"/>
      <c r="F4" s="1632"/>
      <c r="G4" s="1632"/>
      <c r="H4" s="1632"/>
    </row>
    <row r="5" spans="1:8" s="1430" customFormat="1" ht="14.25" customHeight="1">
      <c r="A5" s="1526" t="s">
        <v>220</v>
      </c>
      <c r="B5" s="1526"/>
      <c r="C5" s="1526"/>
      <c r="D5" s="1526"/>
      <c r="E5" s="1526"/>
      <c r="F5" s="1526"/>
      <c r="G5" s="1526"/>
      <c r="H5" s="1526"/>
    </row>
    <row r="6" spans="1:8" s="1430" customFormat="1" ht="14.25" customHeight="1">
      <c r="A6" s="1521" t="s">
        <v>1127</v>
      </c>
      <c r="B6" s="1520"/>
      <c r="C6" s="1520"/>
      <c r="D6" s="1520"/>
      <c r="E6" s="1520"/>
      <c r="F6" s="1520"/>
      <c r="G6" s="1520"/>
      <c r="H6" s="1520"/>
    </row>
    <row r="7" spans="1:8" s="1430" customFormat="1" ht="14.25" customHeight="1">
      <c r="A7" s="1570"/>
      <c r="B7" s="1570"/>
      <c r="C7" s="1570"/>
      <c r="D7" s="1570"/>
      <c r="E7" s="1570"/>
      <c r="F7" s="1570"/>
      <c r="G7" s="1570"/>
      <c r="H7" s="1570"/>
    </row>
    <row r="8" spans="1:8" s="1430" customFormat="1" ht="14.25" customHeight="1">
      <c r="A8" s="1570"/>
      <c r="B8" s="1570"/>
      <c r="C8" s="1570"/>
      <c r="D8" s="1570"/>
      <c r="E8" s="1570"/>
      <c r="F8" s="1570"/>
      <c r="G8" s="1570"/>
      <c r="H8" s="1570"/>
    </row>
    <row r="9" spans="1:8" s="1430" customFormat="1" ht="14.25" customHeight="1">
      <c r="A9" s="1519" t="s">
        <v>1138</v>
      </c>
      <c r="B9" s="1630"/>
    </row>
    <row r="10" spans="1:8" ht="14.25" customHeight="1">
      <c r="A10" s="1671"/>
      <c r="B10" s="1630" t="s">
        <v>1154</v>
      </c>
      <c r="D10" s="1430"/>
      <c r="E10" s="1430"/>
      <c r="F10" s="1430"/>
      <c r="G10" s="1430"/>
      <c r="H10" s="1430"/>
    </row>
    <row r="11" spans="1:8" ht="14.25" customHeight="1">
      <c r="A11" s="1671"/>
      <c r="B11" s="1569"/>
      <c r="D11" s="1430"/>
      <c r="E11" s="1430"/>
      <c r="F11" s="1430"/>
      <c r="G11" s="1430"/>
      <c r="H11" s="14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15.95" customHeight="1">
      <c r="A15" s="1692" t="s">
        <v>213</v>
      </c>
      <c r="B15" s="1759"/>
      <c r="C15" s="1628"/>
      <c r="D15" s="1758"/>
      <c r="E15" s="1758"/>
      <c r="F15" s="1757"/>
      <c r="G15" s="1757"/>
      <c r="H15" s="1757"/>
    </row>
    <row r="16" spans="1:8" ht="15.95" customHeight="1">
      <c r="A16" s="1756" t="s">
        <v>46</v>
      </c>
      <c r="B16" s="1755"/>
      <c r="C16" s="1624"/>
      <c r="D16" s="1754">
        <f>SUM(D17:D31)</f>
        <v>18342.21</v>
      </c>
      <c r="E16" s="1753">
        <f>SUM(E17:E31)</f>
        <v>0</v>
      </c>
      <c r="F16" s="1753">
        <f>SUM(F17:F31)</f>
        <v>75000</v>
      </c>
      <c r="G16" s="1753">
        <f>SUM(G17:G31)</f>
        <v>75000</v>
      </c>
      <c r="H16" s="1753">
        <f>SUM(H17:H31)</f>
        <v>75000</v>
      </c>
    </row>
    <row r="17" spans="1:9" ht="15.95" customHeight="1" outlineLevel="1">
      <c r="A17" s="1485" t="s">
        <v>669</v>
      </c>
      <c r="B17" s="1648"/>
      <c r="C17" s="1614" t="s">
        <v>564</v>
      </c>
      <c r="D17" s="1646">
        <v>18342.21</v>
      </c>
      <c r="E17" s="1613">
        <v>0</v>
      </c>
      <c r="F17" s="1612">
        <f>SUM(G17-E17)</f>
        <v>75000</v>
      </c>
      <c r="G17" s="1611">
        <v>75000</v>
      </c>
      <c r="H17" s="1647">
        <v>75000</v>
      </c>
    </row>
    <row r="18" spans="1:9" s="1430" customFormat="1" ht="15.95" customHeight="1" outlineLevel="1">
      <c r="A18" s="1485"/>
      <c r="B18" s="1605"/>
      <c r="C18" s="1598"/>
      <c r="D18" s="1646"/>
      <c r="E18" s="1613"/>
      <c r="F18" s="1612"/>
      <c r="G18" s="1607"/>
      <c r="H18" s="1606"/>
    </row>
    <row r="19" spans="1:9" s="1430" customFormat="1" ht="15.95" customHeight="1" outlineLevel="1">
      <c r="A19" s="1485"/>
      <c r="B19" s="1605"/>
      <c r="C19" s="1598"/>
      <c r="D19" s="1646"/>
      <c r="E19" s="1613"/>
      <c r="F19" s="1612"/>
      <c r="G19" s="1607"/>
      <c r="H19" s="1606"/>
    </row>
    <row r="20" spans="1:9" s="1430" customFormat="1" ht="15.95" customHeight="1" outlineLevel="1">
      <c r="A20" s="1485"/>
      <c r="B20" s="1605"/>
      <c r="C20" s="1598"/>
      <c r="D20" s="1646"/>
      <c r="E20" s="1613"/>
      <c r="F20" s="1612"/>
      <c r="G20" s="1607"/>
      <c r="H20" s="1606"/>
    </row>
    <row r="21" spans="1:9" s="1430" customFormat="1" ht="15.95" customHeight="1" outlineLevel="1">
      <c r="A21" s="1485"/>
      <c r="B21" s="1605"/>
      <c r="C21" s="1598"/>
      <c r="D21" s="1646"/>
      <c r="E21" s="1613"/>
      <c r="F21" s="1612"/>
      <c r="G21" s="1607"/>
      <c r="H21" s="1606"/>
    </row>
    <row r="22" spans="1:9" s="1430" customFormat="1" ht="15.95" customHeight="1" outlineLevel="1">
      <c r="A22" s="1485"/>
      <c r="B22" s="1605"/>
      <c r="C22" s="1598"/>
      <c r="D22" s="1646"/>
      <c r="E22" s="1613"/>
      <c r="F22" s="1612"/>
      <c r="G22" s="1607"/>
      <c r="H22" s="1606"/>
    </row>
    <row r="23" spans="1:9" s="1430" customFormat="1" ht="15.95" customHeight="1" outlineLevel="1">
      <c r="A23" s="1485"/>
      <c r="B23" s="1605"/>
      <c r="C23" s="1598"/>
      <c r="D23" s="1646"/>
      <c r="E23" s="1613"/>
      <c r="F23" s="1612"/>
      <c r="G23" s="1607"/>
      <c r="H23" s="1606"/>
    </row>
    <row r="24" spans="1:9" ht="15.95" customHeight="1" outlineLevel="1">
      <c r="A24" s="1449"/>
      <c r="B24" s="1752"/>
      <c r="C24" s="1616"/>
      <c r="D24" s="1646"/>
      <c r="E24" s="1613"/>
      <c r="F24" s="1612"/>
      <c r="G24" s="1611"/>
      <c r="H24" s="1647"/>
    </row>
    <row r="25" spans="1:9" ht="15.95" customHeight="1" outlineLevel="1">
      <c r="A25" s="1449"/>
      <c r="B25" s="1752"/>
      <c r="C25" s="1616"/>
      <c r="D25" s="1646"/>
      <c r="E25" s="1613"/>
      <c r="F25" s="1612"/>
      <c r="G25" s="1611"/>
      <c r="H25" s="1647"/>
    </row>
    <row r="26" spans="1:9" ht="15.95" customHeight="1" outlineLevel="1">
      <c r="A26" s="1485"/>
      <c r="B26" s="1648"/>
      <c r="C26" s="1598"/>
      <c r="D26" s="1646"/>
      <c r="E26" s="1613"/>
      <c r="F26" s="1612"/>
      <c r="G26" s="1611"/>
      <c r="H26" s="1647"/>
    </row>
    <row r="27" spans="1:9" ht="15.95" customHeight="1" outlineLevel="1">
      <c r="A27" s="1485"/>
      <c r="B27" s="1648"/>
      <c r="C27" s="1603"/>
      <c r="D27" s="1646"/>
      <c r="E27" s="1613"/>
      <c r="F27" s="1645"/>
      <c r="G27" s="1611"/>
      <c r="H27" s="1647"/>
    </row>
    <row r="28" spans="1:9" ht="15.95" customHeight="1" outlineLevel="1">
      <c r="A28" s="1455"/>
      <c r="B28" s="1751"/>
      <c r="C28" s="1603"/>
      <c r="D28" s="1646"/>
      <c r="E28" s="1613"/>
      <c r="F28" s="1645"/>
      <c r="G28" s="1611"/>
      <c r="H28" s="1647"/>
    </row>
    <row r="29" spans="1:9" s="1433" customFormat="1" ht="15.95" customHeight="1" outlineLevel="1">
      <c r="A29" s="1600"/>
      <c r="B29" s="1750"/>
      <c r="C29" s="1660"/>
      <c r="D29" s="1646"/>
      <c r="E29" s="1613"/>
      <c r="F29" s="1645"/>
      <c r="G29" s="1611"/>
      <c r="H29" s="1647"/>
    </row>
    <row r="30" spans="1:9" s="1433" customFormat="1" ht="15.95" customHeight="1" outlineLevel="1">
      <c r="A30" s="1600"/>
      <c r="B30" s="1749"/>
      <c r="C30" s="1598"/>
      <c r="D30" s="1646"/>
      <c r="E30" s="1613"/>
      <c r="F30" s="1645"/>
      <c r="G30" s="1611"/>
      <c r="H30" s="1647"/>
    </row>
    <row r="31" spans="1:9" s="1433" customFormat="1" ht="15.95" customHeight="1" outlineLevel="1">
      <c r="A31" s="1594"/>
      <c r="B31" s="1748"/>
      <c r="C31" s="1592"/>
      <c r="D31" s="1644"/>
      <c r="E31" s="1643"/>
      <c r="F31" s="1642"/>
      <c r="G31" s="1747"/>
      <c r="H31" s="1746"/>
    </row>
    <row r="32" spans="1:9" s="1433" customFormat="1" ht="15.95" customHeight="1" outlineLevel="1" thickBot="1">
      <c r="A32" s="1532" t="s">
        <v>8</v>
      </c>
      <c r="B32" s="1531"/>
      <c r="C32" s="1745"/>
      <c r="D32" s="1639">
        <f>SUM(D16)</f>
        <v>18342.21</v>
      </c>
      <c r="E32" s="1637">
        <f>SUM(E16)</f>
        <v>0</v>
      </c>
      <c r="F32" s="1744">
        <f>SUM(F16)</f>
        <v>75000</v>
      </c>
      <c r="G32" s="1637">
        <f>SUM(G16)</f>
        <v>75000</v>
      </c>
      <c r="H32" s="1636">
        <f>SUM(H16)</f>
        <v>75000</v>
      </c>
      <c r="I32" s="1584" t="s">
        <v>1113</v>
      </c>
    </row>
    <row r="33" spans="1:9" ht="20.100000000000001" customHeight="1" outlineLevel="1" thickTop="1">
      <c r="H33" s="1583"/>
    </row>
    <row r="34" spans="1:9" s="1430" customFormat="1" ht="15.95" customHeight="1">
      <c r="A34" s="1430" t="s">
        <v>1010</v>
      </c>
      <c r="C34" s="1581" t="s">
        <v>6</v>
      </c>
      <c r="E34" s="1582" t="s">
        <v>1143</v>
      </c>
      <c r="F34" s="1582"/>
      <c r="G34" s="1582"/>
    </row>
    <row r="35" spans="1:9" s="1430" customFormat="1" ht="15.95" customHeight="1">
      <c r="C35" s="1581"/>
    </row>
    <row r="36" spans="1:9" s="1437" customFormat="1" ht="27.6" customHeight="1">
      <c r="A36" s="3706" t="s">
        <v>1929</v>
      </c>
      <c r="C36" s="3707" t="s">
        <v>1906</v>
      </c>
      <c r="D36" s="3708"/>
      <c r="E36" s="3709" t="s">
        <v>1931</v>
      </c>
      <c r="F36" s="3710"/>
      <c r="G36" s="3710"/>
      <c r="H36" s="3710"/>
    </row>
    <row r="37" spans="1:9" s="2011" customFormat="1" ht="15.95" customHeight="1">
      <c r="A37" s="3711" t="s">
        <v>1131</v>
      </c>
      <c r="B37" s="3711"/>
      <c r="C37" s="1525" t="s">
        <v>100</v>
      </c>
      <c r="D37" s="1525"/>
      <c r="E37" s="3712" t="s">
        <v>0</v>
      </c>
      <c r="F37" s="3712"/>
      <c r="G37" s="3712"/>
      <c r="H37" s="3712"/>
      <c r="I37" s="3713"/>
    </row>
    <row r="38" spans="1:9" s="1420" customFormat="1" ht="13.5">
      <c r="A38" s="1579"/>
      <c r="B38" s="1579"/>
      <c r="C38" s="1578"/>
      <c r="D38" s="1578"/>
      <c r="E38" s="1423"/>
      <c r="F38" s="1423"/>
      <c r="G38" s="1423"/>
      <c r="H38" s="1423"/>
      <c r="I38" s="1422"/>
    </row>
  </sheetData>
  <mergeCells count="11">
    <mergeCell ref="E34:G34"/>
    <mergeCell ref="C37:D37"/>
    <mergeCell ref="E37:H37"/>
    <mergeCell ref="A38:B38"/>
    <mergeCell ref="A12:B14"/>
    <mergeCell ref="A5:H5"/>
    <mergeCell ref="A6:H6"/>
    <mergeCell ref="E12:G12"/>
    <mergeCell ref="C36:D36"/>
    <mergeCell ref="E36:H36"/>
    <mergeCell ref="C38:D38"/>
  </mergeCells>
  <pageMargins left="0.5" right="0" top="0.25" bottom="0" header="0.5" footer="0"/>
  <pageSetup paperSize="5" orientation="portrait"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4"/>
  <sheetViews>
    <sheetView showGridLines="0" showOutlineSymbols="0" topLeftCell="A16" zoomScaleNormal="100" workbookViewId="0">
      <selection activeCell="A32" sqref="A32:XFD33"/>
    </sheetView>
  </sheetViews>
  <sheetFormatPr defaultColWidth="12.5703125" defaultRowHeight="12.75" outlineLevelRow="1" outlineLevelCol="2"/>
  <cols>
    <col min="1" max="1" width="1.85546875" style="1430" customWidth="1"/>
    <col min="2" max="2" width="32.28515625" style="1430" customWidth="1"/>
    <col min="3" max="3" width="9.7109375" style="1430" customWidth="1"/>
    <col min="4" max="4" width="10.85546875" style="1430" customWidth="1"/>
    <col min="5" max="5" width="9.7109375" style="1430" customWidth="1"/>
    <col min="6" max="6" width="10.7109375" style="1430" customWidth="1"/>
    <col min="7" max="7" width="9.140625" style="1430" customWidth="1"/>
    <col min="8" max="8" width="12"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1156</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70"/>
      <c r="C16" s="1624"/>
      <c r="D16" s="1668">
        <f>SUM(D17:D27)</f>
        <v>25290</v>
      </c>
      <c r="E16" s="1668">
        <f>SUM(E17:E27)</f>
        <v>24786</v>
      </c>
      <c r="F16" s="1668">
        <f>SUM(F17:F27)</f>
        <v>514</v>
      </c>
      <c r="G16" s="1668">
        <f>SUM(G17:G27)</f>
        <v>25300</v>
      </c>
      <c r="H16" s="1668">
        <f>SUM(H17:H27)</f>
        <v>25000</v>
      </c>
    </row>
    <row r="17" spans="1:9" ht="15.95" customHeight="1" outlineLevel="1">
      <c r="A17" s="1485" t="s">
        <v>211</v>
      </c>
      <c r="B17" s="1605"/>
      <c r="C17" s="1616" t="s">
        <v>40</v>
      </c>
      <c r="D17" s="1667">
        <v>10000</v>
      </c>
      <c r="E17" s="1731">
        <v>9900</v>
      </c>
      <c r="F17" s="1666">
        <f>SUM(G17-E17)</f>
        <v>100</v>
      </c>
      <c r="G17" s="1665">
        <v>10000</v>
      </c>
      <c r="H17" s="1665">
        <v>10000</v>
      </c>
    </row>
    <row r="18" spans="1:9" ht="15.95" customHeight="1" outlineLevel="1">
      <c r="A18" s="1615" t="s">
        <v>1155</v>
      </c>
      <c r="B18" s="1605"/>
      <c r="C18" s="1614" t="s">
        <v>35</v>
      </c>
      <c r="D18" s="1547">
        <v>10740</v>
      </c>
      <c r="E18" s="1597">
        <v>10706</v>
      </c>
      <c r="F18" s="1659">
        <f>SUM(G18-E18)</f>
        <v>44</v>
      </c>
      <c r="G18" s="1491">
        <v>10750</v>
      </c>
      <c r="H18" s="1491">
        <v>15000</v>
      </c>
    </row>
    <row r="19" spans="1:9" ht="15.95" customHeight="1" outlineLevel="1">
      <c r="A19" s="1615" t="s">
        <v>1017</v>
      </c>
      <c r="B19" s="1605"/>
      <c r="C19" s="1614" t="s">
        <v>33</v>
      </c>
      <c r="D19" s="1547">
        <v>4550</v>
      </c>
      <c r="E19" s="1597">
        <v>4180</v>
      </c>
      <c r="F19" s="1659">
        <f>SUM(G19-E19)</f>
        <v>370</v>
      </c>
      <c r="G19" s="1491">
        <v>4550</v>
      </c>
      <c r="H19" s="1491">
        <v>0</v>
      </c>
    </row>
    <row r="20" spans="1:9" ht="15.95" customHeight="1" outlineLevel="1">
      <c r="A20" s="1485"/>
      <c r="B20" s="1605"/>
      <c r="C20" s="1598"/>
      <c r="D20" s="1547"/>
      <c r="E20" s="1597"/>
      <c r="F20" s="1596"/>
      <c r="G20" s="1595"/>
      <c r="H20" s="1491"/>
    </row>
    <row r="21" spans="1:9" ht="15.95" customHeight="1" outlineLevel="1">
      <c r="A21" s="1485"/>
      <c r="B21" s="1605"/>
      <c r="C21" s="1598"/>
      <c r="D21" s="1547"/>
      <c r="E21" s="1597"/>
      <c r="F21" s="1596"/>
      <c r="G21" s="1595"/>
      <c r="H21" s="1491"/>
    </row>
    <row r="22" spans="1:9" ht="15.95" customHeight="1" outlineLevel="1">
      <c r="A22" s="1455"/>
      <c r="B22" s="1440"/>
      <c r="C22" s="1598"/>
      <c r="D22" s="1547"/>
      <c r="E22" s="1597"/>
      <c r="F22" s="1596"/>
      <c r="G22" s="1595"/>
      <c r="H22" s="1491"/>
    </row>
    <row r="23" spans="1:9" ht="15.95" customHeight="1" outlineLevel="1">
      <c r="A23" s="1485"/>
      <c r="B23" s="1605"/>
      <c r="C23" s="1598"/>
      <c r="D23" s="1547"/>
      <c r="E23" s="1597"/>
      <c r="F23" s="1596"/>
      <c r="G23" s="1595"/>
      <c r="H23" s="1491"/>
    </row>
    <row r="24" spans="1:9" ht="15.95" customHeight="1" outlineLevel="1">
      <c r="A24" s="1455"/>
      <c r="B24" s="1604"/>
      <c r="C24" s="1603"/>
      <c r="D24" s="1547"/>
      <c r="E24" s="1597"/>
      <c r="F24" s="1596"/>
      <c r="G24" s="1595"/>
      <c r="H24" s="1491"/>
    </row>
    <row r="25" spans="1:9" s="1431" customFormat="1" ht="15.95" customHeight="1" outlineLevel="1">
      <c r="A25" s="1600"/>
      <c r="B25" s="1602"/>
      <c r="C25" s="1601"/>
      <c r="D25" s="1547"/>
      <c r="E25" s="1597"/>
      <c r="F25" s="1596"/>
      <c r="G25" s="1595"/>
      <c r="H25" s="1491"/>
    </row>
    <row r="26" spans="1:9" s="1431" customFormat="1" ht="15.95" customHeight="1" outlineLevel="1">
      <c r="A26" s="1600"/>
      <c r="B26" s="1599"/>
      <c r="C26" s="1598"/>
      <c r="D26" s="1547"/>
      <c r="E26" s="1597"/>
      <c r="F26" s="1596"/>
      <c r="G26" s="1595"/>
      <c r="H26" s="1491"/>
    </row>
    <row r="27" spans="1:9" s="1431" customFormat="1" ht="15.95" customHeight="1" outlineLevel="1">
      <c r="A27" s="1594"/>
      <c r="B27" s="1593"/>
      <c r="C27" s="1592"/>
      <c r="D27" s="1591"/>
      <c r="E27" s="1590"/>
      <c r="F27" s="1589"/>
      <c r="G27" s="1588"/>
      <c r="H27" s="1587"/>
    </row>
    <row r="28" spans="1:9" s="1431" customFormat="1" ht="15.95" customHeight="1" outlineLevel="1" thickBot="1">
      <c r="A28" s="1532" t="s">
        <v>8</v>
      </c>
      <c r="B28" s="1532"/>
      <c r="C28" s="1586"/>
      <c r="D28" s="1436">
        <f>SUM(D16)</f>
        <v>25290</v>
      </c>
      <c r="E28" s="1436">
        <f>SUM(E16)</f>
        <v>24786</v>
      </c>
      <c r="F28" s="1532">
        <f>SUM(F16)</f>
        <v>514</v>
      </c>
      <c r="G28" s="1436">
        <f>SUM(G16)</f>
        <v>25300</v>
      </c>
      <c r="H28" s="1585">
        <f>SUM(H16)</f>
        <v>25000</v>
      </c>
      <c r="I28" s="1584" t="s">
        <v>1113</v>
      </c>
    </row>
    <row r="29" spans="1:9" ht="20.100000000000001" customHeight="1" outlineLevel="1" thickTop="1">
      <c r="H29" s="1583"/>
    </row>
    <row r="30" spans="1:9" ht="15.95" customHeight="1">
      <c r="A30" s="1430" t="s">
        <v>1010</v>
      </c>
      <c r="C30" s="1581" t="s">
        <v>6</v>
      </c>
      <c r="E30" s="1582" t="s">
        <v>1143</v>
      </c>
      <c r="F30" s="1582"/>
      <c r="G30" s="1582"/>
    </row>
    <row r="31" spans="1:9" ht="15.95" customHeight="1">
      <c r="C31" s="1581"/>
    </row>
    <row r="32" spans="1:9" s="1437" customFormat="1" ht="27.6" customHeight="1">
      <c r="A32" s="3706" t="s">
        <v>1929</v>
      </c>
      <c r="C32" s="3707" t="s">
        <v>1906</v>
      </c>
      <c r="D32" s="3708"/>
      <c r="E32" s="3709" t="s">
        <v>1876</v>
      </c>
      <c r="F32" s="3710"/>
      <c r="G32" s="3710"/>
      <c r="H32" s="3710"/>
    </row>
    <row r="33" spans="1:9" s="2011" customFormat="1" ht="15.95" customHeight="1">
      <c r="A33" s="3714" t="s">
        <v>1111</v>
      </c>
      <c r="B33" s="3711"/>
      <c r="C33" s="1525" t="s">
        <v>100</v>
      </c>
      <c r="D33" s="1525"/>
      <c r="E33" s="3712" t="s">
        <v>0</v>
      </c>
      <c r="F33" s="3712"/>
      <c r="G33" s="3712"/>
      <c r="H33" s="3712"/>
      <c r="I33" s="3713"/>
    </row>
    <row r="34" spans="1:9" s="1420" customFormat="1" ht="13.5">
      <c r="A34" s="1579"/>
      <c r="B34" s="1579"/>
      <c r="C34" s="1578"/>
      <c r="D34" s="1578"/>
      <c r="E34" s="1423"/>
      <c r="F34" s="1423"/>
      <c r="G34" s="1423"/>
      <c r="H34" s="1423"/>
      <c r="I34" s="1422"/>
    </row>
  </sheetData>
  <mergeCells count="11">
    <mergeCell ref="E30:G30"/>
    <mergeCell ref="C33:D33"/>
    <mergeCell ref="E33:H33"/>
    <mergeCell ref="A34:B34"/>
    <mergeCell ref="A12:B14"/>
    <mergeCell ref="A5:H5"/>
    <mergeCell ref="A6:H6"/>
    <mergeCell ref="E12:G12"/>
    <mergeCell ref="C32:D32"/>
    <mergeCell ref="E32:H32"/>
    <mergeCell ref="C34:D34"/>
  </mergeCells>
  <pageMargins left="0.5" right="0" top="0.25" bottom="0" header="0.5" footer="0"/>
  <pageSetup paperSize="5" orientation="portrait"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7" zoomScale="110" zoomScaleNormal="110" workbookViewId="0">
      <selection activeCell="D27" sqref="D27"/>
    </sheetView>
  </sheetViews>
  <sheetFormatPr defaultColWidth="12.5703125" defaultRowHeight="12.75" outlineLevelRow="1" outlineLevelCol="2"/>
  <cols>
    <col min="1" max="1" width="1.85546875" style="1430" customWidth="1"/>
    <col min="2" max="2" width="33.7109375" style="1430" customWidth="1"/>
    <col min="3" max="3" width="11.7109375" style="1430" customWidth="1"/>
    <col min="4" max="4" width="10.7109375" style="1430" customWidth="1"/>
    <col min="5" max="5" width="11.42578125" style="1430" customWidth="1"/>
    <col min="6" max="6" width="11.28515625" style="1430" customWidth="1"/>
    <col min="7" max="7" width="9.85546875" style="1430" customWidth="1"/>
    <col min="8" max="8" width="10.14062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1158</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15.95" customHeight="1">
      <c r="A15" s="1692" t="s">
        <v>213</v>
      </c>
      <c r="B15" s="1627"/>
      <c r="C15" s="1628"/>
      <c r="D15" s="1627"/>
      <c r="E15" s="1628"/>
      <c r="F15" s="1627"/>
      <c r="G15" s="1627"/>
      <c r="H15" s="1627"/>
    </row>
    <row r="16" spans="1:8" ht="15.95" customHeight="1">
      <c r="A16" s="1756" t="s">
        <v>46</v>
      </c>
      <c r="B16" s="1690"/>
      <c r="C16" s="1624"/>
      <c r="D16" s="1668">
        <f>SUM(D17:D29)</f>
        <v>0</v>
      </c>
      <c r="E16" s="1668">
        <f>SUM(E17:E29)</f>
        <v>0</v>
      </c>
      <c r="F16" s="1669">
        <f>SUM(F17:F29)</f>
        <v>120000</v>
      </c>
      <c r="G16" s="1668">
        <f>SUM(G17:G29)</f>
        <v>120000</v>
      </c>
      <c r="H16" s="1668">
        <f>SUM(H17:H29)</f>
        <v>120000</v>
      </c>
    </row>
    <row r="17" spans="1:9" ht="15.95" customHeight="1" outlineLevel="1">
      <c r="A17" s="1717" t="s">
        <v>1157</v>
      </c>
      <c r="B17" s="1677"/>
      <c r="C17" s="1614" t="s">
        <v>44</v>
      </c>
      <c r="D17" s="1732">
        <v>0</v>
      </c>
      <c r="E17" s="1713">
        <v>0</v>
      </c>
      <c r="F17" s="1766">
        <f>SUM(G17-E17)</f>
        <v>507</v>
      </c>
      <c r="G17" s="1765">
        <v>507</v>
      </c>
      <c r="H17" s="1765">
        <v>730</v>
      </c>
    </row>
    <row r="18" spans="1:9" ht="15.95" customHeight="1" outlineLevel="1">
      <c r="A18" s="1485" t="s">
        <v>669</v>
      </c>
      <c r="B18" s="1605"/>
      <c r="C18" s="1614" t="s">
        <v>564</v>
      </c>
      <c r="D18" s="1711">
        <v>0</v>
      </c>
      <c r="E18" s="1709">
        <v>0</v>
      </c>
      <c r="F18" s="1763">
        <f>SUM(G18-E18)</f>
        <v>95913</v>
      </c>
      <c r="G18" s="1762">
        <v>95913</v>
      </c>
      <c r="H18" s="1762">
        <v>99116</v>
      </c>
    </row>
    <row r="19" spans="1:9" ht="15.95" customHeight="1" outlineLevel="1">
      <c r="A19" s="1485" t="s">
        <v>1152</v>
      </c>
      <c r="B19" s="1605"/>
      <c r="C19" s="1614" t="s">
        <v>1120</v>
      </c>
      <c r="D19" s="1711">
        <v>0</v>
      </c>
      <c r="E19" s="1709">
        <v>0</v>
      </c>
      <c r="F19" s="1763">
        <f>SUM(G19-E19)</f>
        <v>22480</v>
      </c>
      <c r="G19" s="1762">
        <v>22480</v>
      </c>
      <c r="H19" s="1762">
        <v>19200</v>
      </c>
    </row>
    <row r="20" spans="1:9" ht="15.95" customHeight="1" outlineLevel="1">
      <c r="A20" s="1449" t="s">
        <v>238</v>
      </c>
      <c r="B20" s="1452"/>
      <c r="C20" s="1616" t="s">
        <v>131</v>
      </c>
      <c r="D20" s="1711">
        <v>0</v>
      </c>
      <c r="E20" s="1709">
        <v>0</v>
      </c>
      <c r="F20" s="1763">
        <f>SUM(G20-E20)</f>
        <v>1100</v>
      </c>
      <c r="G20" s="1762">
        <v>1100</v>
      </c>
      <c r="H20" s="1762">
        <v>954</v>
      </c>
    </row>
    <row r="21" spans="1:9" ht="15.95" customHeight="1" outlineLevel="1">
      <c r="A21" s="1449"/>
      <c r="B21" s="1452"/>
      <c r="C21" s="1616"/>
      <c r="D21" s="1711"/>
      <c r="E21" s="1709"/>
      <c r="F21" s="1763"/>
      <c r="G21" s="1762"/>
      <c r="H21" s="1762"/>
    </row>
    <row r="22" spans="1:9" ht="15.95" customHeight="1" outlineLevel="1">
      <c r="A22" s="1727"/>
      <c r="B22" s="1605"/>
      <c r="C22" s="1614"/>
      <c r="D22" s="1711"/>
      <c r="E22" s="1709"/>
      <c r="F22" s="1764"/>
      <c r="G22" s="1763"/>
      <c r="H22" s="1762"/>
    </row>
    <row r="23" spans="1:9" ht="15.95" customHeight="1" outlineLevel="1">
      <c r="A23" s="1449"/>
      <c r="B23" s="1452"/>
      <c r="C23" s="1616"/>
      <c r="D23" s="1711"/>
      <c r="E23" s="1709"/>
      <c r="F23" s="1764"/>
      <c r="G23" s="1763"/>
      <c r="H23" s="1762"/>
    </row>
    <row r="24" spans="1:9" ht="15.95" customHeight="1" outlineLevel="1">
      <c r="A24" s="1449"/>
      <c r="B24" s="1452"/>
      <c r="C24" s="1616"/>
      <c r="D24" s="1711"/>
      <c r="E24" s="1709"/>
      <c r="F24" s="1764"/>
      <c r="G24" s="1763"/>
      <c r="H24" s="1762"/>
    </row>
    <row r="25" spans="1:9" ht="15.95" customHeight="1" outlineLevel="1">
      <c r="A25" s="1449"/>
      <c r="B25" s="1452"/>
      <c r="C25" s="1616"/>
      <c r="D25" s="1706"/>
      <c r="E25" s="1741"/>
      <c r="F25" s="1761"/>
      <c r="G25" s="1704"/>
      <c r="H25" s="1702"/>
    </row>
    <row r="26" spans="1:9" ht="15.95" customHeight="1" outlineLevel="1">
      <c r="A26" s="1727"/>
      <c r="B26" s="1605"/>
      <c r="C26" s="1616"/>
      <c r="D26" s="1706"/>
      <c r="E26" s="1741"/>
      <c r="F26" s="1761"/>
      <c r="G26" s="1704"/>
      <c r="H26" s="1702"/>
    </row>
    <row r="27" spans="1:9" s="1431" customFormat="1" ht="15.95" customHeight="1" outlineLevel="1">
      <c r="A27" s="1600"/>
      <c r="B27" s="1602"/>
      <c r="C27" s="1601"/>
      <c r="D27" s="1706"/>
      <c r="E27" s="1741"/>
      <c r="F27" s="1761"/>
      <c r="G27" s="1704"/>
      <c r="H27" s="1702"/>
    </row>
    <row r="28" spans="1:9" s="1431" customFormat="1" ht="15.95" customHeight="1" outlineLevel="1">
      <c r="A28" s="1600"/>
      <c r="B28" s="1599"/>
      <c r="C28" s="1598"/>
      <c r="D28" s="1706"/>
      <c r="E28" s="1741"/>
      <c r="F28" s="1761"/>
      <c r="G28" s="1704"/>
      <c r="H28" s="1702"/>
    </row>
    <row r="29" spans="1:9" s="1431" customFormat="1" ht="15.95" customHeight="1" outlineLevel="1">
      <c r="A29" s="1594"/>
      <c r="B29" s="1593"/>
      <c r="C29" s="1592"/>
      <c r="D29" s="1701"/>
      <c r="E29" s="1657"/>
      <c r="F29" s="1760"/>
      <c r="G29" s="1655"/>
      <c r="H29" s="1587"/>
    </row>
    <row r="30" spans="1:9" s="1431" customFormat="1" ht="15.95" customHeight="1" outlineLevel="1" thickBot="1">
      <c r="A30" s="1532" t="s">
        <v>8</v>
      </c>
      <c r="B30" s="1532"/>
      <c r="C30" s="1586"/>
      <c r="D30" s="1436">
        <f>SUM(D16)</f>
        <v>0</v>
      </c>
      <c r="E30" s="1436">
        <f>SUM(E16)</f>
        <v>0</v>
      </c>
      <c r="F30" s="1436">
        <f>SUM(F16)</f>
        <v>120000</v>
      </c>
      <c r="G30" s="1436">
        <f>SUM(G16)</f>
        <v>120000</v>
      </c>
      <c r="H30" s="1585">
        <f>SUM(H16)</f>
        <v>120000</v>
      </c>
      <c r="I30" s="1584" t="s">
        <v>1113</v>
      </c>
    </row>
    <row r="31" spans="1:9" ht="20.100000000000001" customHeight="1" outlineLevel="1" thickTop="1">
      <c r="H31" s="1583"/>
    </row>
    <row r="32" spans="1:9" ht="19.5" customHeight="1">
      <c r="A32" s="1430" t="s">
        <v>1010</v>
      </c>
      <c r="C32" s="1581" t="s">
        <v>6</v>
      </c>
      <c r="E32" s="1582" t="s">
        <v>1143</v>
      </c>
      <c r="F32" s="1582"/>
      <c r="G32" s="1582"/>
    </row>
    <row r="33" spans="1:9" ht="18" customHeight="1">
      <c r="C33" s="1581"/>
    </row>
    <row r="34" spans="1:9" ht="22.15" customHeight="1">
      <c r="A34" s="3706" t="s">
        <v>1929</v>
      </c>
      <c r="B34" s="1437"/>
      <c r="C34" s="3707" t="s">
        <v>1906</v>
      </c>
      <c r="D34" s="3708"/>
      <c r="E34" s="1526" t="s">
        <v>3</v>
      </c>
      <c r="F34" s="1526"/>
      <c r="G34" s="1526"/>
      <c r="H34" s="1526"/>
    </row>
    <row r="35" spans="1:9" s="1420" customFormat="1" ht="13.5">
      <c r="A35" s="3711" t="s">
        <v>1131</v>
      </c>
      <c r="B35" s="3711"/>
      <c r="C35" s="1525" t="s">
        <v>100</v>
      </c>
      <c r="D35" s="1525"/>
      <c r="E35" s="1521" t="s">
        <v>0</v>
      </c>
      <c r="F35" s="1521"/>
      <c r="G35" s="1521"/>
      <c r="H35" s="1521"/>
      <c r="I35" s="1422"/>
    </row>
    <row r="36" spans="1:9" s="1420" customFormat="1" ht="13.5">
      <c r="A36" s="1579"/>
      <c r="B36" s="1579"/>
      <c r="C36" s="1578"/>
      <c r="D36" s="1578"/>
      <c r="E36" s="1423"/>
      <c r="F36" s="1423"/>
      <c r="G36" s="1423"/>
      <c r="H36" s="1423"/>
      <c r="I36" s="1422"/>
    </row>
  </sheetData>
  <mergeCells count="11">
    <mergeCell ref="E32:G32"/>
    <mergeCell ref="C35:D35"/>
    <mergeCell ref="E35:H35"/>
    <mergeCell ref="A36:B36"/>
    <mergeCell ref="C36:D36"/>
    <mergeCell ref="A5:H5"/>
    <mergeCell ref="A6:H6"/>
    <mergeCell ref="A12:B14"/>
    <mergeCell ref="E12:G12"/>
    <mergeCell ref="C34:D34"/>
    <mergeCell ref="E34:H34"/>
  </mergeCells>
  <pageMargins left="0.5" right="0" top="0.25" bottom="0" header="0.5" footer="0"/>
  <pageSetup paperSize="5" orientation="portrait"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22" zoomScale="110" zoomScaleNormal="110" workbookViewId="0">
      <selection activeCell="E38" sqref="E38"/>
    </sheetView>
  </sheetViews>
  <sheetFormatPr defaultColWidth="12.5703125" defaultRowHeight="12.75" outlineLevelRow="1" outlineLevelCol="2"/>
  <cols>
    <col min="1" max="1" width="1.85546875" style="1430" customWidth="1"/>
    <col min="2" max="2" width="33.7109375" style="1430" customWidth="1"/>
    <col min="3" max="3" width="11.7109375" style="1430" customWidth="1"/>
    <col min="4" max="4" width="10.7109375" style="1430" customWidth="1"/>
    <col min="5" max="5" width="11.42578125" style="1430" customWidth="1"/>
    <col min="6" max="6" width="11.28515625" style="1430" customWidth="1"/>
    <col min="7" max="7" width="9.85546875" style="1430" customWidth="1"/>
    <col min="8" max="8" width="10.14062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1160</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15.95" customHeight="1">
      <c r="A15" s="1692" t="s">
        <v>213</v>
      </c>
      <c r="B15" s="1627"/>
      <c r="C15" s="1628"/>
      <c r="D15" s="1627"/>
      <c r="E15" s="1628"/>
      <c r="F15" s="1627"/>
      <c r="G15" s="1627"/>
      <c r="H15" s="1627"/>
    </row>
    <row r="16" spans="1:8" ht="15.95" customHeight="1">
      <c r="A16" s="1756" t="s">
        <v>46</v>
      </c>
      <c r="B16" s="1690"/>
      <c r="C16" s="1624"/>
      <c r="D16" s="1668">
        <f>SUM(D17:D30)</f>
        <v>109559.5</v>
      </c>
      <c r="E16" s="1668">
        <f>SUM(E17:E30)</f>
        <v>108088.28</v>
      </c>
      <c r="F16" s="1669">
        <f>SUM(F17:F30)</f>
        <v>91911.72</v>
      </c>
      <c r="G16" s="1668">
        <f>SUM(G17:G30)</f>
        <v>200000</v>
      </c>
      <c r="H16" s="1668">
        <f>SUM(H17:H30)</f>
        <v>200000</v>
      </c>
    </row>
    <row r="17" spans="1:9" ht="15.95" customHeight="1" outlineLevel="1">
      <c r="A17" s="1717" t="s">
        <v>1157</v>
      </c>
      <c r="B17" s="1677"/>
      <c r="C17" s="1614" t="s">
        <v>44</v>
      </c>
      <c r="D17" s="1732">
        <v>1439</v>
      </c>
      <c r="E17" s="1713">
        <v>0</v>
      </c>
      <c r="F17" s="1764">
        <f>SUM(G17-E17)</f>
        <v>3000</v>
      </c>
      <c r="G17" s="1712">
        <v>3000</v>
      </c>
      <c r="H17" s="1765">
        <v>5000</v>
      </c>
    </row>
    <row r="18" spans="1:9" ht="15.95" customHeight="1" outlineLevel="1">
      <c r="A18" s="1485" t="s">
        <v>669</v>
      </c>
      <c r="B18" s="1605"/>
      <c r="C18" s="1614" t="s">
        <v>564</v>
      </c>
      <c r="D18" s="1711">
        <v>0</v>
      </c>
      <c r="E18" s="1709">
        <v>108088.28</v>
      </c>
      <c r="F18" s="1764">
        <f>SUM(G18-E18)</f>
        <v>336.72000000000116</v>
      </c>
      <c r="G18" s="1708">
        <v>108425</v>
      </c>
      <c r="H18" s="1762">
        <v>119750</v>
      </c>
    </row>
    <row r="19" spans="1:9" ht="15.95" customHeight="1" outlineLevel="1">
      <c r="A19" s="1485" t="s">
        <v>1152</v>
      </c>
      <c r="B19" s="1605"/>
      <c r="C19" s="1614" t="s">
        <v>1120</v>
      </c>
      <c r="D19" s="1711">
        <v>25510.5</v>
      </c>
      <c r="E19" s="1709">
        <v>0</v>
      </c>
      <c r="F19" s="1764">
        <f>SUM(G19-E19)</f>
        <v>27690</v>
      </c>
      <c r="G19" s="1708">
        <v>27690</v>
      </c>
      <c r="H19" s="1762">
        <v>75250</v>
      </c>
    </row>
    <row r="20" spans="1:9" ht="15.95" customHeight="1" outlineLevel="1">
      <c r="A20" s="1727" t="s">
        <v>1017</v>
      </c>
      <c r="B20" s="1605"/>
      <c r="C20" s="1614" t="s">
        <v>33</v>
      </c>
      <c r="D20" s="1711">
        <v>82610</v>
      </c>
      <c r="E20" s="1709">
        <v>0</v>
      </c>
      <c r="F20" s="1764">
        <f>SUM(G20-E20)</f>
        <v>60000</v>
      </c>
      <c r="G20" s="1708">
        <v>60000</v>
      </c>
      <c r="H20" s="1762">
        <v>0</v>
      </c>
    </row>
    <row r="21" spans="1:9" ht="15.95" customHeight="1" outlineLevel="1">
      <c r="A21" s="1727" t="s">
        <v>1159</v>
      </c>
      <c r="B21" s="1605"/>
      <c r="C21" s="1614" t="s">
        <v>9</v>
      </c>
      <c r="D21" s="1711">
        <v>0</v>
      </c>
      <c r="E21" s="1709">
        <v>0</v>
      </c>
      <c r="F21" s="1764">
        <f>SUM(G21-E21)</f>
        <v>885</v>
      </c>
      <c r="G21" s="1708">
        <v>885</v>
      </c>
      <c r="H21" s="1762">
        <v>0</v>
      </c>
    </row>
    <row r="22" spans="1:9" ht="15.95" customHeight="1" outlineLevel="1">
      <c r="A22" s="1727"/>
      <c r="B22" s="1605"/>
      <c r="C22" s="1614"/>
      <c r="D22" s="1711"/>
      <c r="E22" s="1709"/>
      <c r="F22" s="1764"/>
      <c r="G22" s="1763"/>
      <c r="H22" s="1762"/>
    </row>
    <row r="23" spans="1:9" ht="15.95" customHeight="1" outlineLevel="1">
      <c r="A23" s="1727"/>
      <c r="B23" s="1605"/>
      <c r="C23" s="1614"/>
      <c r="D23" s="1711"/>
      <c r="E23" s="1709"/>
      <c r="F23" s="1764"/>
      <c r="G23" s="1763"/>
      <c r="H23" s="1762"/>
    </row>
    <row r="24" spans="1:9" ht="15.95" customHeight="1" outlineLevel="1">
      <c r="A24" s="1449"/>
      <c r="B24" s="1452"/>
      <c r="C24" s="1616"/>
      <c r="D24" s="1711"/>
      <c r="E24" s="1709"/>
      <c r="F24" s="1764"/>
      <c r="G24" s="1763"/>
      <c r="H24" s="1762"/>
    </row>
    <row r="25" spans="1:9" ht="15.95" customHeight="1" outlineLevel="1">
      <c r="A25" s="1449"/>
      <c r="B25" s="1452"/>
      <c r="C25" s="1616"/>
      <c r="D25" s="1711"/>
      <c r="E25" s="1709"/>
      <c r="F25" s="1764"/>
      <c r="G25" s="1763"/>
      <c r="H25" s="1762"/>
    </row>
    <row r="26" spans="1:9" ht="15.95" customHeight="1" outlineLevel="1">
      <c r="A26" s="1449"/>
      <c r="B26" s="1452"/>
      <c r="C26" s="1616"/>
      <c r="D26" s="1706"/>
      <c r="E26" s="1741"/>
      <c r="F26" s="1761"/>
      <c r="G26" s="1704"/>
      <c r="H26" s="1702"/>
    </row>
    <row r="27" spans="1:9" ht="15.95" customHeight="1" outlineLevel="1">
      <c r="A27" s="1727"/>
      <c r="B27" s="1605"/>
      <c r="C27" s="1616"/>
      <c r="D27" s="1706"/>
      <c r="E27" s="1741"/>
      <c r="F27" s="1761"/>
      <c r="G27" s="1704"/>
      <c r="H27" s="1702"/>
    </row>
    <row r="28" spans="1:9" s="1431" customFormat="1" ht="15.95" customHeight="1" outlineLevel="1">
      <c r="A28" s="1600"/>
      <c r="B28" s="1602"/>
      <c r="C28" s="1601"/>
      <c r="D28" s="1706"/>
      <c r="E28" s="1741"/>
      <c r="F28" s="1761"/>
      <c r="G28" s="1704"/>
      <c r="H28" s="1702"/>
    </row>
    <row r="29" spans="1:9" s="1431" customFormat="1" ht="15.95" customHeight="1" outlineLevel="1">
      <c r="A29" s="1600"/>
      <c r="B29" s="1599"/>
      <c r="C29" s="1598"/>
      <c r="D29" s="1706"/>
      <c r="E29" s="1741"/>
      <c r="F29" s="1761"/>
      <c r="G29" s="1704"/>
      <c r="H29" s="1702"/>
    </row>
    <row r="30" spans="1:9" s="1431" customFormat="1" ht="15.95" customHeight="1" outlineLevel="1">
      <c r="A30" s="1594"/>
      <c r="B30" s="1593"/>
      <c r="C30" s="1592"/>
      <c r="D30" s="1701"/>
      <c r="E30" s="1657"/>
      <c r="F30" s="1760"/>
      <c r="G30" s="1655"/>
      <c r="H30" s="1587"/>
    </row>
    <row r="31" spans="1:9" s="1431" customFormat="1" ht="15.95" customHeight="1" outlineLevel="1" thickBot="1">
      <c r="A31" s="1532" t="s">
        <v>8</v>
      </c>
      <c r="B31" s="1532"/>
      <c r="C31" s="1586"/>
      <c r="D31" s="1436">
        <f>SUM(D16)</f>
        <v>109559.5</v>
      </c>
      <c r="E31" s="1436">
        <f>SUM(E16)</f>
        <v>108088.28</v>
      </c>
      <c r="F31" s="1436">
        <f>SUM(F16)</f>
        <v>91911.72</v>
      </c>
      <c r="G31" s="1436">
        <f>SUM(G16)</f>
        <v>200000</v>
      </c>
      <c r="H31" s="1585">
        <f>SUM(H16)</f>
        <v>200000</v>
      </c>
      <c r="I31" s="1584" t="s">
        <v>1113</v>
      </c>
    </row>
    <row r="32" spans="1:9" ht="20.100000000000001" customHeight="1" outlineLevel="1" thickTop="1">
      <c r="H32" s="1583"/>
    </row>
    <row r="33" spans="1:9" ht="19.5" customHeight="1">
      <c r="A33" s="1430" t="s">
        <v>1010</v>
      </c>
      <c r="C33" s="1581" t="s">
        <v>6</v>
      </c>
      <c r="E33" s="1582" t="s">
        <v>1143</v>
      </c>
      <c r="F33" s="1582"/>
      <c r="G33" s="1582"/>
    </row>
    <row r="34" spans="1:9" ht="18" customHeight="1">
      <c r="A34" s="1437"/>
      <c r="B34" s="1437"/>
      <c r="C34" s="2871"/>
      <c r="D34" s="1437"/>
    </row>
    <row r="35" spans="1:9" ht="27.6" customHeight="1">
      <c r="A35" s="3706" t="s">
        <v>1929</v>
      </c>
      <c r="B35" s="1437"/>
      <c r="C35" s="3707" t="s">
        <v>1906</v>
      </c>
      <c r="D35" s="3708"/>
      <c r="E35" s="3705" t="s">
        <v>1876</v>
      </c>
      <c r="F35" s="1526"/>
      <c r="G35" s="1526"/>
      <c r="H35" s="1526"/>
    </row>
    <row r="36" spans="1:9" s="1420" customFormat="1" ht="15.95" customHeight="1">
      <c r="A36" s="3711" t="s">
        <v>1131</v>
      </c>
      <c r="B36" s="3711"/>
      <c r="C36" s="1525" t="s">
        <v>100</v>
      </c>
      <c r="D36" s="1525"/>
      <c r="E36" s="1521" t="s">
        <v>0</v>
      </c>
      <c r="F36" s="1521"/>
      <c r="G36" s="1521"/>
      <c r="H36" s="1521"/>
      <c r="I36" s="1422"/>
    </row>
    <row r="37" spans="1:9" s="1420" customFormat="1" ht="13.5">
      <c r="A37" s="3715"/>
      <c r="B37" s="3715"/>
      <c r="C37" s="1525"/>
      <c r="D37" s="1525"/>
      <c r="E37" s="1423"/>
      <c r="F37" s="1423"/>
      <c r="G37" s="1423"/>
      <c r="H37" s="1423"/>
      <c r="I37" s="1422"/>
    </row>
  </sheetData>
  <mergeCells count="11">
    <mergeCell ref="E33:G33"/>
    <mergeCell ref="C36:D36"/>
    <mergeCell ref="E36:H36"/>
    <mergeCell ref="A37:B37"/>
    <mergeCell ref="A12:B14"/>
    <mergeCell ref="A5:H5"/>
    <mergeCell ref="A6:H6"/>
    <mergeCell ref="E12:G12"/>
    <mergeCell ref="C35:D35"/>
    <mergeCell ref="E35:H35"/>
    <mergeCell ref="C37:D37"/>
  </mergeCells>
  <pageMargins left="0.5" right="0" top="0.25" bottom="0" header="0.5" footer="0"/>
  <pageSetup paperSize="5" orientation="portrait"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8"/>
  <sheetViews>
    <sheetView showGridLines="0" showOutlineSymbols="0" topLeftCell="A25" zoomScale="130" zoomScaleNormal="130" workbookViewId="0">
      <selection activeCell="E36" sqref="E36:H36"/>
    </sheetView>
  </sheetViews>
  <sheetFormatPr defaultColWidth="12.5703125" defaultRowHeight="12.75" outlineLevelRow="1" outlineLevelCol="2"/>
  <cols>
    <col min="1" max="1" width="1.85546875" style="1430" customWidth="1"/>
    <col min="2" max="2" width="32.42578125" style="1430" customWidth="1"/>
    <col min="3" max="3" width="10.7109375" style="1430" customWidth="1"/>
    <col min="4" max="4" width="10.28515625" style="1430" customWidth="1"/>
    <col min="5"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1161</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70"/>
      <c r="C16" s="1624"/>
      <c r="D16" s="1668">
        <f>SUM(D17:D30)</f>
        <v>1007189.03</v>
      </c>
      <c r="E16" s="1668">
        <f>SUM(E17:E30)</f>
        <v>101980.4</v>
      </c>
      <c r="F16" s="1668">
        <f>SUM(F17:F30)</f>
        <v>1000019.6</v>
      </c>
      <c r="G16" s="1668">
        <f>SUM(G17:G30)</f>
        <v>1102000</v>
      </c>
      <c r="H16" s="1668">
        <f>SUM(H17:H30)</f>
        <v>500000</v>
      </c>
    </row>
    <row r="17" spans="1:9" ht="15.95" customHeight="1" outlineLevel="1">
      <c r="A17" s="1485" t="s">
        <v>669</v>
      </c>
      <c r="B17" s="1605"/>
      <c r="C17" s="1614" t="s">
        <v>564</v>
      </c>
      <c r="D17" s="1667">
        <v>1007189.03</v>
      </c>
      <c r="E17" s="1731">
        <v>101980.4</v>
      </c>
      <c r="F17" s="1666">
        <f>G17-E17</f>
        <v>1000019.6</v>
      </c>
      <c r="G17" s="1665">
        <v>1102000</v>
      </c>
      <c r="H17" s="1665">
        <v>497000</v>
      </c>
    </row>
    <row r="18" spans="1:9" ht="15.95" customHeight="1" outlineLevel="1">
      <c r="A18" s="1727" t="s">
        <v>1017</v>
      </c>
      <c r="B18" s="1605"/>
      <c r="C18" s="1614" t="s">
        <v>33</v>
      </c>
      <c r="D18" s="1711">
        <v>0</v>
      </c>
      <c r="E18" s="1709">
        <v>0</v>
      </c>
      <c r="F18" s="1764">
        <f>SUM(G18-E18)</f>
        <v>0</v>
      </c>
      <c r="G18" s="1708">
        <v>0</v>
      </c>
      <c r="H18" s="1762">
        <v>3000</v>
      </c>
    </row>
    <row r="19" spans="1:9" ht="15.95" customHeight="1" outlineLevel="1">
      <c r="A19" s="1467"/>
      <c r="B19" s="1466"/>
      <c r="C19" s="1740"/>
      <c r="D19" s="1547"/>
      <c r="E19" s="1597"/>
      <c r="F19" s="1659"/>
      <c r="G19" s="1595"/>
      <c r="H19" s="1491"/>
    </row>
    <row r="20" spans="1:9" ht="15.95" customHeight="1" outlineLevel="1">
      <c r="A20" s="1485"/>
      <c r="B20" s="1605"/>
      <c r="C20" s="1598"/>
      <c r="D20" s="1547"/>
      <c r="E20" s="1597"/>
      <c r="F20" s="1596"/>
      <c r="G20" s="1595"/>
      <c r="H20" s="1491"/>
    </row>
    <row r="21" spans="1:9" ht="15.95" customHeight="1" outlineLevel="1">
      <c r="A21" s="1485"/>
      <c r="B21" s="1605"/>
      <c r="C21" s="1598"/>
      <c r="D21" s="1547"/>
      <c r="E21" s="1597"/>
      <c r="F21" s="1596"/>
      <c r="G21" s="1595"/>
      <c r="H21" s="1491"/>
    </row>
    <row r="22" spans="1:9" ht="15.95" customHeight="1" outlineLevel="1">
      <c r="A22" s="1485"/>
      <c r="B22" s="1605"/>
      <c r="C22" s="1598"/>
      <c r="D22" s="1547"/>
      <c r="E22" s="1597"/>
      <c r="F22" s="1596"/>
      <c r="G22" s="1595"/>
      <c r="H22" s="1491"/>
    </row>
    <row r="23" spans="1:9" ht="15.95" customHeight="1" outlineLevel="1">
      <c r="A23" s="1485"/>
      <c r="B23" s="1605"/>
      <c r="C23" s="1598"/>
      <c r="D23" s="1547"/>
      <c r="E23" s="1597"/>
      <c r="F23" s="1596"/>
      <c r="G23" s="1595"/>
      <c r="H23" s="1491"/>
    </row>
    <row r="24" spans="1:9" ht="15.95" customHeight="1" outlineLevel="1">
      <c r="A24" s="1485"/>
      <c r="B24" s="1605"/>
      <c r="C24" s="1598"/>
      <c r="D24" s="1547"/>
      <c r="E24" s="1597"/>
      <c r="F24" s="1596"/>
      <c r="G24" s="1595"/>
      <c r="H24" s="1491"/>
    </row>
    <row r="25" spans="1:9" ht="15.95" customHeight="1" outlineLevel="1">
      <c r="A25" s="1455"/>
      <c r="B25" s="1440"/>
      <c r="C25" s="1598"/>
      <c r="D25" s="1547"/>
      <c r="E25" s="1597"/>
      <c r="F25" s="1596"/>
      <c r="G25" s="1595"/>
      <c r="H25" s="1491"/>
    </row>
    <row r="26" spans="1:9" ht="15.95" customHeight="1" outlineLevel="1">
      <c r="A26" s="1485"/>
      <c r="B26" s="1605"/>
      <c r="C26" s="1598"/>
      <c r="D26" s="1547"/>
      <c r="E26" s="1597"/>
      <c r="F26" s="1596"/>
      <c r="G26" s="1595"/>
      <c r="H26" s="1491"/>
    </row>
    <row r="27" spans="1:9" ht="15.95" customHeight="1" outlineLevel="1">
      <c r="A27" s="1455"/>
      <c r="B27" s="1604"/>
      <c r="C27" s="1603"/>
      <c r="D27" s="1547"/>
      <c r="E27" s="1597"/>
      <c r="F27" s="1596"/>
      <c r="G27" s="1595"/>
      <c r="H27" s="1491"/>
    </row>
    <row r="28" spans="1:9" s="1431" customFormat="1" ht="15.95" customHeight="1" outlineLevel="1">
      <c r="A28" s="1600"/>
      <c r="B28" s="1602"/>
      <c r="C28" s="1601"/>
      <c r="D28" s="1547"/>
      <c r="E28" s="1597"/>
      <c r="F28" s="1596"/>
      <c r="G28" s="1595"/>
      <c r="H28" s="1491"/>
    </row>
    <row r="29" spans="1:9" s="1431" customFormat="1" ht="15.95" customHeight="1" outlineLevel="1">
      <c r="A29" s="1600"/>
      <c r="B29" s="1599"/>
      <c r="C29" s="1598"/>
      <c r="D29" s="1547"/>
      <c r="E29" s="1597"/>
      <c r="F29" s="1596"/>
      <c r="G29" s="1595"/>
      <c r="H29" s="1491"/>
    </row>
    <row r="30" spans="1:9" s="1431" customFormat="1" ht="15.95" customHeight="1" outlineLevel="1">
      <c r="A30" s="1594"/>
      <c r="B30" s="1593"/>
      <c r="C30" s="1592"/>
      <c r="D30" s="1591"/>
      <c r="E30" s="1590"/>
      <c r="F30" s="1589"/>
      <c r="G30" s="1588"/>
      <c r="H30" s="1587"/>
    </row>
    <row r="31" spans="1:9" s="1431" customFormat="1" ht="15.95" customHeight="1" outlineLevel="1" thickBot="1">
      <c r="A31" s="1532" t="s">
        <v>8</v>
      </c>
      <c r="B31" s="1531"/>
      <c r="C31" s="1586"/>
      <c r="D31" s="1436">
        <f>SUM(D16)</f>
        <v>1007189.03</v>
      </c>
      <c r="E31" s="1436">
        <f>SUM(E16)</f>
        <v>101980.4</v>
      </c>
      <c r="F31" s="1532">
        <f>SUM(F16)</f>
        <v>1000019.6</v>
      </c>
      <c r="G31" s="1436">
        <f>SUM(G16)</f>
        <v>1102000</v>
      </c>
      <c r="H31" s="1585">
        <f>SUM(H16)</f>
        <v>500000</v>
      </c>
      <c r="I31" s="1584" t="s">
        <v>1113</v>
      </c>
    </row>
    <row r="32" spans="1:9" ht="20.100000000000001" customHeight="1" outlineLevel="1" thickTop="1">
      <c r="H32" s="1583"/>
    </row>
    <row r="33" spans="1:9" ht="15.95" customHeight="1">
      <c r="A33" s="1430" t="s">
        <v>1010</v>
      </c>
      <c r="C33" s="1581" t="s">
        <v>6</v>
      </c>
      <c r="E33" s="1582" t="s">
        <v>1143</v>
      </c>
      <c r="F33" s="1582"/>
      <c r="G33" s="1582"/>
    </row>
    <row r="34" spans="1:9" ht="15.95" customHeight="1">
      <c r="C34" s="1581"/>
    </row>
    <row r="35" spans="1:9" ht="27.6" customHeight="1">
      <c r="A35" s="3706" t="s">
        <v>1929</v>
      </c>
      <c r="B35" s="1437"/>
      <c r="C35" s="3707" t="s">
        <v>1906</v>
      </c>
      <c r="D35" s="3708"/>
      <c r="E35" s="3705" t="s">
        <v>1876</v>
      </c>
      <c r="F35" s="1526"/>
      <c r="G35" s="1526"/>
      <c r="H35" s="1526"/>
    </row>
    <row r="36" spans="1:9" s="1420" customFormat="1" ht="15.95" customHeight="1">
      <c r="A36" s="3711" t="s">
        <v>1131</v>
      </c>
      <c r="B36" s="3711"/>
      <c r="C36" s="1525" t="s">
        <v>100</v>
      </c>
      <c r="D36" s="1525"/>
      <c r="E36" s="1521" t="s">
        <v>0</v>
      </c>
      <c r="F36" s="1521"/>
      <c r="G36" s="1521"/>
      <c r="H36" s="1521"/>
      <c r="I36" s="1422"/>
    </row>
    <row r="37" spans="1:9" s="1420" customFormat="1" ht="13.5">
      <c r="A37" s="3715"/>
      <c r="B37" s="3715"/>
      <c r="C37" s="1525"/>
      <c r="D37" s="1525"/>
      <c r="E37" s="1423"/>
      <c r="F37" s="1423"/>
      <c r="G37" s="1423"/>
      <c r="H37" s="1423"/>
      <c r="I37" s="1422"/>
    </row>
    <row r="38" spans="1:9" ht="13.5">
      <c r="A38" s="1437"/>
      <c r="B38" s="1437"/>
      <c r="C38" s="1437"/>
      <c r="D38" s="1437"/>
    </row>
  </sheetData>
  <mergeCells count="11">
    <mergeCell ref="E33:G33"/>
    <mergeCell ref="C36:D36"/>
    <mergeCell ref="E36:H36"/>
    <mergeCell ref="A37:B37"/>
    <mergeCell ref="A12:B14"/>
    <mergeCell ref="A5:H5"/>
    <mergeCell ref="A6:H6"/>
    <mergeCell ref="E12:G12"/>
    <mergeCell ref="C35:D35"/>
    <mergeCell ref="E35:H35"/>
    <mergeCell ref="C37:D37"/>
  </mergeCells>
  <pageMargins left="0.5" right="0" top="0.25" bottom="0" header="0.5" footer="0"/>
  <pageSetup paperSize="5" orientation="portrait"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23" zoomScale="110" zoomScaleNormal="110" workbookViewId="0">
      <selection activeCell="A33" sqref="A33:D37"/>
    </sheetView>
  </sheetViews>
  <sheetFormatPr defaultColWidth="12.5703125" defaultRowHeight="12.75" outlineLevelRow="1" outlineLevelCol="2"/>
  <cols>
    <col min="1" max="1" width="1.85546875" style="1430" customWidth="1"/>
    <col min="2" max="2" width="34.7109375" style="1430" customWidth="1"/>
    <col min="3" max="3" width="10.5703125" style="1430" customWidth="1"/>
    <col min="4" max="4" width="9.7109375" style="1430" customWidth="1"/>
    <col min="5" max="6" width="10.7109375" style="1430" customWidth="1"/>
    <col min="7" max="7" width="9.7109375" style="1430" customWidth="1"/>
    <col min="8" max="8" width="11.2851562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c r="A1" s="1634" t="s">
        <v>99</v>
      </c>
      <c r="E1" s="1634"/>
      <c r="G1" s="1634"/>
      <c r="H1" s="1634"/>
    </row>
    <row r="2" spans="1:8" ht="14.25" customHeight="1">
      <c r="A2" s="1632"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1164</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70"/>
      <c r="C16" s="1624"/>
      <c r="D16" s="1668">
        <f>SUM(D17:D28)</f>
        <v>67937.91</v>
      </c>
      <c r="E16" s="1668">
        <f>SUM(E17:E28)</f>
        <v>132606</v>
      </c>
      <c r="F16" s="1668">
        <f>SUM(F17:F28)</f>
        <v>67394</v>
      </c>
      <c r="G16" s="1668">
        <f>SUM(G17:G28)</f>
        <v>200000</v>
      </c>
      <c r="H16" s="1668">
        <f>SUM(H17:H28)</f>
        <v>200000</v>
      </c>
    </row>
    <row r="17" spans="1:9" ht="15.95" customHeight="1" outlineLevel="1">
      <c r="A17" s="1717" t="s">
        <v>1144</v>
      </c>
      <c r="B17" s="1677"/>
      <c r="C17" s="1771" t="s">
        <v>44</v>
      </c>
      <c r="D17" s="1620">
        <v>2447</v>
      </c>
      <c r="E17" s="1619">
        <v>3240</v>
      </c>
      <c r="F17" s="1618">
        <f>SUM(G17-E17)</f>
        <v>11760</v>
      </c>
      <c r="G17" s="1649">
        <v>15000</v>
      </c>
      <c r="H17" s="1649">
        <v>15000</v>
      </c>
    </row>
    <row r="18" spans="1:9" ht="15.95" customHeight="1" outlineLevel="1">
      <c r="A18" s="1485" t="s">
        <v>211</v>
      </c>
      <c r="B18" s="1605"/>
      <c r="C18" s="1445" t="s">
        <v>40</v>
      </c>
      <c r="D18" s="1610">
        <v>11000</v>
      </c>
      <c r="E18" s="1613">
        <v>0</v>
      </c>
      <c r="F18" s="1612">
        <f>SUM(G18-E18)</f>
        <v>13200</v>
      </c>
      <c r="G18" s="1606">
        <v>13200</v>
      </c>
      <c r="H18" s="1606">
        <v>13200</v>
      </c>
    </row>
    <row r="19" spans="1:9" ht="15.95" customHeight="1" outlineLevel="1">
      <c r="A19" s="1485" t="s">
        <v>669</v>
      </c>
      <c r="B19" s="1605"/>
      <c r="C19" s="1552" t="s">
        <v>564</v>
      </c>
      <c r="D19" s="1610">
        <v>28800</v>
      </c>
      <c r="E19" s="1613">
        <v>19320</v>
      </c>
      <c r="F19" s="1612">
        <f>SUM(G19-E19)</f>
        <v>435</v>
      </c>
      <c r="G19" s="1606">
        <v>19755</v>
      </c>
      <c r="H19" s="1606">
        <v>25000</v>
      </c>
    </row>
    <row r="20" spans="1:9" ht="15.95" customHeight="1" outlineLevel="1">
      <c r="A20" s="1485" t="s">
        <v>1152</v>
      </c>
      <c r="B20" s="1605"/>
      <c r="C20" s="1552" t="s">
        <v>1120</v>
      </c>
      <c r="D20" s="1610">
        <v>10684</v>
      </c>
      <c r="E20" s="1613">
        <v>110046</v>
      </c>
      <c r="F20" s="1612">
        <f>SUM(G20-E20)</f>
        <v>5554</v>
      </c>
      <c r="G20" s="1606">
        <v>115600</v>
      </c>
      <c r="H20" s="1606">
        <v>114600</v>
      </c>
    </row>
    <row r="21" spans="1:9" ht="15.95" customHeight="1" outlineLevel="1">
      <c r="A21" s="1449" t="s">
        <v>238</v>
      </c>
      <c r="B21" s="1452"/>
      <c r="C21" s="1445" t="s">
        <v>131</v>
      </c>
      <c r="D21" s="1610">
        <v>15006.91</v>
      </c>
      <c r="E21" s="1613">
        <v>0</v>
      </c>
      <c r="F21" s="1612">
        <f>SUM(G21-E21)</f>
        <v>22000</v>
      </c>
      <c r="G21" s="1606">
        <v>22000</v>
      </c>
      <c r="H21" s="1606">
        <v>22200</v>
      </c>
    </row>
    <row r="22" spans="1:9" ht="15.95" customHeight="1" outlineLevel="1">
      <c r="A22" s="1615" t="s">
        <v>1014</v>
      </c>
      <c r="B22" s="1770"/>
      <c r="C22" s="1769"/>
      <c r="D22" s="1610"/>
      <c r="E22" s="1613"/>
      <c r="F22" s="1612"/>
      <c r="G22" s="1606"/>
      <c r="H22" s="1606"/>
    </row>
    <row r="23" spans="1:9" ht="15.95" customHeight="1" outlineLevel="1">
      <c r="A23" s="1727"/>
      <c r="B23" s="1768" t="s">
        <v>1163</v>
      </c>
      <c r="C23" s="1552" t="s">
        <v>1162</v>
      </c>
      <c r="D23" s="1610">
        <v>0</v>
      </c>
      <c r="E23" s="1613">
        <v>0</v>
      </c>
      <c r="F23" s="1612">
        <f>SUM(G23-E23)</f>
        <v>10000</v>
      </c>
      <c r="G23" s="1606">
        <v>10000</v>
      </c>
      <c r="H23" s="1606">
        <v>10000</v>
      </c>
    </row>
    <row r="24" spans="1:9" ht="15.95" customHeight="1" outlineLevel="1">
      <c r="A24" s="1727" t="s">
        <v>1159</v>
      </c>
      <c r="B24" s="1605"/>
      <c r="C24" s="1614" t="s">
        <v>9</v>
      </c>
      <c r="D24" s="1711">
        <v>0</v>
      </c>
      <c r="E24" s="1709">
        <v>0</v>
      </c>
      <c r="F24" s="1763">
        <f>SUM(G24-E24)</f>
        <v>4445</v>
      </c>
      <c r="G24" s="1762">
        <v>4445</v>
      </c>
      <c r="H24" s="1762">
        <v>0</v>
      </c>
    </row>
    <row r="25" spans="1:9" ht="15.95" customHeight="1" outlineLevel="1">
      <c r="A25" s="1727"/>
      <c r="B25" s="1733"/>
      <c r="C25" s="1445"/>
      <c r="D25" s="1610"/>
      <c r="E25" s="1613"/>
      <c r="F25" s="1612"/>
      <c r="G25" s="1606"/>
      <c r="H25" s="1606"/>
    </row>
    <row r="26" spans="1:9" ht="15.95" customHeight="1" outlineLevel="1">
      <c r="A26" s="1485"/>
      <c r="B26" s="1605"/>
      <c r="C26" s="1453"/>
      <c r="D26" s="1610"/>
      <c r="E26" s="1613"/>
      <c r="F26" s="1612"/>
      <c r="G26" s="1606"/>
      <c r="H26" s="1606"/>
    </row>
    <row r="27" spans="1:9" s="1431" customFormat="1" ht="15.95" customHeight="1" outlineLevel="1">
      <c r="A27" s="1600"/>
      <c r="B27" s="1599"/>
      <c r="C27" s="1453"/>
      <c r="D27" s="1610"/>
      <c r="E27" s="1613"/>
      <c r="F27" s="1645"/>
      <c r="G27" s="1611"/>
      <c r="H27" s="1606"/>
    </row>
    <row r="28" spans="1:9" s="1431" customFormat="1" ht="15.95" customHeight="1" outlineLevel="1">
      <c r="A28" s="1594"/>
      <c r="B28" s="1593"/>
      <c r="C28" s="1767"/>
      <c r="D28" s="1675"/>
      <c r="E28" s="1643"/>
      <c r="F28" s="1642"/>
      <c r="G28" s="1747"/>
      <c r="H28" s="1640"/>
    </row>
    <row r="29" spans="1:9" s="1431" customFormat="1" ht="18" customHeight="1" outlineLevel="1" thickBot="1">
      <c r="A29" s="1532" t="s">
        <v>8</v>
      </c>
      <c r="B29" s="1532"/>
      <c r="C29" s="1586"/>
      <c r="D29" s="1436">
        <f>SUM(D16)</f>
        <v>67937.91</v>
      </c>
      <c r="E29" s="1436">
        <f>SUM(E16)</f>
        <v>132606</v>
      </c>
      <c r="F29" s="1532">
        <f>SUM(F16)</f>
        <v>67394</v>
      </c>
      <c r="G29" s="1436">
        <f>SUM(G16)</f>
        <v>200000</v>
      </c>
      <c r="H29" s="1585">
        <f>SUM(H16)</f>
        <v>200000</v>
      </c>
      <c r="I29" s="1584" t="s">
        <v>1113</v>
      </c>
    </row>
    <row r="30" spans="1:9" ht="20.100000000000001" customHeight="1" outlineLevel="1" thickTop="1">
      <c r="H30" s="1583"/>
    </row>
    <row r="31" spans="1:9" ht="15.95" customHeight="1">
      <c r="A31" s="1430" t="s">
        <v>1010</v>
      </c>
      <c r="C31" s="1581" t="s">
        <v>6</v>
      </c>
      <c r="E31" s="1582" t="s">
        <v>1143</v>
      </c>
      <c r="F31" s="1582"/>
      <c r="G31" s="1582"/>
    </row>
    <row r="32" spans="1:9" ht="15.95" customHeight="1">
      <c r="C32" s="1581"/>
    </row>
    <row r="33" spans="1:9" ht="27.6" customHeight="1">
      <c r="A33" s="3706" t="s">
        <v>1929</v>
      </c>
      <c r="B33" s="1437"/>
      <c r="C33" s="3707" t="s">
        <v>1906</v>
      </c>
      <c r="D33" s="3708"/>
      <c r="E33" s="1526" t="s">
        <v>3</v>
      </c>
      <c r="F33" s="1526"/>
      <c r="G33" s="1526"/>
      <c r="H33" s="1526"/>
    </row>
    <row r="34" spans="1:9" s="1420" customFormat="1" ht="15.95" customHeight="1">
      <c r="A34" s="3711" t="s">
        <v>1131</v>
      </c>
      <c r="B34" s="3711"/>
      <c r="C34" s="1525" t="s">
        <v>100</v>
      </c>
      <c r="D34" s="1525"/>
      <c r="E34" s="1521" t="s">
        <v>0</v>
      </c>
      <c r="F34" s="1521"/>
      <c r="G34" s="1521"/>
      <c r="H34" s="1521"/>
      <c r="I34" s="1422"/>
    </row>
    <row r="35" spans="1:9" s="1420" customFormat="1" ht="13.5">
      <c r="A35" s="3715"/>
      <c r="B35" s="3715"/>
      <c r="C35" s="1525"/>
      <c r="D35" s="1525"/>
      <c r="E35" s="1423"/>
      <c r="F35" s="1423"/>
      <c r="G35" s="1423"/>
      <c r="H35" s="1423"/>
      <c r="I35" s="1422"/>
    </row>
    <row r="36" spans="1:9" ht="13.5">
      <c r="A36" s="1437"/>
      <c r="B36" s="1437"/>
      <c r="C36" s="1437"/>
      <c r="D36" s="1437"/>
    </row>
    <row r="37" spans="1:9" ht="13.5">
      <c r="A37" s="1437"/>
      <c r="B37" s="1437"/>
      <c r="C37" s="1437"/>
      <c r="D37" s="1437"/>
    </row>
  </sheetData>
  <mergeCells count="11">
    <mergeCell ref="E31:G31"/>
    <mergeCell ref="C35:D35"/>
    <mergeCell ref="C34:D34"/>
    <mergeCell ref="E34:H34"/>
    <mergeCell ref="A12:B14"/>
    <mergeCell ref="A5:H5"/>
    <mergeCell ref="A6:H6"/>
    <mergeCell ref="E12:G12"/>
    <mergeCell ref="C33:D33"/>
    <mergeCell ref="E33:H33"/>
    <mergeCell ref="A35:B35"/>
  </mergeCells>
  <pageMargins left="0.5" right="0" top="0.25" bottom="0" header="0.5" footer="0"/>
  <pageSetup paperSize="5" orientation="portrait"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6"/>
  <sheetViews>
    <sheetView showGridLines="0" showOutlineSymbols="0" topLeftCell="A12" zoomScaleNormal="100" workbookViewId="0">
      <pane xSplit="4" ySplit="3" topLeftCell="E24" activePane="bottomRight" state="frozen"/>
      <selection activeCell="A12" sqref="A12"/>
      <selection pane="topRight" activeCell="E12" sqref="E12"/>
      <selection pane="bottomLeft" activeCell="A15" sqref="A15"/>
      <selection pane="bottomRight" activeCell="F37" sqref="F37"/>
    </sheetView>
  </sheetViews>
  <sheetFormatPr defaultColWidth="12.5703125" defaultRowHeight="12.75" outlineLevelRow="1" outlineLevelCol="2"/>
  <cols>
    <col min="1" max="1" width="1.85546875" style="1430" customWidth="1"/>
    <col min="2" max="2" width="32.28515625" style="1430" customWidth="1"/>
    <col min="3"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630" t="s">
        <v>1165</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92" t="s">
        <v>213</v>
      </c>
      <c r="B15" s="1759"/>
      <c r="C15" s="1628"/>
      <c r="D15" s="1628"/>
      <c r="E15" s="1628"/>
      <c r="F15" s="1627"/>
      <c r="G15" s="1627"/>
      <c r="H15" s="1627"/>
    </row>
    <row r="16" spans="1:8" ht="20.100000000000001" customHeight="1">
      <c r="A16" s="1756" t="s">
        <v>46</v>
      </c>
      <c r="B16" s="1773"/>
      <c r="C16" s="1624"/>
      <c r="D16" s="1668">
        <f>SUM(D17:D29)</f>
        <v>467865.82</v>
      </c>
      <c r="E16" s="1668">
        <f>SUM(E17:E29)</f>
        <v>396529.81999999995</v>
      </c>
      <c r="F16" s="1668">
        <f>SUM(F17:F29)</f>
        <v>116685.18000000001</v>
      </c>
      <c r="G16" s="1668">
        <f>SUM(G17:G29)</f>
        <v>513215</v>
      </c>
      <c r="H16" s="1668">
        <f>SUM(H17:H29)</f>
        <v>500000</v>
      </c>
    </row>
    <row r="17" spans="1:9" ht="15.95" customHeight="1" outlineLevel="1">
      <c r="A17" s="1717" t="s">
        <v>1144</v>
      </c>
      <c r="B17" s="1677"/>
      <c r="C17" s="1772" t="s">
        <v>44</v>
      </c>
      <c r="D17" s="1667">
        <v>2898</v>
      </c>
      <c r="E17" s="1731">
        <v>1355</v>
      </c>
      <c r="F17" s="1666">
        <f>SUM(G17-E17)</f>
        <v>1145</v>
      </c>
      <c r="G17" s="1665">
        <v>2500</v>
      </c>
      <c r="H17" s="1665">
        <v>2500</v>
      </c>
    </row>
    <row r="18" spans="1:9" ht="15.95" customHeight="1" outlineLevel="1">
      <c r="A18" s="1485" t="s">
        <v>39</v>
      </c>
      <c r="B18" s="1605"/>
      <c r="C18" s="1616" t="s">
        <v>35</v>
      </c>
      <c r="D18" s="1547">
        <v>56780</v>
      </c>
      <c r="E18" s="1597">
        <v>40838</v>
      </c>
      <c r="F18" s="1659">
        <f>SUM(G18-E18)</f>
        <v>10487</v>
      </c>
      <c r="G18" s="1491">
        <v>51325</v>
      </c>
      <c r="H18" s="1491">
        <v>36815</v>
      </c>
    </row>
    <row r="19" spans="1:9" ht="15.95" customHeight="1" outlineLevel="1">
      <c r="A19" s="1485" t="s">
        <v>1152</v>
      </c>
      <c r="B19" s="1605"/>
      <c r="C19" s="1614" t="s">
        <v>1120</v>
      </c>
      <c r="D19" s="1547">
        <v>346360</v>
      </c>
      <c r="E19" s="1597">
        <v>307132</v>
      </c>
      <c r="F19" s="1659">
        <f>SUM(G19-E19)</f>
        <v>59308</v>
      </c>
      <c r="G19" s="1491">
        <v>366440</v>
      </c>
      <c r="H19" s="1491">
        <v>379600</v>
      </c>
    </row>
    <row r="20" spans="1:9" ht="15.95" customHeight="1" outlineLevel="1">
      <c r="A20" s="1449" t="s">
        <v>238</v>
      </c>
      <c r="B20" s="1452"/>
      <c r="C20" s="1616" t="s">
        <v>131</v>
      </c>
      <c r="D20" s="1547">
        <v>1678.5</v>
      </c>
      <c r="E20" s="1597">
        <v>13749.98</v>
      </c>
      <c r="F20" s="1659">
        <f>SUM(G20-E20)</f>
        <v>2.0000000000436557E-2</v>
      </c>
      <c r="G20" s="1491">
        <v>13750</v>
      </c>
      <c r="H20" s="1491">
        <v>10120</v>
      </c>
    </row>
    <row r="21" spans="1:9" ht="15.95" customHeight="1" outlineLevel="1">
      <c r="A21" s="1449" t="s">
        <v>24</v>
      </c>
      <c r="B21" s="1452"/>
      <c r="C21" s="1614" t="s">
        <v>23</v>
      </c>
      <c r="D21" s="1547">
        <v>60149.32</v>
      </c>
      <c r="E21" s="1597">
        <v>33454.839999999997</v>
      </c>
      <c r="F21" s="1659">
        <f>SUM(G21-E21)</f>
        <v>45745.16</v>
      </c>
      <c r="G21" s="1491">
        <v>79200</v>
      </c>
      <c r="H21" s="1491">
        <v>70965</v>
      </c>
    </row>
    <row r="22" spans="1:9" ht="15.95" customHeight="1" outlineLevel="1">
      <c r="A22" s="1485"/>
      <c r="B22" s="1605"/>
      <c r="C22" s="1598"/>
      <c r="D22" s="1547"/>
      <c r="E22" s="1597"/>
      <c r="F22" s="1659"/>
      <c r="G22" s="1595"/>
      <c r="H22" s="1491"/>
    </row>
    <row r="23" spans="1:9" ht="15.95" customHeight="1" outlineLevel="1">
      <c r="A23" s="1485"/>
      <c r="B23" s="1605"/>
      <c r="C23" s="1598"/>
      <c r="D23" s="1547"/>
      <c r="E23" s="1597"/>
      <c r="F23" s="1659"/>
      <c r="G23" s="1595"/>
      <c r="H23" s="1491"/>
    </row>
    <row r="24" spans="1:9" ht="15.95" customHeight="1" outlineLevel="1">
      <c r="A24" s="1455"/>
      <c r="B24" s="1440"/>
      <c r="C24" s="1598"/>
      <c r="D24" s="1547"/>
      <c r="E24" s="1597"/>
      <c r="F24" s="1596"/>
      <c r="G24" s="1595"/>
      <c r="H24" s="1491"/>
    </row>
    <row r="25" spans="1:9" ht="15.95" customHeight="1" outlineLevel="1">
      <c r="A25" s="1485"/>
      <c r="B25" s="1605"/>
      <c r="C25" s="1598"/>
      <c r="D25" s="1547"/>
      <c r="E25" s="1597"/>
      <c r="F25" s="1596"/>
      <c r="G25" s="1595"/>
      <c r="H25" s="1491"/>
    </row>
    <row r="26" spans="1:9" ht="15.95" customHeight="1" outlineLevel="1">
      <c r="A26" s="1455"/>
      <c r="B26" s="1604"/>
      <c r="C26" s="1603"/>
      <c r="D26" s="1547"/>
      <c r="E26" s="1597"/>
      <c r="F26" s="1596"/>
      <c r="G26" s="1595"/>
      <c r="H26" s="1491"/>
    </row>
    <row r="27" spans="1:9" s="1431" customFormat="1" ht="15.95" customHeight="1" outlineLevel="1">
      <c r="A27" s="1600"/>
      <c r="B27" s="1602"/>
      <c r="C27" s="1601"/>
      <c r="D27" s="1547"/>
      <c r="E27" s="1597"/>
      <c r="F27" s="1596"/>
      <c r="G27" s="1595"/>
      <c r="H27" s="1491"/>
    </row>
    <row r="28" spans="1:9" s="1431" customFormat="1" ht="15.95" customHeight="1" outlineLevel="1">
      <c r="A28" s="1600"/>
      <c r="B28" s="1599"/>
      <c r="C28" s="1598"/>
      <c r="D28" s="1547"/>
      <c r="E28" s="1597"/>
      <c r="F28" s="1596"/>
      <c r="G28" s="1595"/>
      <c r="H28" s="1491"/>
    </row>
    <row r="29" spans="1:9" s="1431" customFormat="1" ht="15.95" customHeight="1" outlineLevel="1">
      <c r="A29" s="1594"/>
      <c r="B29" s="1593"/>
      <c r="C29" s="1592"/>
      <c r="D29" s="1591"/>
      <c r="E29" s="1590"/>
      <c r="F29" s="1589"/>
      <c r="G29" s="1588"/>
      <c r="H29" s="1587"/>
    </row>
    <row r="30" spans="1:9" s="1431" customFormat="1" ht="15.95" customHeight="1" outlineLevel="1" thickBot="1">
      <c r="A30" s="1532" t="s">
        <v>8</v>
      </c>
      <c r="B30" s="1532"/>
      <c r="C30" s="1586"/>
      <c r="D30" s="1436">
        <f>SUM(D16)</f>
        <v>467865.82</v>
      </c>
      <c r="E30" s="1436">
        <f>SUM(E16)</f>
        <v>396529.81999999995</v>
      </c>
      <c r="F30" s="1532">
        <f>SUM(F16)</f>
        <v>116685.18000000001</v>
      </c>
      <c r="G30" s="1436">
        <f>SUM(G16)</f>
        <v>513215</v>
      </c>
      <c r="H30" s="1585">
        <f>SUM(H16)</f>
        <v>500000</v>
      </c>
      <c r="I30" s="1584" t="s">
        <v>1113</v>
      </c>
    </row>
    <row r="31" spans="1:9" ht="20.100000000000001" customHeight="1" outlineLevel="1" thickTop="1">
      <c r="H31" s="1583"/>
    </row>
    <row r="32" spans="1:9" ht="15.95" customHeight="1">
      <c r="A32" s="1430" t="s">
        <v>1010</v>
      </c>
      <c r="C32" s="1581" t="s">
        <v>6</v>
      </c>
      <c r="E32" s="1582" t="s">
        <v>1143</v>
      </c>
      <c r="F32" s="1582"/>
      <c r="G32" s="1582"/>
    </row>
    <row r="33" spans="1:9" ht="15.95" customHeight="1">
      <c r="C33" s="1581"/>
    </row>
    <row r="34" spans="1:9" ht="27.6" customHeight="1">
      <c r="A34" s="3706" t="s">
        <v>1929</v>
      </c>
      <c r="B34" s="1437"/>
      <c r="C34" s="3707" t="s">
        <v>1906</v>
      </c>
      <c r="D34" s="3708"/>
      <c r="E34" s="1526" t="s">
        <v>3</v>
      </c>
      <c r="F34" s="1526"/>
      <c r="G34" s="1526"/>
      <c r="H34" s="1526"/>
    </row>
    <row r="35" spans="1:9" s="1420" customFormat="1" ht="15.95" customHeight="1">
      <c r="A35" s="3711" t="s">
        <v>1131</v>
      </c>
      <c r="B35" s="3711"/>
      <c r="C35" s="1525" t="s">
        <v>100</v>
      </c>
      <c r="D35" s="1525"/>
      <c r="E35" s="1521" t="s">
        <v>0</v>
      </c>
      <c r="F35" s="1521"/>
      <c r="G35" s="1521"/>
      <c r="H35" s="1521"/>
      <c r="I35" s="1422"/>
    </row>
    <row r="36" spans="1:9" s="1420" customFormat="1" ht="13.5">
      <c r="A36" s="3715"/>
      <c r="B36" s="3715"/>
      <c r="C36" s="1525"/>
      <c r="D36" s="1525"/>
      <c r="E36" s="1423"/>
      <c r="F36" s="1423"/>
      <c r="G36" s="1423"/>
      <c r="H36" s="1423"/>
      <c r="I36" s="1422"/>
    </row>
  </sheetData>
  <mergeCells count="11">
    <mergeCell ref="E32:G32"/>
    <mergeCell ref="C35:D35"/>
    <mergeCell ref="E35:H35"/>
    <mergeCell ref="A36:B36"/>
    <mergeCell ref="A12:B14"/>
    <mergeCell ref="A5:H5"/>
    <mergeCell ref="A6:H6"/>
    <mergeCell ref="E12:G12"/>
    <mergeCell ref="C34:D34"/>
    <mergeCell ref="E34:H34"/>
    <mergeCell ref="C36:D36"/>
  </mergeCells>
  <pageMargins left="0.5" right="0" top="0.25" bottom="0" header="0.5" footer="0"/>
  <pageSetup paperSize="5" orientation="portrait"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4"/>
  <sheetViews>
    <sheetView showGridLines="0" showOutlineSymbols="0" topLeftCell="A16" zoomScaleNormal="100" workbookViewId="0">
      <selection activeCell="E34" sqref="E33:H34"/>
    </sheetView>
  </sheetViews>
  <sheetFormatPr defaultColWidth="12.5703125" defaultRowHeight="12.75" outlineLevelRow="1" outlineLevelCol="2"/>
  <cols>
    <col min="1" max="1" width="1.85546875" style="1430" customWidth="1"/>
    <col min="2" max="2" width="35" style="1430" customWidth="1"/>
    <col min="3"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s="1634" customFormat="1" ht="14.25" customHeight="1">
      <c r="A10" s="1774"/>
      <c r="B10" s="1519" t="s">
        <v>1166</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54"/>
      <c r="C15" s="1628"/>
      <c r="D15" s="1628"/>
      <c r="E15" s="1628"/>
      <c r="F15" s="1627"/>
      <c r="G15" s="1627"/>
      <c r="H15" s="1627"/>
    </row>
    <row r="16" spans="1:8" ht="20.100000000000001" customHeight="1">
      <c r="A16" s="1626" t="s">
        <v>46</v>
      </c>
      <c r="B16" s="1653"/>
      <c r="C16" s="1624"/>
      <c r="D16" s="1668">
        <f>SUM(D17:D27)</f>
        <v>63062.25</v>
      </c>
      <c r="E16" s="1668">
        <f>SUM(E17:E27)</f>
        <v>25529.8</v>
      </c>
      <c r="F16" s="1668">
        <f>SUM(F17:F27)</f>
        <v>39470.199999999997</v>
      </c>
      <c r="G16" s="1668">
        <f>SUM(G17:G27)</f>
        <v>65000</v>
      </c>
      <c r="H16" s="1668">
        <f>SUM(H17:H27)</f>
        <v>65000</v>
      </c>
    </row>
    <row r="17" spans="1:9" ht="15.95" customHeight="1" outlineLevel="1">
      <c r="A17" s="1485" t="s">
        <v>669</v>
      </c>
      <c r="B17" s="1605"/>
      <c r="C17" s="1614" t="s">
        <v>564</v>
      </c>
      <c r="D17" s="1667">
        <v>59985</v>
      </c>
      <c r="E17" s="1619">
        <v>25529.8</v>
      </c>
      <c r="F17" s="1618">
        <f>SUM(G17-E17)</f>
        <v>33670.199999999997</v>
      </c>
      <c r="G17" s="1649">
        <v>59200</v>
      </c>
      <c r="H17" s="1649">
        <v>65000</v>
      </c>
    </row>
    <row r="18" spans="1:9" ht="15.95" customHeight="1" outlineLevel="1">
      <c r="A18" s="1449" t="s">
        <v>238</v>
      </c>
      <c r="B18" s="1452"/>
      <c r="C18" s="1616" t="s">
        <v>131</v>
      </c>
      <c r="D18" s="1547">
        <v>3077.25</v>
      </c>
      <c r="E18" s="1613">
        <v>0</v>
      </c>
      <c r="F18" s="1612">
        <f>SUM(G18-E18)</f>
        <v>3000</v>
      </c>
      <c r="G18" s="1606">
        <v>3000</v>
      </c>
      <c r="H18" s="1606">
        <v>0</v>
      </c>
    </row>
    <row r="19" spans="1:9" ht="15.95" customHeight="1" outlineLevel="1">
      <c r="A19" s="1727" t="s">
        <v>1159</v>
      </c>
      <c r="B19" s="1605"/>
      <c r="C19" s="1614" t="s">
        <v>9</v>
      </c>
      <c r="D19" s="1711">
        <v>0</v>
      </c>
      <c r="E19" s="1709">
        <v>0</v>
      </c>
      <c r="F19" s="1763">
        <f>SUM(G19-E19)</f>
        <v>2800</v>
      </c>
      <c r="G19" s="1762">
        <v>2800</v>
      </c>
      <c r="H19" s="1762">
        <v>0</v>
      </c>
    </row>
    <row r="20" spans="1:9" ht="15.95" customHeight="1" outlineLevel="1">
      <c r="A20" s="1449"/>
      <c r="B20" s="1452"/>
      <c r="C20" s="1616"/>
      <c r="D20" s="1547"/>
      <c r="E20" s="1597"/>
      <c r="F20" s="1596"/>
      <c r="G20" s="1595"/>
      <c r="H20" s="1491"/>
    </row>
    <row r="21" spans="1:9" ht="15.95" customHeight="1" outlineLevel="1">
      <c r="A21" s="1485"/>
      <c r="B21" s="1605"/>
      <c r="C21" s="1598"/>
      <c r="D21" s="1547"/>
      <c r="E21" s="1597"/>
      <c r="F21" s="1596"/>
      <c r="G21" s="1595"/>
      <c r="H21" s="1491"/>
    </row>
    <row r="22" spans="1:9" ht="15.95" customHeight="1" outlineLevel="1">
      <c r="A22" s="1455"/>
      <c r="B22" s="1440"/>
      <c r="C22" s="1598"/>
      <c r="D22" s="1547"/>
      <c r="E22" s="1597"/>
      <c r="F22" s="1596"/>
      <c r="G22" s="1595"/>
      <c r="H22" s="1491"/>
    </row>
    <row r="23" spans="1:9" ht="15.95" customHeight="1" outlineLevel="1">
      <c r="A23" s="1485"/>
      <c r="B23" s="1605"/>
      <c r="C23" s="1598"/>
      <c r="D23" s="1547"/>
      <c r="E23" s="1597"/>
      <c r="F23" s="1596"/>
      <c r="G23" s="1595"/>
      <c r="H23" s="1491"/>
    </row>
    <row r="24" spans="1:9" ht="15.95" customHeight="1" outlineLevel="1">
      <c r="A24" s="1455"/>
      <c r="B24" s="1604"/>
      <c r="C24" s="1603"/>
      <c r="D24" s="1547"/>
      <c r="E24" s="1597"/>
      <c r="F24" s="1596"/>
      <c r="G24" s="1595"/>
      <c r="H24" s="1491"/>
    </row>
    <row r="25" spans="1:9" s="1431" customFormat="1" ht="15.95" customHeight="1" outlineLevel="1">
      <c r="A25" s="1600"/>
      <c r="B25" s="1602"/>
      <c r="C25" s="1601"/>
      <c r="D25" s="1547"/>
      <c r="E25" s="1597"/>
      <c r="F25" s="1596"/>
      <c r="G25" s="1595"/>
      <c r="H25" s="1491"/>
    </row>
    <row r="26" spans="1:9" s="1431" customFormat="1" ht="15.95" customHeight="1" outlineLevel="1">
      <c r="A26" s="1600"/>
      <c r="B26" s="1599"/>
      <c r="C26" s="1598"/>
      <c r="D26" s="1547"/>
      <c r="E26" s="1597"/>
      <c r="F26" s="1596"/>
      <c r="G26" s="1595"/>
      <c r="H26" s="1491"/>
    </row>
    <row r="27" spans="1:9" s="1431" customFormat="1" ht="15.95" customHeight="1" outlineLevel="1">
      <c r="A27" s="1594"/>
      <c r="B27" s="1593"/>
      <c r="C27" s="1592"/>
      <c r="D27" s="1591"/>
      <c r="E27" s="1590"/>
      <c r="F27" s="1589"/>
      <c r="G27" s="1588"/>
      <c r="H27" s="1587"/>
    </row>
    <row r="28" spans="1:9" s="1431" customFormat="1" ht="16.5" customHeight="1" outlineLevel="1" thickBot="1">
      <c r="A28" s="1532" t="s">
        <v>8</v>
      </c>
      <c r="B28" s="1532"/>
      <c r="C28" s="1586"/>
      <c r="D28" s="1436">
        <f>SUM(D16)</f>
        <v>63062.25</v>
      </c>
      <c r="E28" s="1436">
        <f>SUM(E16)</f>
        <v>25529.8</v>
      </c>
      <c r="F28" s="1532">
        <f>SUM(F16)</f>
        <v>39470.199999999997</v>
      </c>
      <c r="G28" s="1436">
        <f>SUM(G16)</f>
        <v>65000</v>
      </c>
      <c r="H28" s="1585">
        <f>SUM(H16)</f>
        <v>65000</v>
      </c>
      <c r="I28" s="1432" t="s">
        <v>1113</v>
      </c>
    </row>
    <row r="29" spans="1:9" ht="20.100000000000001" customHeight="1" outlineLevel="1" thickTop="1">
      <c r="H29" s="1583"/>
    </row>
    <row r="30" spans="1:9" ht="15.95" customHeight="1">
      <c r="A30" s="1430" t="s">
        <v>1010</v>
      </c>
      <c r="C30" s="1581" t="s">
        <v>6</v>
      </c>
      <c r="E30" s="1582" t="s">
        <v>1143</v>
      </c>
      <c r="F30" s="1582"/>
      <c r="G30" s="1582"/>
    </row>
    <row r="31" spans="1:9" ht="15.95" customHeight="1">
      <c r="C31" s="1581"/>
    </row>
    <row r="32" spans="1:9" ht="27.6" customHeight="1">
      <c r="A32" s="3706" t="s">
        <v>1929</v>
      </c>
      <c r="B32" s="1437"/>
      <c r="C32" s="3707" t="s">
        <v>1906</v>
      </c>
      <c r="D32" s="3708"/>
      <c r="E32" s="1526" t="s">
        <v>3</v>
      </c>
      <c r="F32" s="1526"/>
      <c r="G32" s="1526"/>
      <c r="H32" s="1526"/>
    </row>
    <row r="33" spans="1:9" s="1420" customFormat="1" ht="15.95" customHeight="1">
      <c r="A33" s="3711" t="s">
        <v>1131</v>
      </c>
      <c r="B33" s="3711"/>
      <c r="C33" s="1525" t="s">
        <v>100</v>
      </c>
      <c r="D33" s="1525"/>
      <c r="E33" s="1521" t="s">
        <v>0</v>
      </c>
      <c r="F33" s="1521"/>
      <c r="G33" s="1521"/>
      <c r="H33" s="1521"/>
      <c r="I33" s="1422"/>
    </row>
    <row r="34" spans="1:9" s="1420" customFormat="1" ht="13.5">
      <c r="A34" s="3715"/>
      <c r="B34" s="3715"/>
      <c r="C34" s="1525"/>
      <c r="D34" s="1525"/>
      <c r="E34" s="1423"/>
      <c r="F34" s="1423"/>
      <c r="G34" s="1423"/>
      <c r="H34" s="1423"/>
      <c r="I34" s="1422"/>
    </row>
  </sheetData>
  <mergeCells count="11">
    <mergeCell ref="E30:G30"/>
    <mergeCell ref="C33:D33"/>
    <mergeCell ref="E33:H33"/>
    <mergeCell ref="A34:B34"/>
    <mergeCell ref="A12:B14"/>
    <mergeCell ref="A5:H5"/>
    <mergeCell ref="A6:H6"/>
    <mergeCell ref="E12:G12"/>
    <mergeCell ref="C32:D32"/>
    <mergeCell ref="E32:H32"/>
    <mergeCell ref="C34:D34"/>
  </mergeCells>
  <pageMargins left="0.5" right="0" top="0.25" bottom="0" header="0.5" footer="0"/>
  <pageSetup paperSize="5" orientation="portrait"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7"/>
  <sheetViews>
    <sheetView showGridLines="0" showOutlineSymbols="0" topLeftCell="A20" zoomScaleNormal="100" workbookViewId="0">
      <selection activeCell="E36" sqref="E36:H36"/>
    </sheetView>
  </sheetViews>
  <sheetFormatPr defaultColWidth="12.5703125" defaultRowHeight="12.75" outlineLevelRow="1" outlineLevelCol="2"/>
  <cols>
    <col min="1" max="1" width="1.85546875" style="1430" customWidth="1"/>
    <col min="2" max="2" width="34.85546875" style="1430" customWidth="1"/>
    <col min="3" max="3" width="10.28515625" style="1430" customWidth="1"/>
    <col min="4" max="4" width="11" style="1430" customWidth="1"/>
    <col min="5" max="8" width="10.710937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1167</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15.95" customHeight="1">
      <c r="A15" s="1692" t="s">
        <v>1147</v>
      </c>
      <c r="B15" s="1627"/>
      <c r="C15" s="1628"/>
      <c r="D15" s="1628"/>
      <c r="E15" s="1628"/>
      <c r="F15" s="1627"/>
      <c r="G15" s="1627"/>
      <c r="H15" s="1627"/>
    </row>
    <row r="16" spans="1:8" ht="15.95" customHeight="1">
      <c r="A16" s="1756" t="s">
        <v>46</v>
      </c>
      <c r="B16" s="1777"/>
      <c r="C16" s="1624"/>
      <c r="D16" s="1669">
        <f>SUM(D17:D30)</f>
        <v>74474</v>
      </c>
      <c r="E16" s="1669">
        <f>SUM(E17:E30)</f>
        <v>33124</v>
      </c>
      <c r="F16" s="1669">
        <f>SUM(F17:F30)</f>
        <v>56876</v>
      </c>
      <c r="G16" s="1669">
        <f>SUM(G17:G30)</f>
        <v>90000</v>
      </c>
      <c r="H16" s="1669">
        <f>SUM(H17:H30)</f>
        <v>90000</v>
      </c>
    </row>
    <row r="17" spans="1:9" ht="15.95" customHeight="1" outlineLevel="1">
      <c r="A17" s="1485" t="s">
        <v>1152</v>
      </c>
      <c r="B17" s="1648"/>
      <c r="C17" s="1614" t="s">
        <v>1120</v>
      </c>
      <c r="D17" s="1646">
        <v>5326</v>
      </c>
      <c r="E17" s="1680">
        <v>3135</v>
      </c>
      <c r="F17" s="1776">
        <f>SUM(G17-E17)</f>
        <v>3815</v>
      </c>
      <c r="G17" s="1606">
        <v>6950</v>
      </c>
      <c r="H17" s="1606">
        <v>22680</v>
      </c>
    </row>
    <row r="18" spans="1:9" ht="15.95" customHeight="1" outlineLevel="1">
      <c r="A18" s="1449" t="s">
        <v>238</v>
      </c>
      <c r="B18" s="1752"/>
      <c r="C18" s="1616" t="s">
        <v>131</v>
      </c>
      <c r="D18" s="1646">
        <v>4888</v>
      </c>
      <c r="E18" s="1609">
        <v>1120</v>
      </c>
      <c r="F18" s="1608">
        <f>SUM(G18-E18)</f>
        <v>7280</v>
      </c>
      <c r="G18" s="1606">
        <v>8400</v>
      </c>
      <c r="H18" s="1566">
        <v>8000</v>
      </c>
    </row>
    <row r="19" spans="1:9" ht="15.95" customHeight="1" outlineLevel="1">
      <c r="A19" s="1727" t="s">
        <v>1017</v>
      </c>
      <c r="B19" s="1648"/>
      <c r="C19" s="1614" t="s">
        <v>33</v>
      </c>
      <c r="D19" s="1646">
        <v>50260</v>
      </c>
      <c r="E19" s="1609">
        <v>21039</v>
      </c>
      <c r="F19" s="1608">
        <f>SUM(G19-E19)</f>
        <v>29461</v>
      </c>
      <c r="G19" s="1606">
        <v>50500</v>
      </c>
      <c r="H19" s="1566">
        <v>46360</v>
      </c>
    </row>
    <row r="20" spans="1:9" ht="15.95" customHeight="1" outlineLevel="1">
      <c r="A20" s="1455" t="s">
        <v>24</v>
      </c>
      <c r="B20" s="1751"/>
      <c r="C20" s="1598" t="s">
        <v>23</v>
      </c>
      <c r="D20" s="1646">
        <v>14000</v>
      </c>
      <c r="E20" s="1680">
        <v>7830</v>
      </c>
      <c r="F20" s="1680">
        <f>SUM(G20-E20)</f>
        <v>12170</v>
      </c>
      <c r="G20" s="1606">
        <v>20000</v>
      </c>
      <c r="H20" s="1566">
        <v>12960</v>
      </c>
    </row>
    <row r="21" spans="1:9" ht="15.95" customHeight="1" outlineLevel="1">
      <c r="A21" s="1727" t="s">
        <v>1159</v>
      </c>
      <c r="B21" s="1605"/>
      <c r="C21" s="1614" t="s">
        <v>9</v>
      </c>
      <c r="D21" s="1711">
        <v>0</v>
      </c>
      <c r="E21" s="1709">
        <v>0</v>
      </c>
      <c r="F21" s="1763">
        <f>SUM(G21-E21)</f>
        <v>4150</v>
      </c>
      <c r="G21" s="1762">
        <v>4150</v>
      </c>
      <c r="H21" s="1762">
        <v>0</v>
      </c>
    </row>
    <row r="22" spans="1:9" ht="15.95" customHeight="1" outlineLevel="1">
      <c r="A22" s="1485"/>
      <c r="B22" s="1648"/>
      <c r="C22" s="1598"/>
      <c r="D22" s="1706"/>
      <c r="E22" s="1597"/>
      <c r="F22" s="1596"/>
      <c r="G22" s="1595"/>
      <c r="H22" s="1536"/>
    </row>
    <row r="23" spans="1:9" ht="15.95" customHeight="1" outlineLevel="1">
      <c r="A23" s="1485"/>
      <c r="B23" s="1648"/>
      <c r="C23" s="1603"/>
      <c r="D23" s="1706"/>
      <c r="E23" s="1597"/>
      <c r="F23" s="1537"/>
      <c r="G23" s="1658"/>
      <c r="H23" s="1536"/>
    </row>
    <row r="24" spans="1:9" ht="15.95" customHeight="1" outlineLevel="1">
      <c r="A24" s="1455"/>
      <c r="B24" s="1751"/>
      <c r="C24" s="1603"/>
      <c r="D24" s="1706"/>
      <c r="E24" s="1597"/>
      <c r="F24" s="1537"/>
      <c r="G24" s="1658"/>
      <c r="H24" s="1536"/>
    </row>
    <row r="25" spans="1:9" ht="15.95" customHeight="1" outlineLevel="1">
      <c r="A25" s="1455"/>
      <c r="B25" s="1751"/>
      <c r="C25" s="1603"/>
      <c r="D25" s="1706"/>
      <c r="E25" s="1597"/>
      <c r="F25" s="1537"/>
      <c r="G25" s="1658"/>
      <c r="H25" s="1536"/>
    </row>
    <row r="26" spans="1:9" ht="15.95" customHeight="1" outlineLevel="1">
      <c r="A26" s="1455"/>
      <c r="B26" s="1751"/>
      <c r="C26" s="1603"/>
      <c r="D26" s="1706"/>
      <c r="E26" s="1597"/>
      <c r="F26" s="1537"/>
      <c r="G26" s="1658"/>
      <c r="H26" s="1536"/>
    </row>
    <row r="27" spans="1:9" s="1431" customFormat="1" ht="15.95" customHeight="1" outlineLevel="1">
      <c r="A27" s="1600"/>
      <c r="B27" s="1725"/>
      <c r="C27" s="1601"/>
      <c r="D27" s="1706"/>
      <c r="E27" s="1597"/>
      <c r="F27" s="1537"/>
      <c r="G27" s="1658"/>
      <c r="H27" s="1536"/>
    </row>
    <row r="28" spans="1:9" s="1431" customFormat="1" ht="15.95" customHeight="1" outlineLevel="1">
      <c r="A28" s="1600"/>
      <c r="B28" s="1749"/>
      <c r="C28" s="1598"/>
      <c r="D28" s="1706"/>
      <c r="E28" s="1597"/>
      <c r="F28" s="1537"/>
      <c r="G28" s="1658"/>
      <c r="H28" s="1536"/>
    </row>
    <row r="29" spans="1:9" s="1431" customFormat="1" ht="15.95" customHeight="1" outlineLevel="1">
      <c r="A29" s="1600"/>
      <c r="B29" s="1749"/>
      <c r="C29" s="1598"/>
      <c r="D29" s="1706"/>
      <c r="E29" s="1597"/>
      <c r="F29" s="1537"/>
      <c r="G29" s="1658"/>
      <c r="H29" s="1536"/>
    </row>
    <row r="30" spans="1:9" s="1431" customFormat="1" ht="15.95" customHeight="1" outlineLevel="1">
      <c r="A30" s="1594"/>
      <c r="B30" s="1748"/>
      <c r="C30" s="1592"/>
      <c r="D30" s="1701"/>
      <c r="E30" s="1590"/>
      <c r="F30" s="1720"/>
      <c r="G30" s="1655"/>
      <c r="H30" s="1719"/>
    </row>
    <row r="31" spans="1:9" s="1431" customFormat="1" ht="15.95" customHeight="1" outlineLevel="1" thickBot="1">
      <c r="A31" s="1532" t="s">
        <v>8</v>
      </c>
      <c r="B31" s="1532"/>
      <c r="C31" s="1745"/>
      <c r="D31" s="1775">
        <f>SUM(D16)</f>
        <v>74474</v>
      </c>
      <c r="E31" s="1532">
        <f>SUM(E16)</f>
        <v>33124</v>
      </c>
      <c r="F31" s="1532">
        <f>SUM(F16)</f>
        <v>56876</v>
      </c>
      <c r="G31" s="1532">
        <f>SUM(G16)</f>
        <v>90000</v>
      </c>
      <c r="H31" s="1585">
        <f>SUM(H16)</f>
        <v>90000</v>
      </c>
      <c r="I31" s="1584" t="s">
        <v>1113</v>
      </c>
    </row>
    <row r="32" spans="1:9" ht="20.100000000000001" customHeight="1" outlineLevel="1" thickTop="1">
      <c r="H32" s="1583"/>
    </row>
    <row r="33" spans="1:9" ht="19.5" customHeight="1">
      <c r="A33" s="1430" t="s">
        <v>1010</v>
      </c>
      <c r="C33" s="1581" t="s">
        <v>6</v>
      </c>
      <c r="E33" s="1582" t="s">
        <v>1143</v>
      </c>
      <c r="F33" s="1582"/>
      <c r="G33" s="1582"/>
    </row>
    <row r="34" spans="1:9" ht="18" customHeight="1">
      <c r="C34" s="1581"/>
    </row>
    <row r="35" spans="1:9" ht="27.6" customHeight="1">
      <c r="A35" s="3706" t="s">
        <v>1929</v>
      </c>
      <c r="B35" s="1437"/>
      <c r="C35" s="3707" t="s">
        <v>1906</v>
      </c>
      <c r="D35" s="3708"/>
      <c r="E35" s="3705" t="s">
        <v>1876</v>
      </c>
      <c r="F35" s="1526"/>
      <c r="G35" s="1526"/>
      <c r="H35" s="1526"/>
    </row>
    <row r="36" spans="1:9" s="1420" customFormat="1" ht="15.95" customHeight="1">
      <c r="A36" s="3711" t="s">
        <v>1131</v>
      </c>
      <c r="B36" s="3711"/>
      <c r="C36" s="1525" t="s">
        <v>100</v>
      </c>
      <c r="D36" s="1525"/>
      <c r="E36" s="1521" t="s">
        <v>0</v>
      </c>
      <c r="F36" s="1521"/>
      <c r="G36" s="1521"/>
      <c r="H36" s="1521"/>
      <c r="I36" s="1422"/>
    </row>
    <row r="37" spans="1:9" s="1420" customFormat="1" ht="13.5">
      <c r="A37" s="3715"/>
      <c r="B37" s="3715"/>
      <c r="C37" s="1525"/>
      <c r="D37" s="1525"/>
      <c r="E37" s="1423"/>
      <c r="F37" s="1423"/>
      <c r="G37" s="1423"/>
      <c r="H37" s="1423"/>
      <c r="I37" s="1422"/>
    </row>
  </sheetData>
  <mergeCells count="11">
    <mergeCell ref="E33:G33"/>
    <mergeCell ref="C36:D36"/>
    <mergeCell ref="E36:H36"/>
    <mergeCell ref="A37:B37"/>
    <mergeCell ref="A12:B14"/>
    <mergeCell ref="A5:H5"/>
    <mergeCell ref="A6:H6"/>
    <mergeCell ref="E12:G12"/>
    <mergeCell ref="C35:D35"/>
    <mergeCell ref="E35:H35"/>
    <mergeCell ref="C37:D37"/>
  </mergeCells>
  <pageMargins left="0.5" right="0" top="0.25" bottom="0" header="0.5" footer="0"/>
  <pageSetup paperSize="5"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N39"/>
  <sheetViews>
    <sheetView showGridLines="0" showOutlineSymbols="0" topLeftCell="A25" workbookViewId="0">
      <selection activeCell="F38" sqref="F38"/>
    </sheetView>
  </sheetViews>
  <sheetFormatPr defaultColWidth="12.5703125" defaultRowHeight="12.75" outlineLevelRow="2" outlineLevelCol="2"/>
  <cols>
    <col min="1" max="1" width="1.85546875" style="238" customWidth="1"/>
    <col min="2" max="2" width="33.7109375" style="238" customWidth="1"/>
    <col min="3" max="3" width="11.7109375" style="238" customWidth="1"/>
    <col min="4" max="4" width="11" style="238" customWidth="1"/>
    <col min="5" max="5" width="10.7109375" style="239" customWidth="1"/>
    <col min="6" max="6" width="11.140625" style="238" customWidth="1"/>
    <col min="7" max="7" width="10.28515625" style="238" customWidth="1"/>
    <col min="8" max="8" width="10.5703125" style="238" customWidth="1"/>
    <col min="9" max="25" width="12.5703125" style="236"/>
    <col min="26" max="29" width="12.5703125" style="236" outlineLevel="1"/>
    <col min="30" max="77" width="12.5703125" style="236"/>
    <col min="78" max="83" width="12.5703125" style="236" outlineLevel="1"/>
    <col min="84" max="89" width="12.5703125" style="236" outlineLevel="2"/>
    <col min="90" max="92" width="12.5703125" style="236" outlineLevel="1"/>
    <col min="93" max="16384" width="12.5703125" style="236"/>
  </cols>
  <sheetData>
    <row r="1" spans="1:8" ht="13.5">
      <c r="A1" s="329" t="s">
        <v>99</v>
      </c>
      <c r="E1" s="341"/>
      <c r="F1" s="340"/>
      <c r="G1" s="340"/>
      <c r="H1" s="340"/>
    </row>
    <row r="2" spans="1:8" ht="14.25" customHeight="1">
      <c r="A2" s="326" t="s">
        <v>221</v>
      </c>
      <c r="E2" s="323"/>
      <c r="F2" s="322"/>
      <c r="G2" s="322"/>
      <c r="H2" s="322"/>
    </row>
    <row r="3" spans="1:8" ht="14.25" customHeight="1">
      <c r="E3" s="323"/>
      <c r="G3" s="322"/>
      <c r="H3" s="322"/>
    </row>
    <row r="4" spans="1:8" ht="14.25" customHeight="1">
      <c r="E4" s="323"/>
      <c r="G4" s="322"/>
      <c r="H4" s="322"/>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360"/>
      <c r="F7" s="359"/>
      <c r="G7" s="359"/>
      <c r="H7" s="359"/>
    </row>
    <row r="8" spans="1:8" ht="14.25" customHeight="1">
      <c r="A8" s="359"/>
      <c r="B8" s="359"/>
      <c r="C8" s="359"/>
      <c r="D8" s="359"/>
      <c r="E8" s="360"/>
      <c r="F8" s="359"/>
      <c r="G8" s="359"/>
      <c r="H8" s="359"/>
    </row>
    <row r="9" spans="1:8" ht="14.25" customHeight="1">
      <c r="A9" s="317" t="s">
        <v>218</v>
      </c>
      <c r="B9" s="317"/>
    </row>
    <row r="10" spans="1:8" ht="14.25" customHeight="1">
      <c r="A10" s="316" t="s">
        <v>267</v>
      </c>
      <c r="B10" s="316"/>
    </row>
    <row r="11" spans="1:8" ht="14.25" customHeight="1">
      <c r="A11" s="316"/>
      <c r="B11" s="316"/>
    </row>
    <row r="12" spans="1:8" ht="14.25" customHeight="1">
      <c r="A12" s="315" t="s">
        <v>143</v>
      </c>
      <c r="B12" s="314"/>
      <c r="C12" s="310" t="s">
        <v>92</v>
      </c>
      <c r="D12" s="310" t="s">
        <v>229</v>
      </c>
      <c r="E12" s="313" t="s">
        <v>93</v>
      </c>
      <c r="F12" s="312"/>
      <c r="G12" s="311"/>
      <c r="H12" s="310" t="s">
        <v>216</v>
      </c>
    </row>
    <row r="13" spans="1:8" ht="14.25" customHeight="1">
      <c r="A13" s="309"/>
      <c r="B13" s="308"/>
      <c r="C13" s="307" t="s">
        <v>86</v>
      </c>
      <c r="D13" s="305" t="s">
        <v>214</v>
      </c>
      <c r="E13" s="306" t="s">
        <v>215</v>
      </c>
      <c r="F13" s="305" t="s">
        <v>89</v>
      </c>
      <c r="G13" s="305"/>
      <c r="H13" s="305" t="s">
        <v>214</v>
      </c>
    </row>
    <row r="14" spans="1:8" ht="14.25" customHeight="1">
      <c r="A14" s="309"/>
      <c r="B14" s="308"/>
      <c r="C14" s="307"/>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297"/>
      <c r="F16" s="296"/>
      <c r="G16" s="296"/>
      <c r="H16" s="295"/>
    </row>
    <row r="17" spans="1:10" s="237" customFormat="1" ht="20.100000000000001" customHeight="1" outlineLevel="1">
      <c r="A17" s="294" t="s">
        <v>46</v>
      </c>
      <c r="B17" s="293"/>
      <c r="C17" s="292"/>
      <c r="D17" s="290">
        <f>SUM(D18:D31)</f>
        <v>4379282.7700000005</v>
      </c>
      <c r="E17" s="291">
        <f>SUM(E18:E31)</f>
        <v>1686427.41</v>
      </c>
      <c r="F17" s="290">
        <f>SUM(F18:F31)</f>
        <v>2775412.59</v>
      </c>
      <c r="G17" s="290">
        <f>SUM(G18:G31)</f>
        <v>4461840</v>
      </c>
      <c r="H17" s="290">
        <f>SUM(H18:H31)</f>
        <v>3350000</v>
      </c>
    </row>
    <row r="18" spans="1:10" s="268" customFormat="1" ht="18" customHeight="1" outlineLevel="1">
      <c r="A18" s="282" t="s">
        <v>212</v>
      </c>
      <c r="B18" s="276"/>
      <c r="C18" s="289" t="s">
        <v>44</v>
      </c>
      <c r="D18" s="288">
        <f>[13]TOURISM!$E$12</f>
        <v>378210.28</v>
      </c>
      <c r="E18" s="287">
        <f>[12]TOURISM!$E$12</f>
        <v>160920</v>
      </c>
      <c r="F18" s="272">
        <f>G18-E18</f>
        <v>189080</v>
      </c>
      <c r="G18" s="286">
        <f>[12]TOURISM!$C$12</f>
        <v>350000</v>
      </c>
      <c r="H18" s="285">
        <v>150000</v>
      </c>
    </row>
    <row r="19" spans="1:10" s="267" customFormat="1" ht="18" customHeight="1" outlineLevel="1">
      <c r="A19" s="282" t="s">
        <v>266</v>
      </c>
      <c r="B19" s="276"/>
      <c r="C19" s="278" t="s">
        <v>40</v>
      </c>
      <c r="D19" s="288">
        <f>[13]TOURISM!$E$13</f>
        <v>149730</v>
      </c>
      <c r="E19" s="452">
        <f>[12]TOURISM!$E$13</f>
        <v>0</v>
      </c>
      <c r="F19" s="272">
        <f>G19-E19</f>
        <v>350000</v>
      </c>
      <c r="G19" s="283">
        <f>[12]TOURISM!$C$13</f>
        <v>350000</v>
      </c>
      <c r="H19" s="270">
        <v>50000</v>
      </c>
    </row>
    <row r="20" spans="1:10" s="267" customFormat="1" ht="18" customHeight="1" outlineLevel="1">
      <c r="A20" s="277" t="s">
        <v>39</v>
      </c>
      <c r="B20" s="276"/>
      <c r="C20" s="278" t="s">
        <v>35</v>
      </c>
      <c r="D20" s="274">
        <f>[13]TOURISM!$E$14</f>
        <v>30000</v>
      </c>
      <c r="E20" s="284">
        <f>[12]TOURISM!$E$14</f>
        <v>0</v>
      </c>
      <c r="F20" s="272">
        <f>G20-E20</f>
        <v>30000</v>
      </c>
      <c r="G20" s="283">
        <f>[12]TOURISM!$C$14</f>
        <v>30000</v>
      </c>
      <c r="H20" s="270">
        <v>30000</v>
      </c>
    </row>
    <row r="21" spans="1:10" s="267" customFormat="1" ht="18" customHeight="1" outlineLevel="1">
      <c r="A21" s="280" t="s">
        <v>238</v>
      </c>
      <c r="B21" s="279"/>
      <c r="C21" s="278" t="s">
        <v>131</v>
      </c>
      <c r="D21" s="274">
        <f>[13]TOURISM!$E$15</f>
        <v>340434.95999999996</v>
      </c>
      <c r="E21" s="284">
        <f>[12]TOURISM!$E$15</f>
        <v>60532.570000000007</v>
      </c>
      <c r="F21" s="272">
        <f>G21-E21</f>
        <v>343967.43</v>
      </c>
      <c r="G21" s="283">
        <f>[12]TOURISM!$C$15</f>
        <v>404500</v>
      </c>
      <c r="H21" s="270">
        <v>204500</v>
      </c>
    </row>
    <row r="22" spans="1:10" s="267" customFormat="1" ht="18" customHeight="1" outlineLevel="1">
      <c r="A22" s="281" t="s">
        <v>130</v>
      </c>
      <c r="B22" s="279"/>
      <c r="C22" s="278" t="s">
        <v>33</v>
      </c>
      <c r="D22" s="274">
        <f>[13]TOURISM!$E$16</f>
        <v>21970</v>
      </c>
      <c r="E22" s="284">
        <f>[12]TOURISM!$E$16</f>
        <v>0</v>
      </c>
      <c r="F22" s="272">
        <f>G22-E22</f>
        <v>50000</v>
      </c>
      <c r="G22" s="283">
        <f>[12]TOURISM!$C$16</f>
        <v>50000</v>
      </c>
      <c r="H22" s="270">
        <v>50000</v>
      </c>
    </row>
    <row r="23" spans="1:10" s="267" customFormat="1" ht="18" customHeight="1" outlineLevel="1">
      <c r="A23" s="280" t="s">
        <v>195</v>
      </c>
      <c r="B23" s="279"/>
      <c r="C23" s="278" t="s">
        <v>194</v>
      </c>
      <c r="D23" s="274">
        <f>[13]TOURISM!$E$17</f>
        <v>2400</v>
      </c>
      <c r="E23" s="273">
        <f>[12]TOURISM!$E$17</f>
        <v>0</v>
      </c>
      <c r="F23" s="272">
        <f>G23-E23</f>
        <v>2400</v>
      </c>
      <c r="G23" s="271">
        <f>[12]TOURISM!$C$17</f>
        <v>2400</v>
      </c>
      <c r="H23" s="270">
        <v>2400</v>
      </c>
    </row>
    <row r="24" spans="1:10" s="267" customFormat="1" ht="18" customHeight="1" outlineLevel="1">
      <c r="A24" s="281" t="s">
        <v>209</v>
      </c>
      <c r="B24" s="279"/>
      <c r="C24" s="278" t="s">
        <v>27</v>
      </c>
      <c r="D24" s="274">
        <f>[13]TOURISM!$E$18</f>
        <v>16690.310000000001</v>
      </c>
      <c r="E24" s="284">
        <f>[12]TOURISM!$E$18</f>
        <v>6011.88</v>
      </c>
      <c r="F24" s="272">
        <f>G24-E24</f>
        <v>23988.12</v>
      </c>
      <c r="G24" s="283">
        <f>[12]TOURISM!$C$18</f>
        <v>30000</v>
      </c>
      <c r="H24" s="270">
        <v>30000</v>
      </c>
    </row>
    <row r="25" spans="1:10" s="267" customFormat="1" ht="18" customHeight="1" outlineLevel="1">
      <c r="A25" s="280" t="s">
        <v>265</v>
      </c>
      <c r="B25" s="279"/>
      <c r="C25" s="278" t="s">
        <v>128</v>
      </c>
      <c r="D25" s="274">
        <f>[13]TOURISM!$E$19</f>
        <v>13179</v>
      </c>
      <c r="E25" s="273">
        <f>[12]TOURISM!$E$19</f>
        <v>12000</v>
      </c>
      <c r="F25" s="272">
        <f>G25-E25</f>
        <v>12000</v>
      </c>
      <c r="G25" s="271">
        <f>[12]TOURISM!$C$19</f>
        <v>24000</v>
      </c>
      <c r="H25" s="270">
        <v>24000</v>
      </c>
      <c r="J25" s="459" t="s">
        <v>264</v>
      </c>
    </row>
    <row r="26" spans="1:10" s="267" customFormat="1" ht="18" customHeight="1" outlineLevel="1">
      <c r="A26" s="280" t="s">
        <v>24</v>
      </c>
      <c r="B26" s="279"/>
      <c r="C26" s="278" t="s">
        <v>23</v>
      </c>
      <c r="D26" s="274">
        <f>[13]TOURISM!$E$20</f>
        <v>1851356.2200000002</v>
      </c>
      <c r="E26" s="273">
        <f>[12]TOURISM!$E$20</f>
        <v>701838.46</v>
      </c>
      <c r="F26" s="272">
        <f>G26-E26</f>
        <v>1176281.54</v>
      </c>
      <c r="G26" s="271">
        <f>[12]TOURISM!$C$20</f>
        <v>1878120</v>
      </c>
      <c r="H26" s="270">
        <v>1878120</v>
      </c>
      <c r="I26" s="267">
        <v>243000</v>
      </c>
      <c r="J26" s="270">
        <v>1980720</v>
      </c>
    </row>
    <row r="27" spans="1:10" s="267" customFormat="1" ht="18" customHeight="1" outlineLevel="1">
      <c r="A27" s="280" t="s">
        <v>254</v>
      </c>
      <c r="B27" s="279"/>
      <c r="C27" s="278"/>
      <c r="D27" s="274"/>
      <c r="E27" s="273"/>
      <c r="F27" s="272"/>
      <c r="G27" s="271"/>
      <c r="H27" s="270"/>
    </row>
    <row r="28" spans="1:10" s="267" customFormat="1" ht="18" customHeight="1" outlineLevel="1">
      <c r="A28" s="280"/>
      <c r="B28" s="458" t="s">
        <v>253</v>
      </c>
      <c r="C28" s="278" t="s">
        <v>252</v>
      </c>
      <c r="D28" s="274">
        <f>[13]TOURISM!$E$21</f>
        <v>18000</v>
      </c>
      <c r="E28" s="273">
        <f>[12]TOURISM!$E$21</f>
        <v>20000</v>
      </c>
      <c r="F28" s="272">
        <f>G28-E28</f>
        <v>20000</v>
      </c>
      <c r="G28" s="271">
        <f>[12]TOURISM!$C$21</f>
        <v>40000</v>
      </c>
      <c r="H28" s="270">
        <v>40000</v>
      </c>
    </row>
    <row r="29" spans="1:10" s="267" customFormat="1" ht="18" customHeight="1" outlineLevel="1">
      <c r="A29" s="280" t="s">
        <v>251</v>
      </c>
      <c r="B29" s="279"/>
      <c r="C29" s="278"/>
      <c r="D29" s="274"/>
      <c r="E29" s="273"/>
      <c r="F29" s="272"/>
      <c r="G29" s="271"/>
      <c r="H29" s="270"/>
    </row>
    <row r="30" spans="1:10" s="267" customFormat="1" ht="18" customHeight="1" outlineLevel="1">
      <c r="A30" s="280"/>
      <c r="B30" s="279" t="s">
        <v>250</v>
      </c>
      <c r="C30" s="278" t="s">
        <v>206</v>
      </c>
      <c r="D30" s="274">
        <f>[13]TOURISM!$E$22</f>
        <v>0</v>
      </c>
      <c r="E30" s="273">
        <f>[12]TOURISM!$E$22</f>
        <v>0</v>
      </c>
      <c r="F30" s="272">
        <f>G30-E30</f>
        <v>10000</v>
      </c>
      <c r="G30" s="271">
        <f>[12]TOURISM!$C$22</f>
        <v>10000</v>
      </c>
      <c r="H30" s="270">
        <v>10000</v>
      </c>
    </row>
    <row r="31" spans="1:10" s="267" customFormat="1" ht="18" customHeight="1" outlineLevel="1">
      <c r="A31" s="277" t="s">
        <v>205</v>
      </c>
      <c r="B31" s="276"/>
      <c r="C31" s="275" t="s">
        <v>9</v>
      </c>
      <c r="D31" s="274">
        <f>[13]TOURISM!$E$23</f>
        <v>1557312</v>
      </c>
      <c r="E31" s="273">
        <f>[12]TOURISM!$E$23</f>
        <v>725124.5</v>
      </c>
      <c r="F31" s="272">
        <f>G31-E31</f>
        <v>567695.5</v>
      </c>
      <c r="G31" s="271">
        <f>[12]TOURISM!$C$23</f>
        <v>1292820</v>
      </c>
      <c r="H31" s="270">
        <v>880980</v>
      </c>
    </row>
    <row r="32" spans="1:10" ht="20.100000000000001" customHeight="1" outlineLevel="2" thickBot="1">
      <c r="A32" s="266" t="s">
        <v>8</v>
      </c>
      <c r="B32" s="264"/>
      <c r="C32" s="265"/>
      <c r="D32" s="264">
        <f>SUM(D18:D31)</f>
        <v>4379282.7700000005</v>
      </c>
      <c r="E32" s="263">
        <f>SUM(E18:E31)</f>
        <v>1686427.41</v>
      </c>
      <c r="F32" s="264">
        <f>SUM(F18:F31)</f>
        <v>2775412.59</v>
      </c>
      <c r="G32" s="264">
        <f>SUM(G18:G31)</f>
        <v>4461840</v>
      </c>
      <c r="H32" s="263">
        <f>SUM(H18:H31)</f>
        <v>3350000</v>
      </c>
    </row>
    <row r="33" spans="1:8" ht="20.100000000000001" customHeight="1" outlineLevel="2" thickTop="1">
      <c r="A33" s="259"/>
      <c r="B33" s="259"/>
      <c r="C33" s="261"/>
      <c r="D33" s="259"/>
      <c r="E33" s="260"/>
      <c r="F33" s="259"/>
      <c r="G33" s="259"/>
      <c r="H33" s="457"/>
    </row>
    <row r="34" spans="1:8" s="247" customFormat="1" ht="14.25" customHeight="1">
      <c r="A34" s="253" t="s">
        <v>203</v>
      </c>
      <c r="B34" s="253"/>
      <c r="C34" s="249" t="s">
        <v>6</v>
      </c>
      <c r="D34" s="249"/>
      <c r="E34" s="252"/>
      <c r="F34" s="253" t="s">
        <v>5</v>
      </c>
      <c r="G34" s="249"/>
      <c r="H34" s="249"/>
    </row>
    <row r="35" spans="1:8" s="247" customFormat="1" ht="14.25" customHeight="1">
      <c r="A35" s="253"/>
      <c r="B35" s="253"/>
      <c r="C35" s="249"/>
      <c r="D35" s="249"/>
      <c r="E35" s="252"/>
      <c r="F35" s="253"/>
      <c r="G35" s="249"/>
      <c r="H35" s="249"/>
    </row>
    <row r="36" spans="1:8" s="247" customFormat="1" ht="14.25" customHeight="1">
      <c r="A36" s="253"/>
      <c r="B36" s="253"/>
      <c r="C36" s="249"/>
      <c r="D36" s="249"/>
      <c r="E36" s="252"/>
      <c r="F36" s="253"/>
      <c r="G36" s="249"/>
      <c r="H36" s="249"/>
    </row>
    <row r="37" spans="1:8" s="247" customFormat="1" ht="14.25" customHeight="1">
      <c r="A37" s="257" t="s">
        <v>1867</v>
      </c>
      <c r="B37" s="255"/>
      <c r="C37" s="256" t="s">
        <v>1866</v>
      </c>
      <c r="D37" s="249"/>
      <c r="E37" s="449"/>
      <c r="F37" s="255" t="s">
        <v>1858</v>
      </c>
      <c r="G37" s="249"/>
      <c r="H37" s="249"/>
    </row>
    <row r="38" spans="1:8" s="247" customFormat="1" ht="14.25" customHeight="1">
      <c r="A38" s="249" t="s">
        <v>263</v>
      </c>
      <c r="B38" s="456"/>
      <c r="C38" s="252" t="s">
        <v>200</v>
      </c>
      <c r="D38" s="249"/>
      <c r="E38" s="448"/>
      <c r="F38" s="250" t="s">
        <v>199</v>
      </c>
      <c r="G38" s="249"/>
      <c r="H38" s="249"/>
    </row>
    <row r="39" spans="1:8" s="240" customFormat="1">
      <c r="A39" s="332" t="s">
        <v>262</v>
      </c>
      <c r="B39" s="246"/>
      <c r="C39" s="245"/>
      <c r="D39" s="243"/>
      <c r="E39" s="244"/>
      <c r="F39" s="243"/>
      <c r="G39" s="243"/>
      <c r="H39" s="243"/>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9"/>
  <sheetViews>
    <sheetView showGridLines="0" showOutlineSymbols="0" topLeftCell="A23" zoomScaleNormal="100" workbookViewId="0">
      <pane xSplit="3" topLeftCell="D1" activePane="topRight" state="frozen"/>
      <selection pane="topRight" activeCell="A37" sqref="A37:D39"/>
    </sheetView>
  </sheetViews>
  <sheetFormatPr defaultColWidth="12.5703125" defaultRowHeight="12.75" outlineLevelRow="1" outlineLevelCol="2"/>
  <cols>
    <col min="1" max="1" width="1.85546875" style="1430" customWidth="1"/>
    <col min="2" max="2" width="36.28515625" style="1430" customWidth="1"/>
    <col min="3" max="3" width="10.42578125" style="1430" customWidth="1"/>
    <col min="4" max="4" width="9.140625" style="1430" customWidth="1"/>
    <col min="5" max="7" width="10.7109375" style="1430" customWidth="1"/>
    <col min="8" max="8" width="10.28515625" style="1430" customWidth="1"/>
    <col min="9" max="9" width="14.140625" style="1430" customWidth="1"/>
    <col min="10"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8">
      <c r="A1" s="1634" t="s">
        <v>99</v>
      </c>
      <c r="E1" s="1634"/>
      <c r="G1" s="1634"/>
      <c r="H1" s="1634"/>
    </row>
    <row r="2" spans="1:8" ht="14.25" customHeight="1">
      <c r="A2" s="1632"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ht="14.25" customHeight="1">
      <c r="A10" s="1631"/>
      <c r="B10" s="1519" t="s">
        <v>1168</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785"/>
    </row>
    <row r="16" spans="1:8" ht="20.100000000000001" customHeight="1">
      <c r="A16" s="1626" t="s">
        <v>46</v>
      </c>
      <c r="B16" s="1670"/>
      <c r="C16" s="1624"/>
      <c r="D16" s="1784">
        <f>SUM(D17:D32)</f>
        <v>105417.09</v>
      </c>
      <c r="E16" s="1753">
        <f>SUM(E17:E32)</f>
        <v>89658</v>
      </c>
      <c r="F16" s="1753">
        <f>SUM(F17:F32)</f>
        <v>60342</v>
      </c>
      <c r="G16" s="1753">
        <f>SUM(G17:G32)</f>
        <v>150000</v>
      </c>
      <c r="H16" s="1753">
        <f>SUM(H17:H32)</f>
        <v>150000</v>
      </c>
    </row>
    <row r="17" spans="1:8" ht="15.95" customHeight="1" outlineLevel="1">
      <c r="A17" s="1485" t="s">
        <v>1152</v>
      </c>
      <c r="B17" s="1605"/>
      <c r="C17" s="1729" t="s">
        <v>1120</v>
      </c>
      <c r="D17" s="1783">
        <v>62735</v>
      </c>
      <c r="E17" s="1613">
        <v>71453</v>
      </c>
      <c r="F17" s="1613">
        <f>SUM(G17-E17)</f>
        <v>8555</v>
      </c>
      <c r="G17" s="1662">
        <v>80008</v>
      </c>
      <c r="H17" s="1662">
        <v>134750</v>
      </c>
    </row>
    <row r="18" spans="1:8" ht="15.95" customHeight="1" outlineLevel="1">
      <c r="A18" s="1449" t="s">
        <v>238</v>
      </c>
      <c r="B18" s="1452"/>
      <c r="C18" s="1730" t="s">
        <v>131</v>
      </c>
      <c r="D18" s="1783">
        <v>23180.09</v>
      </c>
      <c r="E18" s="1613">
        <v>880</v>
      </c>
      <c r="F18" s="1613">
        <f>SUM(G18-E18)</f>
        <v>49120</v>
      </c>
      <c r="G18" s="1662">
        <v>50000</v>
      </c>
      <c r="H18" s="1662">
        <v>15250</v>
      </c>
    </row>
    <row r="19" spans="1:8" ht="15.95" customHeight="1" outlineLevel="1">
      <c r="A19" s="1615" t="s">
        <v>1017</v>
      </c>
      <c r="B19" s="1605"/>
      <c r="C19" s="1614" t="s">
        <v>33</v>
      </c>
      <c r="D19" s="1610">
        <v>19502</v>
      </c>
      <c r="E19" s="1613">
        <v>17325</v>
      </c>
      <c r="F19" s="1612">
        <f>SUM(G19-E19)</f>
        <v>2667</v>
      </c>
      <c r="G19" s="1606">
        <v>19992</v>
      </c>
      <c r="H19" s="1606">
        <v>0</v>
      </c>
    </row>
    <row r="20" spans="1:8" ht="15.95" customHeight="1" outlineLevel="1">
      <c r="A20" s="1615"/>
      <c r="B20" s="1605"/>
      <c r="C20" s="1614"/>
      <c r="D20" s="1610"/>
      <c r="E20" s="1613"/>
      <c r="F20" s="1612"/>
      <c r="G20" s="1606"/>
      <c r="H20" s="1606"/>
    </row>
    <row r="21" spans="1:8" ht="15.95" customHeight="1" outlineLevel="1">
      <c r="A21" s="1485"/>
      <c r="B21" s="1605"/>
      <c r="C21" s="1724"/>
      <c r="D21" s="1783"/>
      <c r="E21" s="1613"/>
      <c r="F21" s="1613"/>
      <c r="G21" s="1645"/>
      <c r="H21" s="1662"/>
    </row>
    <row r="22" spans="1:8" ht="15.95" customHeight="1" outlineLevel="1">
      <c r="A22" s="1485"/>
      <c r="B22" s="1605"/>
      <c r="C22" s="1724"/>
      <c r="D22" s="1783"/>
      <c r="E22" s="1613"/>
      <c r="F22" s="1613"/>
      <c r="G22" s="1645"/>
      <c r="H22" s="1662"/>
    </row>
    <row r="23" spans="1:8" ht="15.95" customHeight="1" outlineLevel="1">
      <c r="A23" s="1485"/>
      <c r="B23" s="1605"/>
      <c r="C23" s="1724"/>
      <c r="D23" s="1783"/>
      <c r="E23" s="1613"/>
      <c r="F23" s="1613"/>
      <c r="G23" s="1645"/>
      <c r="H23" s="1662"/>
    </row>
    <row r="24" spans="1:8" ht="15.95" customHeight="1" outlineLevel="1">
      <c r="A24" s="1485"/>
      <c r="B24" s="1605"/>
      <c r="C24" s="1724"/>
      <c r="D24" s="1783"/>
      <c r="E24" s="1613"/>
      <c r="F24" s="1613"/>
      <c r="G24" s="1645"/>
      <c r="H24" s="1662"/>
    </row>
    <row r="25" spans="1:8" ht="15.95" customHeight="1" outlineLevel="1">
      <c r="A25" s="1485"/>
      <c r="B25" s="1605"/>
      <c r="C25" s="1724"/>
      <c r="D25" s="1783"/>
      <c r="E25" s="1613"/>
      <c r="F25" s="1782"/>
      <c r="G25" s="1645"/>
      <c r="H25" s="1662"/>
    </row>
    <row r="26" spans="1:8" ht="15.95" customHeight="1" outlineLevel="1">
      <c r="A26" s="1485"/>
      <c r="B26" s="1605"/>
      <c r="C26" s="1724"/>
      <c r="D26" s="1783"/>
      <c r="E26" s="1613"/>
      <c r="F26" s="1782"/>
      <c r="G26" s="1645"/>
      <c r="H26" s="1662"/>
    </row>
    <row r="27" spans="1:8" ht="15.95" customHeight="1" outlineLevel="1">
      <c r="A27" s="1455"/>
      <c r="B27" s="1440"/>
      <c r="C27" s="1724"/>
      <c r="D27" s="1783"/>
      <c r="E27" s="1613"/>
      <c r="F27" s="1782"/>
      <c r="G27" s="1645"/>
      <c r="H27" s="1662"/>
    </row>
    <row r="28" spans="1:8" ht="15.95" customHeight="1" outlineLevel="1">
      <c r="A28" s="1485"/>
      <c r="B28" s="1605"/>
      <c r="C28" s="1724"/>
      <c r="D28" s="1783"/>
      <c r="E28" s="1613"/>
      <c r="F28" s="1782"/>
      <c r="G28" s="1645"/>
      <c r="H28" s="1662"/>
    </row>
    <row r="29" spans="1:8" ht="15.95" customHeight="1" outlineLevel="1">
      <c r="A29" s="1455"/>
      <c r="B29" s="1604"/>
      <c r="C29" s="1726"/>
      <c r="D29" s="1783"/>
      <c r="E29" s="1613"/>
      <c r="F29" s="1782"/>
      <c r="G29" s="1645"/>
      <c r="H29" s="1662"/>
    </row>
    <row r="30" spans="1:8" s="1431" customFormat="1" ht="15.95" customHeight="1" outlineLevel="1">
      <c r="A30" s="1600"/>
      <c r="B30" s="1602"/>
      <c r="C30" s="1725"/>
      <c r="D30" s="1783"/>
      <c r="E30" s="1613"/>
      <c r="F30" s="1782"/>
      <c r="G30" s="1645"/>
      <c r="H30" s="1662"/>
    </row>
    <row r="31" spans="1:8" s="1431" customFormat="1" ht="15.95" customHeight="1" outlineLevel="1">
      <c r="A31" s="1600"/>
      <c r="B31" s="1599"/>
      <c r="C31" s="1724"/>
      <c r="D31" s="1783"/>
      <c r="E31" s="1613"/>
      <c r="F31" s="1782"/>
      <c r="G31" s="1645"/>
      <c r="H31" s="1662"/>
    </row>
    <row r="32" spans="1:8" s="1431" customFormat="1" ht="15.95" customHeight="1" outlineLevel="1">
      <c r="A32" s="1594"/>
      <c r="B32" s="1593"/>
      <c r="C32" s="1722"/>
      <c r="D32" s="1781"/>
      <c r="E32" s="1643"/>
      <c r="F32" s="1780"/>
      <c r="G32" s="1642"/>
      <c r="H32" s="1779"/>
    </row>
    <row r="33" spans="1:9" s="1431" customFormat="1" ht="15.95" customHeight="1" outlineLevel="1" thickBot="1">
      <c r="A33" s="1532" t="s">
        <v>8</v>
      </c>
      <c r="B33" s="1532"/>
      <c r="C33" s="1586"/>
      <c r="D33" s="1638">
        <f>SUM(D16)</f>
        <v>105417.09</v>
      </c>
      <c r="E33" s="1638">
        <f>SUM(E16)</f>
        <v>89658</v>
      </c>
      <c r="F33" s="1638">
        <f>SUM(F16)</f>
        <v>60342</v>
      </c>
      <c r="G33" s="1638">
        <f>SUM(G16)</f>
        <v>150000</v>
      </c>
      <c r="H33" s="1778">
        <f>SUM(H16)</f>
        <v>150000</v>
      </c>
      <c r="I33" s="1584" t="s">
        <v>1113</v>
      </c>
    </row>
    <row r="34" spans="1:9" ht="20.100000000000001" customHeight="1" outlineLevel="1" thickTop="1">
      <c r="H34" s="1583"/>
    </row>
    <row r="35" spans="1:9" ht="15.95" customHeight="1">
      <c r="A35" s="1430" t="s">
        <v>1010</v>
      </c>
      <c r="C35" s="1581" t="s">
        <v>6</v>
      </c>
      <c r="E35" s="1582" t="s">
        <v>1143</v>
      </c>
      <c r="F35" s="1582"/>
      <c r="G35" s="1582"/>
    </row>
    <row r="36" spans="1:9" ht="15.95" customHeight="1">
      <c r="C36" s="1581"/>
    </row>
    <row r="37" spans="1:9" ht="27.6" customHeight="1">
      <c r="A37" s="3706" t="s">
        <v>1929</v>
      </c>
      <c r="B37" s="1437"/>
      <c r="C37" s="3707" t="s">
        <v>1906</v>
      </c>
      <c r="D37" s="3708"/>
      <c r="E37" s="3705" t="s">
        <v>1876</v>
      </c>
      <c r="F37" s="1526"/>
      <c r="G37" s="1526"/>
      <c r="H37" s="1526"/>
    </row>
    <row r="38" spans="1:9" s="1420" customFormat="1" ht="15.95" customHeight="1">
      <c r="A38" s="3711" t="s">
        <v>1131</v>
      </c>
      <c r="B38" s="3711"/>
      <c r="C38" s="1525" t="s">
        <v>100</v>
      </c>
      <c r="D38" s="1525"/>
      <c r="E38" s="1521" t="s">
        <v>0</v>
      </c>
      <c r="F38" s="1521"/>
      <c r="G38" s="1521"/>
      <c r="H38" s="1521"/>
      <c r="I38" s="1422"/>
    </row>
    <row r="39" spans="1:9" s="1420" customFormat="1" ht="13.5">
      <c r="A39" s="3715"/>
      <c r="B39" s="3715"/>
      <c r="C39" s="1525"/>
      <c r="D39" s="1525"/>
      <c r="E39" s="1423"/>
      <c r="F39" s="1423"/>
      <c r="G39" s="1423"/>
      <c r="H39" s="1423"/>
      <c r="I39" s="1422"/>
    </row>
  </sheetData>
  <mergeCells count="11">
    <mergeCell ref="E35:G35"/>
    <mergeCell ref="C38:D38"/>
    <mergeCell ref="E38:H38"/>
    <mergeCell ref="A39:B39"/>
    <mergeCell ref="A12:B14"/>
    <mergeCell ref="A5:H5"/>
    <mergeCell ref="A6:H6"/>
    <mergeCell ref="E12:G12"/>
    <mergeCell ref="C37:D37"/>
    <mergeCell ref="E37:H37"/>
    <mergeCell ref="C39:D39"/>
  </mergeCells>
  <pageMargins left="0.5" right="0" top="0.25" bottom="0" header="0.5" footer="0"/>
  <pageSetup paperSize="5" orientation="portrait"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8"/>
  <sheetViews>
    <sheetView showGridLines="0" showOutlineSymbols="0" topLeftCell="A19" workbookViewId="0">
      <selection activeCell="A34" sqref="A34:D38"/>
    </sheetView>
  </sheetViews>
  <sheetFormatPr defaultColWidth="12.5703125" defaultRowHeight="15.75" outlineLevelRow="1" outlineLevelCol="2"/>
  <cols>
    <col min="1" max="1" width="1.85546875" style="1417" customWidth="1"/>
    <col min="2" max="2" width="30.28515625" style="1417" customWidth="1"/>
    <col min="3" max="3" width="13.140625" style="1417" customWidth="1"/>
    <col min="4" max="4" width="9.85546875" style="1417" customWidth="1"/>
    <col min="5" max="8" width="10.710937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s="1430" customFormat="1" ht="13.5">
      <c r="A1" s="1635" t="s">
        <v>99</v>
      </c>
      <c r="E1" s="1634"/>
      <c r="G1" s="1634"/>
      <c r="H1" s="1634"/>
    </row>
    <row r="2" spans="1:8" s="1430" customFormat="1" ht="14.25" customHeight="1">
      <c r="A2" s="1633" t="s">
        <v>221</v>
      </c>
      <c r="E2" s="1632"/>
      <c r="G2" s="1632"/>
      <c r="H2" s="1632"/>
    </row>
    <row r="3" spans="1:8" s="1430" customFormat="1" ht="14.25" customHeight="1">
      <c r="E3" s="1632"/>
      <c r="F3" s="1632"/>
      <c r="G3" s="1632"/>
      <c r="H3" s="1632"/>
    </row>
    <row r="4" spans="1:8" s="1430" customFormat="1" ht="14.25" customHeight="1">
      <c r="E4" s="1632"/>
      <c r="F4" s="1632"/>
      <c r="G4" s="1632"/>
      <c r="H4" s="1632"/>
    </row>
    <row r="5" spans="1:8" s="1430" customFormat="1" ht="14.25" customHeight="1">
      <c r="A5" s="1526" t="s">
        <v>220</v>
      </c>
      <c r="B5" s="1526"/>
      <c r="C5" s="1526"/>
      <c r="D5" s="1526"/>
      <c r="E5" s="1526"/>
      <c r="F5" s="1526"/>
      <c r="G5" s="1526"/>
      <c r="H5" s="1526"/>
    </row>
    <row r="6" spans="1:8" s="1430" customFormat="1" ht="14.25" customHeight="1">
      <c r="A6" s="1520" t="s">
        <v>365</v>
      </c>
      <c r="B6" s="1520"/>
      <c r="C6" s="1520"/>
      <c r="D6" s="1520"/>
      <c r="E6" s="1520"/>
      <c r="F6" s="1520"/>
      <c r="G6" s="1520"/>
      <c r="H6" s="1520"/>
    </row>
    <row r="7" spans="1:8" s="1430" customFormat="1" ht="14.25" customHeight="1">
      <c r="A7" s="1570"/>
      <c r="B7" s="1570"/>
      <c r="C7" s="1570"/>
      <c r="D7" s="1570"/>
      <c r="E7" s="1570"/>
      <c r="F7" s="1570"/>
      <c r="G7" s="1570"/>
      <c r="H7" s="1570"/>
    </row>
    <row r="8" spans="1:8" s="1430" customFormat="1" ht="14.25" customHeight="1">
      <c r="A8" s="1570"/>
      <c r="B8" s="1570"/>
      <c r="C8" s="1570"/>
      <c r="D8" s="1570"/>
      <c r="E8" s="1570"/>
      <c r="F8" s="1570"/>
      <c r="G8" s="1570"/>
      <c r="H8" s="1570"/>
    </row>
    <row r="9" spans="1:8" s="1430" customFormat="1" ht="14.25" customHeight="1">
      <c r="A9" s="1630" t="s">
        <v>1149</v>
      </c>
      <c r="B9" s="1630"/>
    </row>
    <row r="10" spans="1:8" ht="14.25" customHeight="1">
      <c r="A10" s="1671"/>
      <c r="B10" s="1519" t="s">
        <v>1169</v>
      </c>
      <c r="D10" s="1430"/>
      <c r="E10" s="1430"/>
      <c r="F10" s="1430"/>
      <c r="G10" s="1430"/>
      <c r="H10" s="1430"/>
    </row>
    <row r="11" spans="1:8" ht="14.25" customHeight="1">
      <c r="A11" s="1671"/>
      <c r="B11" s="1569"/>
      <c r="D11" s="1430"/>
      <c r="E11" s="1430"/>
      <c r="F11" s="1430"/>
      <c r="G11" s="1430"/>
      <c r="H11" s="14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92" t="s">
        <v>213</v>
      </c>
      <c r="B15" s="1759"/>
      <c r="C15" s="1628"/>
      <c r="D15" s="1628"/>
      <c r="E15" s="1628"/>
      <c r="F15" s="1627"/>
      <c r="G15" s="1627"/>
      <c r="H15" s="1627"/>
    </row>
    <row r="16" spans="1:8" ht="20.100000000000001" customHeight="1">
      <c r="A16" s="1756" t="s">
        <v>46</v>
      </c>
      <c r="B16" s="1773"/>
      <c r="C16" s="1624"/>
      <c r="D16" s="1652">
        <f>SUM(D17:D29)</f>
        <v>64675.199999999997</v>
      </c>
      <c r="E16" s="1652">
        <f>SUM(E17:E29)</f>
        <v>6750</v>
      </c>
      <c r="F16" s="1651">
        <f>SUM(F17:F29)</f>
        <v>68250</v>
      </c>
      <c r="G16" s="1651">
        <f>SUM(G17:G29)</f>
        <v>75000</v>
      </c>
      <c r="H16" s="1651">
        <f>SUM(H17:H29)</f>
        <v>75000</v>
      </c>
    </row>
    <row r="17" spans="1:9" ht="15.95" customHeight="1" outlineLevel="1">
      <c r="A17" s="1717" t="s">
        <v>211</v>
      </c>
      <c r="B17" s="1677"/>
      <c r="C17" s="1616" t="s">
        <v>40</v>
      </c>
      <c r="D17" s="1650">
        <v>25000</v>
      </c>
      <c r="E17" s="1619">
        <v>0</v>
      </c>
      <c r="F17" s="1786">
        <f>SUM(G17-E17)</f>
        <v>25000</v>
      </c>
      <c r="G17" s="1649">
        <v>25000</v>
      </c>
      <c r="H17" s="1649">
        <v>25000</v>
      </c>
    </row>
    <row r="18" spans="1:9" ht="15.95" customHeight="1" outlineLevel="1">
      <c r="A18" s="1485" t="s">
        <v>39</v>
      </c>
      <c r="B18" s="1605"/>
      <c r="C18" s="1616" t="s">
        <v>35</v>
      </c>
      <c r="D18" s="1646">
        <v>17666</v>
      </c>
      <c r="E18" s="1613">
        <v>0</v>
      </c>
      <c r="F18" s="1680">
        <f>SUM(G18-E18)</f>
        <v>17520</v>
      </c>
      <c r="G18" s="1606">
        <v>17520</v>
      </c>
      <c r="H18" s="1606">
        <v>17500</v>
      </c>
    </row>
    <row r="19" spans="1:9" ht="15.95" customHeight="1" outlineLevel="1">
      <c r="A19" s="1615" t="s">
        <v>669</v>
      </c>
      <c r="B19" s="1605"/>
      <c r="C19" s="1614" t="s">
        <v>564</v>
      </c>
      <c r="D19" s="1646">
        <v>10559.2</v>
      </c>
      <c r="E19" s="1613">
        <v>0</v>
      </c>
      <c r="F19" s="1680">
        <f>SUM(G19-E19)</f>
        <v>17600</v>
      </c>
      <c r="G19" s="1606">
        <v>17600</v>
      </c>
      <c r="H19" s="1606">
        <v>19500</v>
      </c>
    </row>
    <row r="20" spans="1:9" ht="15.95" customHeight="1" outlineLevel="1">
      <c r="A20" s="1615" t="s">
        <v>130</v>
      </c>
      <c r="B20" s="1605"/>
      <c r="C20" s="1614" t="s">
        <v>33</v>
      </c>
      <c r="D20" s="1646">
        <v>11450</v>
      </c>
      <c r="E20" s="1613">
        <v>6750</v>
      </c>
      <c r="F20" s="1680">
        <f>SUM(G20-E20)</f>
        <v>6400</v>
      </c>
      <c r="G20" s="1606">
        <v>13150</v>
      </c>
      <c r="H20" s="1606">
        <v>13000</v>
      </c>
    </row>
    <row r="21" spans="1:9" ht="15.95" customHeight="1" outlineLevel="1">
      <c r="A21" s="1727" t="s">
        <v>1159</v>
      </c>
      <c r="B21" s="1605"/>
      <c r="C21" s="1614" t="s">
        <v>9</v>
      </c>
      <c r="D21" s="1711">
        <v>0</v>
      </c>
      <c r="E21" s="1709">
        <v>0</v>
      </c>
      <c r="F21" s="1763">
        <f>SUM(G21-E21)</f>
        <v>1730</v>
      </c>
      <c r="G21" s="1606">
        <v>1730</v>
      </c>
      <c r="H21" s="1606">
        <v>0</v>
      </c>
    </row>
    <row r="22" spans="1:9" ht="15.95" customHeight="1" outlineLevel="1">
      <c r="A22" s="1485"/>
      <c r="B22" s="1605"/>
      <c r="C22" s="1616"/>
      <c r="D22" s="1646"/>
      <c r="E22" s="1613"/>
      <c r="F22" s="1608"/>
      <c r="G22" s="1607"/>
      <c r="H22" s="1606"/>
    </row>
    <row r="23" spans="1:9" ht="15.95" customHeight="1" outlineLevel="1">
      <c r="A23" s="1485"/>
      <c r="B23" s="1605"/>
      <c r="C23" s="1616"/>
      <c r="D23" s="1646"/>
      <c r="E23" s="1613"/>
      <c r="F23" s="1608"/>
      <c r="G23" s="1607"/>
      <c r="H23" s="1606"/>
    </row>
    <row r="24" spans="1:9" ht="15.95" customHeight="1" outlineLevel="1">
      <c r="A24" s="1485"/>
      <c r="B24" s="1605"/>
      <c r="C24" s="1616"/>
      <c r="D24" s="1646"/>
      <c r="E24" s="1613"/>
      <c r="F24" s="1608"/>
      <c r="G24" s="1607"/>
      <c r="H24" s="1606"/>
    </row>
    <row r="25" spans="1:9" ht="15.95" customHeight="1" outlineLevel="1">
      <c r="A25" s="1485"/>
      <c r="B25" s="1605"/>
      <c r="C25" s="1603"/>
      <c r="D25" s="1646"/>
      <c r="E25" s="1613"/>
      <c r="F25" s="1608"/>
      <c r="G25" s="1607"/>
      <c r="H25" s="1606"/>
    </row>
    <row r="26" spans="1:9" ht="15.95" customHeight="1" outlineLevel="1">
      <c r="A26" s="1455"/>
      <c r="B26" s="1604"/>
      <c r="C26" s="1603"/>
      <c r="D26" s="1646"/>
      <c r="E26" s="1613"/>
      <c r="F26" s="1608"/>
      <c r="G26" s="1607"/>
      <c r="H26" s="1606"/>
    </row>
    <row r="27" spans="1:9" s="1433" customFormat="1" ht="15.95" customHeight="1" outlineLevel="1">
      <c r="A27" s="1600"/>
      <c r="B27" s="1661"/>
      <c r="C27" s="1660"/>
      <c r="D27" s="1646"/>
      <c r="E27" s="1613"/>
      <c r="F27" s="1608"/>
      <c r="G27" s="1607"/>
      <c r="H27" s="1606"/>
    </row>
    <row r="28" spans="1:9" s="1433" customFormat="1" ht="15.95" customHeight="1" outlineLevel="1">
      <c r="A28" s="1600"/>
      <c r="B28" s="1599"/>
      <c r="C28" s="1598"/>
      <c r="D28" s="1646"/>
      <c r="E28" s="1613"/>
      <c r="F28" s="1608"/>
      <c r="G28" s="1607"/>
      <c r="H28" s="1606"/>
    </row>
    <row r="29" spans="1:9" s="1433" customFormat="1" ht="15.95" customHeight="1" outlineLevel="1">
      <c r="A29" s="1594"/>
      <c r="B29" s="1593"/>
      <c r="C29" s="1592"/>
      <c r="D29" s="1644"/>
      <c r="E29" s="1643"/>
      <c r="F29" s="1673"/>
      <c r="G29" s="1641"/>
      <c r="H29" s="1640"/>
    </row>
    <row r="30" spans="1:9" s="1433" customFormat="1" ht="15.95" customHeight="1" outlineLevel="1" thickBot="1">
      <c r="A30" s="1532" t="s">
        <v>8</v>
      </c>
      <c r="B30" s="1531"/>
      <c r="C30" s="1586"/>
      <c r="D30" s="1639">
        <f>SUM(D16)</f>
        <v>64675.199999999997</v>
      </c>
      <c r="E30" s="1639">
        <f>SUM(E16)</f>
        <v>6750</v>
      </c>
      <c r="F30" s="1744">
        <f>SUM(F16)</f>
        <v>68250</v>
      </c>
      <c r="G30" s="1637">
        <f>SUM(G16)</f>
        <v>75000</v>
      </c>
      <c r="H30" s="1636">
        <f>SUM(H16)</f>
        <v>75000</v>
      </c>
      <c r="I30" s="1584" t="s">
        <v>1113</v>
      </c>
    </row>
    <row r="31" spans="1:9" ht="20.100000000000001" customHeight="1" outlineLevel="1" thickTop="1">
      <c r="H31" s="1583"/>
    </row>
    <row r="32" spans="1:9" s="1430" customFormat="1" ht="15.95" customHeight="1">
      <c r="A32" s="1430" t="s">
        <v>1010</v>
      </c>
      <c r="C32" s="1581" t="s">
        <v>6</v>
      </c>
      <c r="E32" s="1582" t="s">
        <v>1143</v>
      </c>
      <c r="F32" s="1582"/>
      <c r="G32" s="1582"/>
    </row>
    <row r="33" spans="1:9" s="1430" customFormat="1" ht="15.95" customHeight="1">
      <c r="C33" s="1581"/>
    </row>
    <row r="34" spans="1:9" s="1430" customFormat="1" ht="27.6" customHeight="1">
      <c r="A34" s="3706" t="s">
        <v>1929</v>
      </c>
      <c r="B34" s="1437"/>
      <c r="C34" s="3707" t="s">
        <v>1906</v>
      </c>
      <c r="D34" s="3708"/>
      <c r="E34" s="3705" t="s">
        <v>1876</v>
      </c>
      <c r="F34" s="1526"/>
      <c r="G34" s="1526"/>
      <c r="H34" s="1526"/>
    </row>
    <row r="35" spans="1:9" s="1420" customFormat="1" ht="15.95" customHeight="1">
      <c r="A35" s="3711" t="s">
        <v>1131</v>
      </c>
      <c r="B35" s="3711"/>
      <c r="C35" s="1525" t="s">
        <v>100</v>
      </c>
      <c r="D35" s="1525"/>
      <c r="E35" s="1521" t="s">
        <v>0</v>
      </c>
      <c r="F35" s="1521"/>
      <c r="G35" s="1521"/>
      <c r="H35" s="1521"/>
      <c r="I35" s="1422"/>
    </row>
    <row r="36" spans="1:9" s="1420" customFormat="1" ht="13.5">
      <c r="A36" s="3715"/>
      <c r="B36" s="3715"/>
      <c r="C36" s="1525"/>
      <c r="D36" s="1525"/>
      <c r="E36" s="1423"/>
      <c r="F36" s="1423"/>
      <c r="G36" s="1423"/>
      <c r="H36" s="1423"/>
      <c r="I36" s="1422"/>
    </row>
    <row r="37" spans="1:9">
      <c r="A37" s="1437"/>
      <c r="B37" s="1437"/>
      <c r="C37" s="1437"/>
      <c r="D37" s="1437"/>
    </row>
    <row r="38" spans="1:9">
      <c r="A38" s="1437"/>
      <c r="B38" s="1437"/>
      <c r="C38" s="1437"/>
      <c r="D38" s="1437"/>
    </row>
  </sheetData>
  <mergeCells count="11">
    <mergeCell ref="E32:G32"/>
    <mergeCell ref="C35:D35"/>
    <mergeCell ref="E35:H35"/>
    <mergeCell ref="A36:B36"/>
    <mergeCell ref="A12:B14"/>
    <mergeCell ref="A5:H5"/>
    <mergeCell ref="A6:H6"/>
    <mergeCell ref="E12:G12"/>
    <mergeCell ref="C34:D34"/>
    <mergeCell ref="E34:H34"/>
    <mergeCell ref="C36:D36"/>
  </mergeCells>
  <pageMargins left="0.5" right="0" top="0.25" bottom="0" header="0.5" footer="0"/>
  <pageSetup paperSize="5" orientation="portrait"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4"/>
  <sheetViews>
    <sheetView showGridLines="0" showOutlineSymbols="0" topLeftCell="A16" zoomScaleNormal="100" workbookViewId="0">
      <selection activeCell="E32" sqref="E32:H32"/>
    </sheetView>
  </sheetViews>
  <sheetFormatPr defaultColWidth="14.28515625" defaultRowHeight="12.75" outlineLevelRow="1" outlineLevelCol="2"/>
  <cols>
    <col min="1" max="1" width="14.28515625" style="1430" customWidth="1"/>
    <col min="2" max="2" width="21.28515625" style="1430" customWidth="1"/>
    <col min="3" max="4" width="9.7109375" style="1430" customWidth="1"/>
    <col min="5" max="5" width="11.28515625" style="1430" customWidth="1"/>
    <col min="6" max="6" width="10.28515625" style="1430" customWidth="1"/>
    <col min="7" max="7" width="12.140625" style="1430" customWidth="1"/>
    <col min="8" max="8" width="11.28515625" style="1430" customWidth="1"/>
    <col min="9" max="48" width="14.28515625" style="1430" customWidth="1"/>
    <col min="49" max="53" width="14.28515625" style="1430" customWidth="1" outlineLevel="1"/>
    <col min="54" max="59" width="14.28515625" style="1430" customWidth="1" outlineLevel="2"/>
    <col min="60" max="62" width="14.28515625" style="1430" customWidth="1" outlineLevel="1"/>
    <col min="63" max="82" width="14.28515625" style="1430" customWidth="1"/>
    <col min="83" max="86" width="14.28515625" style="1430" customWidth="1" outlineLevel="1"/>
    <col min="87" max="134" width="14.28515625" style="1430" customWidth="1"/>
    <col min="135" max="140" width="14.28515625" style="1430" customWidth="1" outlineLevel="1"/>
    <col min="141" max="146" width="14.28515625" style="1430" customWidth="1" outlineLevel="2"/>
    <col min="147" max="149" width="14.28515625" style="1430" customWidth="1" outlineLevel="1"/>
    <col min="150" max="150" width="14.28515625" style="1430" customWidth="1"/>
    <col min="151" max="16384" width="14.28515625" style="1430"/>
  </cols>
  <sheetData>
    <row r="1" spans="1:8" ht="13.5">
      <c r="A1" s="1635" t="s">
        <v>99</v>
      </c>
      <c r="E1" s="1634"/>
      <c r="G1" s="1634"/>
      <c r="H1" s="1634"/>
    </row>
    <row r="2" spans="1:8" ht="14.25" customHeight="1">
      <c r="A2" s="1633" t="s">
        <v>221</v>
      </c>
      <c r="E2" s="1632"/>
      <c r="G2" s="1632"/>
      <c r="H2" s="1632"/>
    </row>
    <row r="3" spans="1:8" ht="14.25" customHeight="1">
      <c r="E3" s="1632"/>
      <c r="F3" s="1632"/>
      <c r="G3" s="1632"/>
      <c r="H3" s="1632"/>
    </row>
    <row r="4" spans="1:8" ht="14.25" customHeight="1">
      <c r="E4" s="1632"/>
      <c r="F4" s="1632"/>
      <c r="G4" s="1632"/>
      <c r="H4" s="1632"/>
    </row>
    <row r="5" spans="1:8" ht="14.25" customHeight="1">
      <c r="A5" s="1526" t="s">
        <v>220</v>
      </c>
      <c r="B5" s="1526"/>
      <c r="C5" s="1526"/>
      <c r="D5" s="1526"/>
      <c r="E5" s="1526"/>
      <c r="F5" s="1526"/>
      <c r="G5" s="1526"/>
      <c r="H5" s="1526"/>
    </row>
    <row r="6" spans="1:8" ht="14.25" customHeight="1">
      <c r="A6" s="1521" t="s">
        <v>1127</v>
      </c>
      <c r="B6" s="1520"/>
      <c r="C6" s="1520"/>
      <c r="D6" s="1520"/>
      <c r="E6" s="1520"/>
      <c r="F6" s="1520"/>
      <c r="G6" s="1520"/>
      <c r="H6" s="1520"/>
    </row>
    <row r="7" spans="1:8" ht="14.25" customHeight="1">
      <c r="A7" s="1570"/>
      <c r="B7" s="1570"/>
      <c r="C7" s="1570"/>
      <c r="D7" s="1570"/>
      <c r="E7" s="1570"/>
      <c r="F7" s="1570"/>
      <c r="G7" s="1570"/>
      <c r="H7" s="1570"/>
    </row>
    <row r="8" spans="1:8" ht="14.25" customHeight="1">
      <c r="A8" s="1570"/>
      <c r="B8" s="1570"/>
      <c r="C8" s="1570"/>
      <c r="D8" s="1570"/>
      <c r="E8" s="1570"/>
      <c r="F8" s="1570"/>
      <c r="G8" s="1570"/>
      <c r="H8" s="1570"/>
    </row>
    <row r="9" spans="1:8" ht="14.25" customHeight="1">
      <c r="A9" s="1519" t="s">
        <v>1138</v>
      </c>
      <c r="B9" s="1630"/>
    </row>
    <row r="10" spans="1:8" s="1634" customFormat="1" ht="14.25" customHeight="1">
      <c r="A10" s="1519" t="s">
        <v>1171</v>
      </c>
    </row>
    <row r="11" spans="1:8" ht="14.25" customHeight="1">
      <c r="A11" s="1631"/>
      <c r="B11" s="16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92" t="s">
        <v>213</v>
      </c>
      <c r="B15" s="1759"/>
      <c r="C15" s="1628"/>
      <c r="D15" s="1628"/>
      <c r="E15" s="1628"/>
      <c r="F15" s="1627"/>
      <c r="G15" s="1627"/>
      <c r="H15" s="1627"/>
    </row>
    <row r="16" spans="1:8" ht="20.100000000000001" customHeight="1">
      <c r="A16" s="1756" t="s">
        <v>46</v>
      </c>
      <c r="B16" s="1773"/>
      <c r="C16" s="1624"/>
      <c r="D16" s="1668">
        <f>SUM(D17:D27)</f>
        <v>945035.16</v>
      </c>
      <c r="E16" s="1668">
        <f>SUM(E17:E27)</f>
        <v>58242.25</v>
      </c>
      <c r="F16" s="1669">
        <f>SUM(F17:F27)</f>
        <v>951757.75</v>
      </c>
      <c r="G16" s="1668">
        <f>SUM(G17:G27)</f>
        <v>1010000</v>
      </c>
      <c r="H16" s="1668">
        <f>SUM(H17:H27)</f>
        <v>1000000</v>
      </c>
    </row>
    <row r="17" spans="1:10" ht="15.95" customHeight="1" outlineLevel="1">
      <c r="A17" s="1789" t="s">
        <v>1144</v>
      </c>
      <c r="B17" s="1677"/>
      <c r="C17" s="1716" t="s">
        <v>44</v>
      </c>
      <c r="D17" s="1650">
        <v>7286</v>
      </c>
      <c r="E17" s="1786">
        <v>2700</v>
      </c>
      <c r="F17" s="1680">
        <f>SUM(G17-E17)</f>
        <v>12660</v>
      </c>
      <c r="G17" s="1649">
        <v>15360</v>
      </c>
      <c r="H17" s="1649">
        <v>15605</v>
      </c>
    </row>
    <row r="18" spans="1:10" ht="15.95" customHeight="1" outlineLevel="1">
      <c r="A18" s="1485" t="s">
        <v>211</v>
      </c>
      <c r="B18" s="1605"/>
      <c r="C18" s="1681" t="s">
        <v>40</v>
      </c>
      <c r="D18" s="1646">
        <v>5208</v>
      </c>
      <c r="E18" s="1680">
        <v>6000</v>
      </c>
      <c r="F18" s="1680">
        <f>SUM(G18-E18)</f>
        <v>0</v>
      </c>
      <c r="G18" s="1606">
        <v>6000</v>
      </c>
      <c r="H18" s="1606">
        <v>0</v>
      </c>
    </row>
    <row r="19" spans="1:10" ht="15.95" customHeight="1" outlineLevel="1">
      <c r="A19" s="1485" t="s">
        <v>669</v>
      </c>
      <c r="B19" s="1605"/>
      <c r="C19" s="1716" t="s">
        <v>564</v>
      </c>
      <c r="D19" s="1646">
        <v>12000</v>
      </c>
      <c r="E19" s="1680">
        <v>13500</v>
      </c>
      <c r="F19" s="1680">
        <f>SUM(G19-E19)</f>
        <v>0</v>
      </c>
      <c r="G19" s="1606">
        <v>13500</v>
      </c>
      <c r="H19" s="1606">
        <v>13300</v>
      </c>
    </row>
    <row r="20" spans="1:10" ht="15.95" customHeight="1" outlineLevel="1">
      <c r="A20" s="1485" t="s">
        <v>1152</v>
      </c>
      <c r="B20" s="1605"/>
      <c r="C20" s="1716" t="s">
        <v>1120</v>
      </c>
      <c r="D20" s="1646">
        <v>828226</v>
      </c>
      <c r="E20" s="1680">
        <v>0</v>
      </c>
      <c r="F20" s="1680">
        <f>SUM(G20-E20)</f>
        <v>886180</v>
      </c>
      <c r="G20" s="1788">
        <v>886180</v>
      </c>
      <c r="H20" s="1788">
        <v>886220</v>
      </c>
      <c r="J20" s="1430">
        <v>-5020</v>
      </c>
    </row>
    <row r="21" spans="1:10" ht="15.95" customHeight="1" outlineLevel="1">
      <c r="A21" s="1449" t="s">
        <v>238</v>
      </c>
      <c r="B21" s="1452"/>
      <c r="C21" s="1681" t="s">
        <v>131</v>
      </c>
      <c r="D21" s="1646">
        <v>32775.910000000003</v>
      </c>
      <c r="E21" s="1680">
        <v>4542.25</v>
      </c>
      <c r="F21" s="1680">
        <f>SUM(G21-E21)</f>
        <v>1017.75</v>
      </c>
      <c r="G21" s="1606">
        <v>5560</v>
      </c>
      <c r="H21" s="1606">
        <v>10175</v>
      </c>
    </row>
    <row r="22" spans="1:10" s="1490" customFormat="1" ht="15.95" customHeight="1" outlineLevel="1">
      <c r="A22" s="1455" t="s">
        <v>24</v>
      </c>
      <c r="B22" s="1604"/>
      <c r="C22" s="1736" t="s">
        <v>23</v>
      </c>
      <c r="D22" s="1787">
        <v>59539.25</v>
      </c>
      <c r="E22" s="1566">
        <v>31500</v>
      </c>
      <c r="F22" s="1566">
        <f>SUM(G22-E22)</f>
        <v>47700</v>
      </c>
      <c r="G22" s="1606">
        <v>79200</v>
      </c>
      <c r="H22" s="1606">
        <v>74700</v>
      </c>
    </row>
    <row r="23" spans="1:10" ht="15.95" customHeight="1" outlineLevel="1">
      <c r="A23" s="1727" t="s">
        <v>1159</v>
      </c>
      <c r="B23" s="1605"/>
      <c r="C23" s="1614" t="s">
        <v>9</v>
      </c>
      <c r="D23" s="1711">
        <v>0</v>
      </c>
      <c r="E23" s="1709">
        <v>0</v>
      </c>
      <c r="F23" s="1763">
        <f>SUM(G23-E23)</f>
        <v>4200</v>
      </c>
      <c r="G23" s="1606">
        <v>4200</v>
      </c>
      <c r="H23" s="1606">
        <v>0</v>
      </c>
    </row>
    <row r="24" spans="1:10" ht="15.95" customHeight="1" outlineLevel="1">
      <c r="A24" s="1455"/>
      <c r="B24" s="1604"/>
      <c r="C24" s="1737"/>
      <c r="D24" s="1706"/>
      <c r="E24" s="1659"/>
      <c r="F24" s="1549"/>
      <c r="G24" s="1658"/>
      <c r="H24" s="1491"/>
    </row>
    <row r="25" spans="1:10" s="1431" customFormat="1" ht="15.95" customHeight="1" outlineLevel="1">
      <c r="A25" s="1600"/>
      <c r="B25" s="1602"/>
      <c r="C25" s="1602"/>
      <c r="D25" s="1706"/>
      <c r="E25" s="1659"/>
      <c r="F25" s="1549"/>
      <c r="G25" s="1658"/>
      <c r="H25" s="1491"/>
    </row>
    <row r="26" spans="1:10" s="1431" customFormat="1" ht="15.95" customHeight="1" outlineLevel="1">
      <c r="A26" s="1600"/>
      <c r="B26" s="1599"/>
      <c r="C26" s="1736"/>
      <c r="D26" s="1706"/>
      <c r="E26" s="1659"/>
      <c r="F26" s="1549"/>
      <c r="G26" s="1658"/>
      <c r="H26" s="1491"/>
    </row>
    <row r="27" spans="1:10" s="1431" customFormat="1" ht="15.95" customHeight="1" outlineLevel="1">
      <c r="A27" s="1594"/>
      <c r="B27" s="1593"/>
      <c r="C27" s="1735"/>
      <c r="D27" s="1701"/>
      <c r="E27" s="1657"/>
      <c r="F27" s="1656"/>
      <c r="G27" s="1655"/>
      <c r="H27" s="1587"/>
    </row>
    <row r="28" spans="1:10" s="1431" customFormat="1" ht="15.95" customHeight="1" outlineLevel="1" thickBot="1">
      <c r="A28" s="1532" t="s">
        <v>8</v>
      </c>
      <c r="B28" s="1532"/>
      <c r="C28" s="1586"/>
      <c r="D28" s="1436">
        <f>SUM(D16)</f>
        <v>945035.16</v>
      </c>
      <c r="E28" s="1436">
        <f>SUM(E16)</f>
        <v>58242.25</v>
      </c>
      <c r="F28" s="1436">
        <f>SUM(F16)</f>
        <v>951757.75</v>
      </c>
      <c r="G28" s="1436">
        <f>SUM(G16)</f>
        <v>1010000</v>
      </c>
      <c r="H28" s="1585">
        <f>SUM(H16)</f>
        <v>1000000</v>
      </c>
      <c r="I28" s="1584" t="s">
        <v>1113</v>
      </c>
    </row>
    <row r="29" spans="1:10" ht="20.100000000000001" customHeight="1" outlineLevel="1" thickTop="1">
      <c r="H29" s="1583"/>
    </row>
    <row r="30" spans="1:10" ht="15.95" customHeight="1">
      <c r="A30" s="1430" t="s">
        <v>1010</v>
      </c>
      <c r="C30" s="1581" t="s">
        <v>6</v>
      </c>
      <c r="E30" s="1582" t="s">
        <v>1170</v>
      </c>
      <c r="F30" s="1582"/>
      <c r="G30" s="1582"/>
    </row>
    <row r="31" spans="1:10" ht="15.95" customHeight="1">
      <c r="C31" s="1581"/>
    </row>
    <row r="32" spans="1:10" ht="27.6" customHeight="1">
      <c r="A32" s="3706" t="s">
        <v>1929</v>
      </c>
      <c r="B32" s="1437"/>
      <c r="C32" s="3707" t="s">
        <v>1906</v>
      </c>
      <c r="D32" s="3708"/>
      <c r="E32" s="3705" t="s">
        <v>1876</v>
      </c>
      <c r="F32" s="1526"/>
      <c r="G32" s="1526"/>
      <c r="H32" s="1526"/>
    </row>
    <row r="33" spans="1:9" s="1420" customFormat="1" ht="15.95" customHeight="1">
      <c r="A33" s="3711" t="s">
        <v>1131</v>
      </c>
      <c r="B33" s="3711"/>
      <c r="C33" s="1525" t="s">
        <v>100</v>
      </c>
      <c r="D33" s="1525"/>
      <c r="E33" s="1521" t="s">
        <v>0</v>
      </c>
      <c r="F33" s="1521"/>
      <c r="G33" s="1521"/>
      <c r="H33" s="1521"/>
      <c r="I33" s="1422"/>
    </row>
    <row r="34" spans="1:9" s="1420" customFormat="1" ht="13.5">
      <c r="A34" s="3715"/>
      <c r="B34" s="3715"/>
      <c r="C34" s="1525"/>
      <c r="D34" s="1525"/>
      <c r="E34" s="1423"/>
      <c r="F34" s="1423"/>
      <c r="G34" s="1423"/>
      <c r="H34" s="1423"/>
      <c r="I34" s="1422"/>
    </row>
  </sheetData>
  <mergeCells count="11">
    <mergeCell ref="E30:G30"/>
    <mergeCell ref="C33:D33"/>
    <mergeCell ref="E33:H33"/>
    <mergeCell ref="A34:B34"/>
    <mergeCell ref="A12:B14"/>
    <mergeCell ref="A5:H5"/>
    <mergeCell ref="A6:H6"/>
    <mergeCell ref="E12:G12"/>
    <mergeCell ref="C32:D32"/>
    <mergeCell ref="E32:H32"/>
    <mergeCell ref="C34:D34"/>
  </mergeCells>
  <pageMargins left="0.5" right="0" top="0.25" bottom="0" header="0.5" footer="0"/>
  <pageSetup paperSize="5" orientation="portrait"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S38"/>
  <sheetViews>
    <sheetView showGridLines="0" showOutlineSymbols="0" topLeftCell="A22" zoomScale="110" zoomScaleNormal="110" workbookViewId="0">
      <selection activeCell="A35" sqref="A35:E38"/>
    </sheetView>
  </sheetViews>
  <sheetFormatPr defaultColWidth="12.5703125" defaultRowHeight="15.75" outlineLevelRow="1" outlineLevelCol="2"/>
  <cols>
    <col min="1" max="1" width="1.85546875" style="1417" customWidth="1"/>
    <col min="2" max="2" width="30.7109375" style="1417" customWidth="1"/>
    <col min="3" max="3" width="10.42578125" style="1417" customWidth="1"/>
    <col min="4" max="5" width="10.85546875" style="1417" customWidth="1"/>
    <col min="6" max="6" width="10.7109375" style="1417" customWidth="1"/>
    <col min="7" max="7" width="12.28515625" style="1417" customWidth="1"/>
    <col min="8" max="8" width="12.140625" style="1417" customWidth="1"/>
    <col min="9" max="9" width="14.140625" style="1417" customWidth="1"/>
    <col min="10"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8" s="1430" customFormat="1" ht="13.5">
      <c r="A1" s="1635" t="s">
        <v>99</v>
      </c>
      <c r="E1" s="1634"/>
      <c r="G1" s="1634"/>
      <c r="H1" s="1634"/>
    </row>
    <row r="2" spans="1:8" s="1430" customFormat="1" ht="14.25" customHeight="1">
      <c r="A2" s="1633" t="s">
        <v>221</v>
      </c>
      <c r="E2" s="1632"/>
      <c r="G2" s="1632"/>
      <c r="H2" s="1632"/>
    </row>
    <row r="3" spans="1:8" s="1430" customFormat="1" ht="14.25" customHeight="1">
      <c r="E3" s="1632"/>
      <c r="F3" s="1632"/>
      <c r="G3" s="1632"/>
      <c r="H3" s="1632"/>
    </row>
    <row r="4" spans="1:8" s="1430" customFormat="1" ht="14.25" customHeight="1">
      <c r="E4" s="1632"/>
      <c r="F4" s="1632"/>
      <c r="G4" s="1632"/>
      <c r="H4" s="1632"/>
    </row>
    <row r="5" spans="1:8" s="1430" customFormat="1" ht="14.25" customHeight="1">
      <c r="A5" s="1526" t="s">
        <v>220</v>
      </c>
      <c r="B5" s="1526"/>
      <c r="C5" s="1526"/>
      <c r="D5" s="1526"/>
      <c r="E5" s="1526"/>
      <c r="F5" s="1526"/>
      <c r="G5" s="1526"/>
      <c r="H5" s="1526"/>
    </row>
    <row r="6" spans="1:8" s="1430" customFormat="1" ht="14.25" customHeight="1">
      <c r="A6" s="1521" t="s">
        <v>1127</v>
      </c>
      <c r="B6" s="1520"/>
      <c r="C6" s="1520"/>
      <c r="D6" s="1520"/>
      <c r="E6" s="1520"/>
      <c r="F6" s="1520"/>
      <c r="G6" s="1520"/>
      <c r="H6" s="1520"/>
    </row>
    <row r="7" spans="1:8" s="1430" customFormat="1" ht="14.25" customHeight="1">
      <c r="A7" s="1570"/>
      <c r="B7" s="1570"/>
      <c r="C7" s="1570"/>
      <c r="D7" s="1570"/>
      <c r="E7" s="1570"/>
      <c r="F7" s="1570"/>
      <c r="G7" s="1570"/>
      <c r="H7" s="1570"/>
    </row>
    <row r="8" spans="1:8" s="1430" customFormat="1" ht="14.25" customHeight="1">
      <c r="A8" s="1570"/>
      <c r="B8" s="1570"/>
      <c r="C8" s="1570"/>
      <c r="D8" s="1570"/>
      <c r="E8" s="1570"/>
      <c r="F8" s="1570"/>
      <c r="G8" s="1570"/>
      <c r="H8" s="1570"/>
    </row>
    <row r="9" spans="1:8" s="1430" customFormat="1" ht="14.25" customHeight="1">
      <c r="A9" s="1519" t="s">
        <v>1138</v>
      </c>
      <c r="B9" s="1630"/>
    </row>
    <row r="10" spans="1:8" ht="14.25" customHeight="1">
      <c r="A10" s="1671"/>
      <c r="B10" s="1519" t="s">
        <v>1174</v>
      </c>
      <c r="D10" s="1430"/>
      <c r="E10" s="1430"/>
      <c r="F10" s="1430"/>
      <c r="G10" s="1430"/>
      <c r="H10" s="1430"/>
    </row>
    <row r="11" spans="1:8" ht="14.25" customHeight="1">
      <c r="A11" s="1671"/>
      <c r="B11" s="1569"/>
      <c r="D11" s="1430"/>
      <c r="E11" s="1430"/>
      <c r="F11" s="1430"/>
      <c r="G11" s="1430"/>
      <c r="H11" s="1430"/>
    </row>
    <row r="12" spans="1:8" ht="14.25" customHeight="1">
      <c r="A12" s="1518" t="s">
        <v>143</v>
      </c>
      <c r="B12" s="1517"/>
      <c r="C12" s="1516" t="s">
        <v>92</v>
      </c>
      <c r="D12" s="1511" t="s">
        <v>91</v>
      </c>
      <c r="E12" s="1515" t="s">
        <v>93</v>
      </c>
      <c r="F12" s="1514"/>
      <c r="G12" s="1513"/>
      <c r="H12" s="1512" t="s">
        <v>87</v>
      </c>
    </row>
    <row r="13" spans="1:8" ht="14.25" customHeight="1">
      <c r="A13" s="1510"/>
      <c r="B13" s="1509"/>
      <c r="C13" s="1508" t="s">
        <v>86</v>
      </c>
      <c r="D13" s="1506" t="s">
        <v>228</v>
      </c>
      <c r="E13" s="1507" t="s">
        <v>1004</v>
      </c>
      <c r="F13" s="1507" t="s">
        <v>1003</v>
      </c>
      <c r="G13" s="1506" t="s">
        <v>88</v>
      </c>
      <c r="H13" s="1506">
        <v>2021</v>
      </c>
    </row>
    <row r="14" spans="1:8" ht="14.25" customHeight="1">
      <c r="A14" s="1504"/>
      <c r="B14" s="1503"/>
      <c r="C14" s="1502"/>
      <c r="D14" s="1500" t="s">
        <v>84</v>
      </c>
      <c r="E14" s="1500" t="s">
        <v>84</v>
      </c>
      <c r="F14" s="1500" t="s">
        <v>142</v>
      </c>
      <c r="G14" s="1501"/>
      <c r="H14" s="1500" t="s">
        <v>83</v>
      </c>
    </row>
    <row r="15" spans="1:8" ht="20.100000000000001" customHeight="1">
      <c r="A15" s="1629" t="s">
        <v>213</v>
      </c>
      <c r="B15" s="1627"/>
      <c r="C15" s="1628"/>
      <c r="D15" s="1628"/>
      <c r="E15" s="1628"/>
      <c r="F15" s="1627"/>
      <c r="G15" s="1627"/>
      <c r="H15" s="1627"/>
    </row>
    <row r="16" spans="1:8" ht="20.100000000000001" customHeight="1">
      <c r="A16" s="1626" t="s">
        <v>46</v>
      </c>
      <c r="B16" s="1670"/>
      <c r="C16" s="1624"/>
      <c r="D16" s="1793">
        <f>SUM(D17:D30)</f>
        <v>1028791.11</v>
      </c>
      <c r="E16" s="1668">
        <f>SUM(E17:E30)</f>
        <v>348375.5</v>
      </c>
      <c r="F16" s="1668">
        <f>SUM(F17:F30)</f>
        <v>751624.5</v>
      </c>
      <c r="G16" s="1668">
        <f>SUM(G17:G30)</f>
        <v>1100000</v>
      </c>
      <c r="H16" s="1668">
        <f>SUM(H17:H30)</f>
        <v>1100000</v>
      </c>
    </row>
    <row r="17" spans="1:9" ht="15.95" customHeight="1" outlineLevel="1">
      <c r="A17" s="1485" t="s">
        <v>39</v>
      </c>
      <c r="B17" s="1605"/>
      <c r="C17" s="1616" t="s">
        <v>35</v>
      </c>
      <c r="D17" s="1667">
        <v>83854.100000000006</v>
      </c>
      <c r="E17" s="1731">
        <v>49740</v>
      </c>
      <c r="F17" s="1666">
        <f>SUM(G17-E17)</f>
        <v>260</v>
      </c>
      <c r="G17" s="1665">
        <v>50000</v>
      </c>
      <c r="H17" s="1665">
        <v>50000</v>
      </c>
    </row>
    <row r="18" spans="1:9" ht="15.95" customHeight="1" outlineLevel="1">
      <c r="A18" s="1449" t="s">
        <v>238</v>
      </c>
      <c r="B18" s="1452"/>
      <c r="C18" s="1616" t="s">
        <v>131</v>
      </c>
      <c r="D18" s="1547">
        <v>46158.75</v>
      </c>
      <c r="E18" s="1597">
        <v>880</v>
      </c>
      <c r="F18" s="1659">
        <f>SUM(G18-E18)</f>
        <v>49120</v>
      </c>
      <c r="G18" s="1491">
        <v>50000</v>
      </c>
      <c r="H18" s="1491">
        <v>50000</v>
      </c>
    </row>
    <row r="19" spans="1:9" ht="15.95" customHeight="1" outlineLevel="1">
      <c r="A19" s="1615" t="s">
        <v>1017</v>
      </c>
      <c r="B19" s="1605"/>
      <c r="C19" s="1614" t="s">
        <v>33</v>
      </c>
      <c r="D19" s="1547">
        <v>612049.5</v>
      </c>
      <c r="E19" s="1597">
        <v>254855.5</v>
      </c>
      <c r="F19" s="1659">
        <f>SUM(G19-E19)</f>
        <v>361664.5</v>
      </c>
      <c r="G19" s="1491">
        <v>616520</v>
      </c>
      <c r="H19" s="1491">
        <v>616520</v>
      </c>
    </row>
    <row r="20" spans="1:9" ht="15.95" customHeight="1" outlineLevel="1">
      <c r="A20" s="1455" t="s">
        <v>24</v>
      </c>
      <c r="B20" s="1440"/>
      <c r="C20" s="1598" t="s">
        <v>23</v>
      </c>
      <c r="D20" s="1547">
        <v>286728.76</v>
      </c>
      <c r="E20" s="1597">
        <v>42900</v>
      </c>
      <c r="F20" s="1659">
        <f>SUM(G20-E20)</f>
        <v>292350</v>
      </c>
      <c r="G20" s="1491">
        <v>335250</v>
      </c>
      <c r="H20" s="1491">
        <v>335250</v>
      </c>
    </row>
    <row r="21" spans="1:9" ht="15.95" customHeight="1" outlineLevel="1">
      <c r="A21" s="1485" t="s">
        <v>10</v>
      </c>
      <c r="B21" s="1605"/>
      <c r="C21" s="1598" t="s">
        <v>9</v>
      </c>
      <c r="D21" s="1547">
        <v>0</v>
      </c>
      <c r="E21" s="1597">
        <v>0</v>
      </c>
      <c r="F21" s="1659">
        <f>SUM(G21-E21)</f>
        <v>48230</v>
      </c>
      <c r="G21" s="1491">
        <v>48230</v>
      </c>
      <c r="H21" s="1491">
        <v>48230</v>
      </c>
    </row>
    <row r="22" spans="1:9" ht="15.95" customHeight="1" outlineLevel="1">
      <c r="A22" s="1485"/>
      <c r="B22" s="1605"/>
      <c r="C22" s="1598"/>
      <c r="D22" s="1547"/>
      <c r="E22" s="1597"/>
      <c r="F22" s="1659"/>
      <c r="G22" s="1595"/>
      <c r="H22" s="1491"/>
    </row>
    <row r="23" spans="1:9" ht="15.95" customHeight="1" outlineLevel="1">
      <c r="A23" s="1485"/>
      <c r="B23" s="1605"/>
      <c r="C23" s="1598"/>
      <c r="D23" s="1547"/>
      <c r="E23" s="1597"/>
      <c r="F23" s="1659"/>
      <c r="G23" s="1595"/>
      <c r="H23" s="1491"/>
    </row>
    <row r="24" spans="1:9" ht="15.95" customHeight="1" outlineLevel="1">
      <c r="A24" s="1485"/>
      <c r="B24" s="1605"/>
      <c r="C24" s="1598"/>
      <c r="D24" s="1547"/>
      <c r="E24" s="1597"/>
      <c r="F24" s="1659"/>
      <c r="G24" s="1595"/>
      <c r="H24" s="1491"/>
    </row>
    <row r="25" spans="1:9" ht="15.95" customHeight="1" outlineLevel="1">
      <c r="A25" s="1485"/>
      <c r="B25" s="1605"/>
      <c r="C25" s="1598"/>
      <c r="D25" s="1547"/>
      <c r="E25" s="1597"/>
      <c r="F25" s="1596"/>
      <c r="G25" s="1595"/>
      <c r="H25" s="1491"/>
    </row>
    <row r="26" spans="1:9" ht="15.95" customHeight="1" outlineLevel="1">
      <c r="A26" s="1485"/>
      <c r="B26" s="1605"/>
      <c r="C26" s="1598"/>
      <c r="D26" s="1547"/>
      <c r="E26" s="1597"/>
      <c r="F26" s="1596"/>
      <c r="G26" s="1595"/>
      <c r="H26" s="1491"/>
    </row>
    <row r="27" spans="1:9" ht="15.95" customHeight="1" outlineLevel="1">
      <c r="A27" s="1455"/>
      <c r="B27" s="1604"/>
      <c r="C27" s="1603"/>
      <c r="D27" s="1547"/>
      <c r="E27" s="1597"/>
      <c r="F27" s="1596"/>
      <c r="G27" s="1595"/>
      <c r="H27" s="1491"/>
    </row>
    <row r="28" spans="1:9" s="1433" customFormat="1" ht="15.95" customHeight="1" outlineLevel="1">
      <c r="A28" s="1600"/>
      <c r="B28" s="1602"/>
      <c r="C28" s="1601"/>
      <c r="D28" s="1547"/>
      <c r="E28" s="1597"/>
      <c r="F28" s="1596"/>
      <c r="G28" s="1595"/>
      <c r="H28" s="1491"/>
    </row>
    <row r="29" spans="1:9" s="1433" customFormat="1" ht="15.95" customHeight="1" outlineLevel="1">
      <c r="A29" s="1600"/>
      <c r="B29" s="1599"/>
      <c r="C29" s="1598"/>
      <c r="D29" s="1547"/>
      <c r="E29" s="1597"/>
      <c r="F29" s="1596"/>
      <c r="G29" s="1595"/>
      <c r="H29" s="1491"/>
    </row>
    <row r="30" spans="1:9" s="1433" customFormat="1" ht="15.95" customHeight="1" outlineLevel="1">
      <c r="A30" s="1594"/>
      <c r="B30" s="1593"/>
      <c r="C30" s="1592"/>
      <c r="D30" s="1591"/>
      <c r="E30" s="1590"/>
      <c r="F30" s="1589"/>
      <c r="G30" s="1588"/>
      <c r="H30" s="1587"/>
    </row>
    <row r="31" spans="1:9" s="1433" customFormat="1" ht="15.95" customHeight="1" outlineLevel="1" thickBot="1">
      <c r="A31" s="1532" t="s">
        <v>8</v>
      </c>
      <c r="B31" s="1532"/>
      <c r="C31" s="1586"/>
      <c r="D31" s="1696">
        <f>SUM(D16)</f>
        <v>1028791.11</v>
      </c>
      <c r="E31" s="1436">
        <f>SUM(E16)</f>
        <v>348375.5</v>
      </c>
      <c r="F31" s="1532">
        <f>SUM(F16)</f>
        <v>751624.5</v>
      </c>
      <c r="G31" s="1436">
        <f>SUM(G16)</f>
        <v>1100000</v>
      </c>
      <c r="H31" s="1585">
        <f>SUM(H16)</f>
        <v>1100000</v>
      </c>
      <c r="I31" s="1584" t="s">
        <v>1113</v>
      </c>
    </row>
    <row r="32" spans="1:9" ht="20.100000000000001" customHeight="1" outlineLevel="1" thickTop="1">
      <c r="H32" s="1583"/>
    </row>
    <row r="33" spans="1:9" s="1430" customFormat="1" ht="15.95" customHeight="1">
      <c r="A33" s="1430" t="s">
        <v>1010</v>
      </c>
      <c r="C33" s="1581" t="s">
        <v>1173</v>
      </c>
      <c r="F33" s="1792" t="s">
        <v>1172</v>
      </c>
      <c r="G33" s="1792"/>
      <c r="H33" s="1792"/>
    </row>
    <row r="34" spans="1:9" s="1430" customFormat="1" ht="15.95" customHeight="1">
      <c r="C34" s="1581"/>
    </row>
    <row r="35" spans="1:9" s="1430" customFormat="1" ht="27.6" customHeight="1">
      <c r="A35" s="3706" t="s">
        <v>1929</v>
      </c>
      <c r="B35" s="1437"/>
      <c r="C35" s="3707" t="s">
        <v>1906</v>
      </c>
      <c r="D35" s="3708"/>
      <c r="E35" s="3708"/>
      <c r="F35" s="3705" t="s">
        <v>1876</v>
      </c>
      <c r="G35" s="1526"/>
      <c r="H35" s="1526"/>
      <c r="I35" s="1791"/>
    </row>
    <row r="36" spans="1:9" s="1420" customFormat="1" ht="15.95" customHeight="1">
      <c r="A36" s="3711" t="s">
        <v>1131</v>
      </c>
      <c r="B36" s="3711"/>
      <c r="C36" s="1525" t="s">
        <v>100</v>
      </c>
      <c r="D36" s="1525"/>
      <c r="E36" s="1525"/>
      <c r="F36" s="1521" t="s">
        <v>0</v>
      </c>
      <c r="G36" s="1521"/>
      <c r="H36" s="1521"/>
      <c r="I36" s="1790"/>
    </row>
    <row r="37" spans="1:9" s="1420" customFormat="1" ht="13.5">
      <c r="A37" s="3715"/>
      <c r="B37" s="3715"/>
      <c r="C37" s="1525"/>
      <c r="D37" s="1525"/>
      <c r="E37" s="3716"/>
      <c r="F37" s="1423"/>
      <c r="G37" s="1423"/>
      <c r="H37" s="1423"/>
      <c r="I37" s="1422"/>
    </row>
    <row r="38" spans="1:9">
      <c r="A38" s="1437"/>
      <c r="B38" s="1437"/>
      <c r="C38" s="1437"/>
      <c r="D38" s="1437"/>
      <c r="E38" s="1437"/>
    </row>
  </sheetData>
  <mergeCells count="11">
    <mergeCell ref="F36:H36"/>
    <mergeCell ref="A37:B37"/>
    <mergeCell ref="A12:B14"/>
    <mergeCell ref="A5:H5"/>
    <mergeCell ref="A6:H6"/>
    <mergeCell ref="E12:G12"/>
    <mergeCell ref="C37:D37"/>
    <mergeCell ref="C35:E35"/>
    <mergeCell ref="C36:E36"/>
    <mergeCell ref="F33:H33"/>
    <mergeCell ref="F35:H35"/>
  </mergeCells>
  <pageMargins left="0.5" right="0" top="0.25" bottom="0" header="0.5" footer="0"/>
  <pageSetup paperSize="5" orientation="portrait"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L326"/>
  <sheetViews>
    <sheetView showGridLines="0" showOutlineSymbols="0" topLeftCell="A79" zoomScaleNormal="100" workbookViewId="0">
      <selection activeCell="A50" sqref="A50:XFD95"/>
    </sheetView>
  </sheetViews>
  <sheetFormatPr defaultColWidth="12.5703125" defaultRowHeight="12.75" outlineLevelRow="1" outlineLevelCol="2"/>
  <cols>
    <col min="1" max="2" width="10.7109375" style="1336" customWidth="1"/>
    <col min="3" max="3" width="31.140625" style="1336" customWidth="1"/>
    <col min="4" max="4" width="30" style="1336" customWidth="1"/>
    <col min="5" max="5" width="10.7109375" style="1338" customWidth="1"/>
    <col min="6" max="6" width="15.7109375" style="1336" customWidth="1" outlineLevel="1"/>
    <col min="7" max="7" width="10.7109375" style="1336" customWidth="1" outlineLevel="1"/>
    <col min="8" max="9" width="15.7109375" style="1336" customWidth="1" outlineLevel="1"/>
    <col min="10" max="10" width="10.140625" style="1337" customWidth="1" outlineLevel="1"/>
    <col min="11" max="11" width="12.5703125" style="1337" customWidth="1" outlineLevel="1"/>
    <col min="12" max="13" width="12.5703125" style="1336"/>
    <col min="14" max="14" width="4.140625" style="1352" customWidth="1"/>
    <col min="15" max="15" width="12" style="1336" customWidth="1"/>
    <col min="16" max="16" width="12.5703125" style="1336"/>
    <col min="17" max="17" width="4" style="1336" customWidth="1"/>
    <col min="18" max="18" width="11.42578125" style="1336" customWidth="1"/>
    <col min="19" max="103" width="12.5703125" style="1336"/>
    <col min="104" max="107" width="12.5703125" style="1336" outlineLevel="1"/>
    <col min="108" max="113" width="12.5703125" style="1336" outlineLevel="2"/>
    <col min="114" max="116" width="12.5703125" style="1336" outlineLevel="1"/>
    <col min="117" max="16384" width="12.5703125" style="1336"/>
  </cols>
  <sheetData>
    <row r="1" spans="1:16">
      <c r="H1" s="1416" t="s">
        <v>984</v>
      </c>
    </row>
    <row r="2" spans="1:16" ht="12.75" customHeight="1">
      <c r="H2" s="1415" t="s">
        <v>1112</v>
      </c>
    </row>
    <row r="3" spans="1:16" ht="15" customHeight="1">
      <c r="A3" s="1414" t="s">
        <v>982</v>
      </c>
      <c r="B3" s="1414"/>
      <c r="C3" s="1414"/>
      <c r="D3" s="1414"/>
      <c r="E3" s="1414"/>
      <c r="F3" s="1414"/>
      <c r="G3" s="1414"/>
      <c r="H3" s="1414"/>
      <c r="I3" s="1414"/>
      <c r="J3" s="1413"/>
      <c r="K3" s="1413"/>
    </row>
    <row r="4" spans="1:16" s="1337" customFormat="1" ht="16.5" customHeight="1">
      <c r="A4" s="1411" t="s">
        <v>1099</v>
      </c>
      <c r="B4" s="1411"/>
      <c r="C4" s="1411"/>
      <c r="D4" s="1411"/>
      <c r="E4" s="1411"/>
      <c r="F4" s="1411"/>
      <c r="G4" s="1411"/>
      <c r="H4" s="1411"/>
      <c r="I4" s="1411"/>
      <c r="J4" s="1410"/>
      <c r="K4" s="1410"/>
      <c r="N4" s="1352"/>
    </row>
    <row r="5" spans="1:16" ht="13.5" customHeight="1">
      <c r="A5" s="1409" t="s">
        <v>981</v>
      </c>
      <c r="B5" s="1409"/>
      <c r="C5" s="1409"/>
      <c r="D5" s="1409"/>
      <c r="E5" s="1409"/>
      <c r="F5" s="1409"/>
      <c r="G5" s="1409"/>
      <c r="H5" s="1409"/>
      <c r="I5" s="1409"/>
      <c r="J5" s="1408"/>
      <c r="K5" s="1408"/>
    </row>
    <row r="6" spans="1:16" ht="13.9" customHeight="1">
      <c r="A6" s="1403" t="s">
        <v>1005</v>
      </c>
      <c r="B6" s="1406" t="s">
        <v>1216</v>
      </c>
      <c r="D6" s="1405"/>
      <c r="G6" s="1404" t="s">
        <v>1039</v>
      </c>
      <c r="H6" s="1404"/>
      <c r="I6" s="1403"/>
      <c r="J6" s="1875" t="s">
        <v>1029</v>
      </c>
      <c r="K6" s="1875"/>
    </row>
    <row r="7" spans="1:16" ht="13.5" customHeight="1">
      <c r="A7" s="1400"/>
      <c r="B7" s="1402"/>
      <c r="C7" s="1401"/>
      <c r="D7" s="1400"/>
      <c r="E7" s="1399" t="s">
        <v>980</v>
      </c>
      <c r="F7" s="1398"/>
      <c r="G7" s="1399" t="s">
        <v>979</v>
      </c>
      <c r="H7" s="1398"/>
      <c r="I7" s="1383"/>
      <c r="J7" s="1397" t="s">
        <v>979</v>
      </c>
      <c r="K7" s="1396"/>
    </row>
    <row r="8" spans="1:16" ht="13.5" customHeight="1">
      <c r="A8" s="1394"/>
      <c r="B8" s="1393"/>
      <c r="C8" s="1392"/>
      <c r="D8" s="1391"/>
      <c r="E8" s="1387" t="s">
        <v>978</v>
      </c>
      <c r="F8" s="1386"/>
      <c r="G8" s="1387" t="s">
        <v>977</v>
      </c>
      <c r="H8" s="1386"/>
      <c r="I8" s="1382"/>
      <c r="J8" s="1390" t="s">
        <v>977</v>
      </c>
      <c r="K8" s="1389"/>
    </row>
    <row r="9" spans="1:16" ht="13.5" customHeight="1">
      <c r="A9" s="1394"/>
      <c r="B9" s="1393"/>
      <c r="C9" s="1392"/>
      <c r="D9" s="1391"/>
      <c r="E9" s="1387" t="s">
        <v>976</v>
      </c>
      <c r="F9" s="1386"/>
      <c r="G9" s="1387" t="s">
        <v>976</v>
      </c>
      <c r="H9" s="1386"/>
      <c r="I9" s="1382"/>
      <c r="J9" s="1390" t="s">
        <v>976</v>
      </c>
      <c r="K9" s="1389"/>
    </row>
    <row r="10" spans="1:16" ht="13.5" customHeight="1">
      <c r="A10" s="1387" t="s">
        <v>975</v>
      </c>
      <c r="B10" s="1386"/>
      <c r="C10" s="1382" t="s">
        <v>974</v>
      </c>
      <c r="D10" s="1380" t="s">
        <v>973</v>
      </c>
      <c r="E10" s="1381" t="s">
        <v>972</v>
      </c>
      <c r="F10" s="1385"/>
      <c r="G10" s="1381" t="s">
        <v>972</v>
      </c>
      <c r="H10" s="1385"/>
      <c r="I10" s="1382" t="s">
        <v>971</v>
      </c>
      <c r="J10" s="1378" t="s">
        <v>972</v>
      </c>
      <c r="K10" s="1874"/>
      <c r="L10" s="1873"/>
      <c r="M10" s="1872"/>
      <c r="N10" s="1361"/>
      <c r="O10" s="1873"/>
      <c r="P10" s="1872"/>
    </row>
    <row r="11" spans="1:16" ht="14.25" customHeight="1">
      <c r="A11" s="1384" t="s">
        <v>970</v>
      </c>
      <c r="B11" s="1383" t="s">
        <v>969</v>
      </c>
      <c r="C11" s="1382"/>
      <c r="D11" s="1380"/>
      <c r="E11" s="1381" t="s">
        <v>968</v>
      </c>
      <c r="F11" s="1380" t="s">
        <v>967</v>
      </c>
      <c r="G11" s="1381" t="s">
        <v>968</v>
      </c>
      <c r="H11" s="1380" t="s">
        <v>967</v>
      </c>
      <c r="I11" s="1379" t="s">
        <v>966</v>
      </c>
      <c r="J11" s="1378" t="s">
        <v>968</v>
      </c>
      <c r="K11" s="1377" t="s">
        <v>967</v>
      </c>
      <c r="L11" s="1404"/>
      <c r="M11" s="1404"/>
      <c r="N11" s="1871"/>
      <c r="O11" s="1404"/>
      <c r="P11" s="1404"/>
    </row>
    <row r="12" spans="1:16" s="1369" customFormat="1" ht="14.25" customHeight="1">
      <c r="A12" s="1376" t="s">
        <v>965</v>
      </c>
      <c r="B12" s="1373" t="s">
        <v>964</v>
      </c>
      <c r="C12" s="1373" t="s">
        <v>963</v>
      </c>
      <c r="D12" s="1374" t="s">
        <v>962</v>
      </c>
      <c r="E12" s="1374" t="s">
        <v>961</v>
      </c>
      <c r="F12" s="1373" t="s">
        <v>960</v>
      </c>
      <c r="G12" s="1374" t="s">
        <v>959</v>
      </c>
      <c r="H12" s="1373" t="s">
        <v>958</v>
      </c>
      <c r="I12" s="1374" t="s">
        <v>957</v>
      </c>
      <c r="J12" s="1371" t="s">
        <v>959</v>
      </c>
      <c r="K12" s="1870" t="s">
        <v>958</v>
      </c>
      <c r="L12" s="1868"/>
      <c r="M12" s="1867"/>
      <c r="N12" s="1869"/>
      <c r="O12" s="1868"/>
      <c r="P12" s="1867"/>
    </row>
    <row r="13" spans="1:16" ht="13.15" customHeight="1" outlineLevel="1">
      <c r="A13" s="1866" t="s">
        <v>1096</v>
      </c>
      <c r="B13" s="1866" t="s">
        <v>1096</v>
      </c>
      <c r="C13" s="1860" t="s">
        <v>1215</v>
      </c>
      <c r="D13" s="1857" t="s">
        <v>1040</v>
      </c>
      <c r="E13" s="1865" t="s">
        <v>759</v>
      </c>
      <c r="F13" s="1840">
        <f>IF(E13="ABOLISHED",0, (VLOOKUP(E13,$A$58:$C297,3,FALSE)*12))</f>
        <v>1105632</v>
      </c>
      <c r="G13" s="1865" t="s">
        <v>759</v>
      </c>
      <c r="H13" s="1842">
        <f>IF(G13="ABOLISHED",0,(VLOOKUP(G13,$A$58:$B297,2,FALSE)*12))</f>
        <v>1105632</v>
      </c>
      <c r="I13" s="1333">
        <f>SUM(H13-F13)</f>
        <v>0</v>
      </c>
      <c r="J13" s="1865" t="s">
        <v>759</v>
      </c>
      <c r="K13" s="1840">
        <f>IF(J13="ABOLISHED",0, (VLOOKUP(J13,$A$58:$C297,3,FALSE)*12))</f>
        <v>1105632</v>
      </c>
      <c r="L13" s="1831"/>
      <c r="M13" s="1839"/>
      <c r="O13" s="1831"/>
      <c r="P13" s="1839"/>
    </row>
    <row r="14" spans="1:16" s="1337" customFormat="1" ht="13.15" customHeight="1" outlineLevel="1">
      <c r="A14" s="1366"/>
      <c r="B14" s="1366"/>
      <c r="C14" s="1863" t="s">
        <v>1214</v>
      </c>
      <c r="D14" s="1857"/>
      <c r="E14" s="1865"/>
      <c r="F14" s="1861"/>
      <c r="G14" s="1865"/>
      <c r="H14" s="1842"/>
      <c r="I14" s="1333"/>
      <c r="J14" s="1865"/>
      <c r="K14" s="1861"/>
      <c r="L14" s="1831"/>
      <c r="M14" s="1839"/>
      <c r="N14" s="1352"/>
      <c r="O14" s="1831"/>
      <c r="P14" s="1839"/>
    </row>
    <row r="15" spans="1:16" s="1337" customFormat="1" ht="13.15" customHeight="1" outlineLevel="1">
      <c r="A15" s="1366"/>
      <c r="B15" s="1366"/>
      <c r="C15" s="1862" t="s">
        <v>1213</v>
      </c>
      <c r="D15" s="1857"/>
      <c r="E15" s="1851"/>
      <c r="F15" s="1861"/>
      <c r="G15" s="1851"/>
      <c r="H15" s="1842"/>
      <c r="I15" s="1333"/>
      <c r="J15" s="1851"/>
      <c r="K15" s="1861"/>
      <c r="L15" s="1831"/>
      <c r="M15" s="1839"/>
      <c r="N15" s="1352"/>
      <c r="O15" s="1831"/>
      <c r="P15" s="1839"/>
    </row>
    <row r="16" spans="1:16" s="1337" customFormat="1" ht="13.15" customHeight="1" outlineLevel="1">
      <c r="A16" s="1366"/>
      <c r="B16" s="1366"/>
      <c r="C16" s="1852" t="s">
        <v>1212</v>
      </c>
      <c r="D16" s="1857"/>
      <c r="E16" s="1864"/>
      <c r="F16" s="1861"/>
      <c r="G16" s="1864"/>
      <c r="H16" s="1842"/>
      <c r="I16" s="1333"/>
      <c r="J16" s="1864"/>
      <c r="K16" s="1861"/>
      <c r="L16" s="1831"/>
      <c r="M16" s="1839"/>
      <c r="N16" s="1352"/>
      <c r="O16" s="1831"/>
      <c r="P16" s="1839"/>
    </row>
    <row r="17" spans="1:18" s="1337" customFormat="1" ht="13.15" customHeight="1" outlineLevel="1">
      <c r="A17" s="1355" t="s">
        <v>1095</v>
      </c>
      <c r="B17" s="1355" t="s">
        <v>1095</v>
      </c>
      <c r="C17" s="1854" t="s">
        <v>1211</v>
      </c>
      <c r="D17" s="1857" t="s">
        <v>278</v>
      </c>
      <c r="E17" s="1853" t="s">
        <v>839</v>
      </c>
      <c r="F17" s="1840">
        <f>IF(E17="ABOLISHED",0, (VLOOKUP(E17,$A$58:$C301,3,FALSE)*12))</f>
        <v>365400</v>
      </c>
      <c r="G17" s="1853" t="s">
        <v>838</v>
      </c>
      <c r="H17" s="1842">
        <f>IF(G17="ABOLISHED",0,(VLOOKUP(G17,$A$58:$C301,2,FALSE)*12))</f>
        <v>369708</v>
      </c>
      <c r="I17" s="1322">
        <f>SUM(H17-F17)</f>
        <v>4308</v>
      </c>
      <c r="J17" s="1853" t="s">
        <v>838</v>
      </c>
      <c r="K17" s="1840">
        <f>IF(J17="ABOLISHED",0, (VLOOKUP(J17,$A$58:$C301,3,FALSE)*12))</f>
        <v>369708</v>
      </c>
      <c r="L17" s="1831"/>
      <c r="M17" s="1839"/>
      <c r="N17" s="1352"/>
      <c r="O17" s="1831"/>
      <c r="P17" s="1839"/>
      <c r="R17" s="1336"/>
    </row>
    <row r="18" spans="1:18" s="1337" customFormat="1" ht="13.15" customHeight="1" outlineLevel="1">
      <c r="A18" s="1355" t="s">
        <v>1092</v>
      </c>
      <c r="B18" s="1355" t="s">
        <v>1094</v>
      </c>
      <c r="C18" s="1854" t="s">
        <v>1210</v>
      </c>
      <c r="D18" s="1857" t="s">
        <v>1209</v>
      </c>
      <c r="E18" s="1853" t="s">
        <v>887</v>
      </c>
      <c r="F18" s="1840">
        <f>IF(E18="ABOLISHED",0, (VLOOKUP(E18,$A$58:$C303,3,FALSE)*12))</f>
        <v>214140</v>
      </c>
      <c r="G18" s="1853" t="s">
        <v>886</v>
      </c>
      <c r="H18" s="1842">
        <f>IF(G18="ABOLISHED",0,(VLOOKUP(G18,$A$58:$C303,2,FALSE)*12))</f>
        <v>215928</v>
      </c>
      <c r="I18" s="1322">
        <f>SUM(H18-F18)</f>
        <v>1788</v>
      </c>
      <c r="J18" s="1853" t="s">
        <v>886</v>
      </c>
      <c r="K18" s="1840">
        <f>IF(J18="ABOLISHED",0, (VLOOKUP(J18,$A$58:$C303,3,FALSE)*12))</f>
        <v>215928</v>
      </c>
      <c r="L18" s="1831"/>
      <c r="M18" s="1839"/>
      <c r="N18" s="1352"/>
      <c r="O18" s="1831"/>
      <c r="P18" s="1839"/>
      <c r="R18" s="1336"/>
    </row>
    <row r="19" spans="1:18" s="1337" customFormat="1" ht="12.6" customHeight="1" outlineLevel="1">
      <c r="A19" s="1355" t="s">
        <v>1091</v>
      </c>
      <c r="B19" s="1355" t="s">
        <v>1092</v>
      </c>
      <c r="C19" s="1860" t="s">
        <v>1045</v>
      </c>
      <c r="D19" s="1857" t="s">
        <v>1208</v>
      </c>
      <c r="E19" s="1851" t="s">
        <v>943</v>
      </c>
      <c r="F19" s="1840">
        <f>IF(E19="ABOLISHED",0, (VLOOKUP(E19,$A$58:$C305,3,FALSE)*12))</f>
        <v>139944</v>
      </c>
      <c r="G19" s="1851" t="s">
        <v>942</v>
      </c>
      <c r="H19" s="1842">
        <f>IF(G19="ABOLISHED",0,(VLOOKUP(G19,$A$58:$C305,2,FALSE)*12))</f>
        <v>141012</v>
      </c>
      <c r="I19" s="1333">
        <f>SUM(H19-F19)</f>
        <v>1068</v>
      </c>
      <c r="J19" s="1851" t="s">
        <v>942</v>
      </c>
      <c r="K19" s="1840">
        <f>IF(J19="ABOLISHED",0, (VLOOKUP(J19,$A$58:$C305,3,FALSE)*12))</f>
        <v>141012</v>
      </c>
      <c r="L19" s="1831"/>
      <c r="M19" s="1839"/>
      <c r="N19" s="1352"/>
      <c r="O19" s="1831"/>
      <c r="P19" s="1839"/>
      <c r="R19" s="1336"/>
    </row>
    <row r="20" spans="1:18" s="1337" customFormat="1" ht="12.6" customHeight="1" outlineLevel="1">
      <c r="A20" s="1355"/>
      <c r="B20" s="1355"/>
      <c r="C20" s="1852" t="s">
        <v>1207</v>
      </c>
      <c r="D20" s="1857"/>
      <c r="E20" s="1864"/>
      <c r="F20" s="1840"/>
      <c r="G20" s="1864"/>
      <c r="H20" s="1842"/>
      <c r="I20" s="1333"/>
      <c r="J20" s="1864"/>
      <c r="K20" s="1840"/>
      <c r="L20" s="1831"/>
      <c r="M20" s="1839"/>
      <c r="N20" s="1352"/>
      <c r="O20" s="1831"/>
      <c r="P20" s="1839"/>
      <c r="R20" s="1336"/>
    </row>
    <row r="21" spans="1:18" s="1337" customFormat="1" ht="13.15" customHeight="1" outlineLevel="1">
      <c r="A21" s="1355" t="s">
        <v>1090</v>
      </c>
      <c r="B21" s="1355" t="s">
        <v>1093</v>
      </c>
      <c r="C21" s="1854" t="s">
        <v>1206</v>
      </c>
      <c r="D21" s="1857" t="s">
        <v>1205</v>
      </c>
      <c r="E21" s="1853" t="s">
        <v>887</v>
      </c>
      <c r="F21" s="1840">
        <f>IF(E21="ABOLISHED",0, (VLOOKUP(E21,$A$58:$C307,3,FALSE)*12))</f>
        <v>214140</v>
      </c>
      <c r="G21" s="1853" t="s">
        <v>887</v>
      </c>
      <c r="H21" s="1842">
        <f>IF(G21="ABOLISHED",0,(VLOOKUP(G21,$A$58:$C307,2,FALSE)*12))</f>
        <v>214140</v>
      </c>
      <c r="I21" s="1322">
        <f>SUM(H21-F21)</f>
        <v>0</v>
      </c>
      <c r="J21" s="1853" t="s">
        <v>887</v>
      </c>
      <c r="K21" s="1840">
        <f>IF(J21="ABOLISHED",0, (VLOOKUP(J21,$A$58:$C307,3,FALSE)*12))</f>
        <v>214140</v>
      </c>
      <c r="L21" s="1831"/>
      <c r="M21" s="1839"/>
      <c r="N21" s="1352"/>
      <c r="O21" s="1831"/>
      <c r="P21" s="1839"/>
      <c r="R21" s="1336"/>
    </row>
    <row r="22" spans="1:18" s="1337" customFormat="1" ht="13.15" customHeight="1" outlineLevel="1">
      <c r="A22" s="1355" t="s">
        <v>1088</v>
      </c>
      <c r="B22" s="1355" t="s">
        <v>1091</v>
      </c>
      <c r="C22" s="1860" t="s">
        <v>1045</v>
      </c>
      <c r="D22" s="1857" t="s">
        <v>1204</v>
      </c>
      <c r="E22" s="1851" t="s">
        <v>941</v>
      </c>
      <c r="F22" s="1840">
        <f>IF(E22="ABOLISHED",0, (VLOOKUP(E22,$A$58:$C309,3,FALSE)*12))</f>
        <v>142092</v>
      </c>
      <c r="G22" s="1851" t="s">
        <v>940</v>
      </c>
      <c r="H22" s="1842">
        <f>IF(G22="ABOLISHED",0,(VLOOKUP(G22,$A$58:$C309,2,FALSE)*12))</f>
        <v>143184</v>
      </c>
      <c r="I22" s="1333">
        <f>SUM(H22-F22)</f>
        <v>1092</v>
      </c>
      <c r="J22" s="1851" t="s">
        <v>940</v>
      </c>
      <c r="K22" s="1840">
        <f>IF(J22="ABOLISHED",0, (VLOOKUP(J22,$A$58:$C309,3,FALSE)*12))</f>
        <v>143184</v>
      </c>
      <c r="L22" s="1831"/>
      <c r="M22" s="1839"/>
      <c r="N22" s="1352"/>
      <c r="O22" s="1831"/>
      <c r="P22" s="1839"/>
      <c r="R22" s="1336"/>
    </row>
    <row r="23" spans="1:18" s="1337" customFormat="1" ht="13.15" customHeight="1" outlineLevel="1">
      <c r="A23" s="1355" t="s">
        <v>1087</v>
      </c>
      <c r="B23" s="1355" t="s">
        <v>1090</v>
      </c>
      <c r="C23" s="1860" t="s">
        <v>1045</v>
      </c>
      <c r="D23" s="1857" t="s">
        <v>1203</v>
      </c>
      <c r="E23" s="1851" t="s">
        <v>942</v>
      </c>
      <c r="F23" s="1840">
        <f>IF(E23="ABOLISHED",0, (VLOOKUP(E23,$A$58:$C310,3,FALSE)*12))</f>
        <v>141012</v>
      </c>
      <c r="G23" s="1851" t="s">
        <v>942</v>
      </c>
      <c r="H23" s="1842">
        <f>IF(G23="ABOLISHED",0,(VLOOKUP(G23,$A$58:$C310,2,FALSE)*12))</f>
        <v>141012</v>
      </c>
      <c r="I23" s="1333">
        <f>SUM(H23-F23)</f>
        <v>0</v>
      </c>
      <c r="J23" s="1851" t="s">
        <v>942</v>
      </c>
      <c r="K23" s="1840">
        <f>IF(J23="ABOLISHED",0, (VLOOKUP(J23,$A$58:$C310,3,FALSE)*12))</f>
        <v>141012</v>
      </c>
      <c r="L23" s="1831"/>
      <c r="M23" s="1839"/>
      <c r="N23" s="1352"/>
      <c r="O23" s="1831"/>
      <c r="P23" s="1839"/>
      <c r="R23" s="1336"/>
    </row>
    <row r="24" spans="1:18" s="1337" customFormat="1" ht="13.15" customHeight="1" outlineLevel="1">
      <c r="A24" s="1355" t="s">
        <v>1055</v>
      </c>
      <c r="B24" s="1355" t="s">
        <v>1089</v>
      </c>
      <c r="C24" s="1837" t="s">
        <v>1189</v>
      </c>
      <c r="D24" s="1836" t="s">
        <v>1040</v>
      </c>
      <c r="E24" s="1845" t="s">
        <v>935</v>
      </c>
      <c r="F24" s="1840">
        <f>IF(E24="ABOLISHED",0, (VLOOKUP(E24,$A$58:$C311,3,FALSE)*12))</f>
        <v>148416</v>
      </c>
      <c r="G24" s="1845" t="s">
        <v>935</v>
      </c>
      <c r="H24" s="1842">
        <f>IF(G24="ABOLISHED",0,(VLOOKUP(G24,$A$58:$C311,2,FALSE)*12))</f>
        <v>148416</v>
      </c>
      <c r="I24" s="1322">
        <f>SUM(H24-F24)</f>
        <v>0</v>
      </c>
      <c r="J24" s="1845" t="s">
        <v>935</v>
      </c>
      <c r="K24" s="1840">
        <f>IF(J24="ABOLISHED",0, (VLOOKUP(J24,$A$58:$C311,3,FALSE)*12))</f>
        <v>148416</v>
      </c>
      <c r="L24" s="1831"/>
      <c r="M24" s="1839"/>
      <c r="N24" s="1352"/>
      <c r="O24" s="1831"/>
      <c r="P24" s="1839"/>
      <c r="R24" s="1336"/>
    </row>
    <row r="25" spans="1:18" s="1337" customFormat="1" ht="13.15" customHeight="1" outlineLevel="1">
      <c r="A25" s="1355" t="s">
        <v>1073</v>
      </c>
      <c r="B25" s="1355" t="s">
        <v>1088</v>
      </c>
      <c r="C25" s="1837" t="s">
        <v>1189</v>
      </c>
      <c r="D25" s="1836" t="s">
        <v>1040</v>
      </c>
      <c r="E25" s="1845" t="s">
        <v>935</v>
      </c>
      <c r="F25" s="1840">
        <f>IF(E25="ABOLISHED",0, (VLOOKUP(E25,$A$58:$C312,3,FALSE)*12))</f>
        <v>148416</v>
      </c>
      <c r="G25" s="1845" t="s">
        <v>935</v>
      </c>
      <c r="H25" s="1842">
        <f>IF(G25="ABOLISHED",0,(VLOOKUP(G25,$A$58:$C312,2,FALSE)*12))</f>
        <v>148416</v>
      </c>
      <c r="I25" s="1322">
        <f>SUM(H25-F25)</f>
        <v>0</v>
      </c>
      <c r="J25" s="1845" t="s">
        <v>935</v>
      </c>
      <c r="K25" s="1840">
        <f>IF(J25="ABOLISHED",0, (VLOOKUP(J25,$A$58:$C312,3,FALSE)*12))</f>
        <v>148416</v>
      </c>
      <c r="L25" s="1831"/>
      <c r="M25" s="1839"/>
      <c r="N25" s="1352"/>
      <c r="O25" s="1831"/>
      <c r="P25" s="1839"/>
      <c r="R25" s="1336"/>
    </row>
    <row r="26" spans="1:18" s="1337" customFormat="1" ht="13.15" customHeight="1" outlineLevel="1">
      <c r="A26" s="1366"/>
      <c r="B26" s="1366"/>
      <c r="C26" s="1863" t="s">
        <v>1202</v>
      </c>
      <c r="D26" s="1857"/>
      <c r="E26" s="1851"/>
      <c r="F26" s="1861"/>
      <c r="G26" s="1851"/>
      <c r="H26" s="1842"/>
      <c r="I26" s="1333"/>
      <c r="J26" s="1851"/>
      <c r="K26" s="1861"/>
      <c r="L26" s="1831"/>
      <c r="M26" s="1839"/>
      <c r="N26" s="1352"/>
      <c r="O26" s="1831"/>
      <c r="P26" s="1839"/>
      <c r="R26" s="1336"/>
    </row>
    <row r="27" spans="1:18" s="1337" customFormat="1" ht="13.15" customHeight="1" outlineLevel="1">
      <c r="A27" s="1366"/>
      <c r="B27" s="1366"/>
      <c r="C27" s="1862" t="s">
        <v>1201</v>
      </c>
      <c r="D27" s="1857"/>
      <c r="E27" s="1851"/>
      <c r="F27" s="1861"/>
      <c r="G27" s="1851"/>
      <c r="H27" s="1842"/>
      <c r="I27" s="1333"/>
      <c r="J27" s="1851"/>
      <c r="K27" s="1861"/>
      <c r="L27" s="1831"/>
      <c r="M27" s="1839"/>
      <c r="N27" s="1352"/>
      <c r="O27" s="1831"/>
      <c r="P27" s="1839"/>
      <c r="R27" s="1336"/>
    </row>
    <row r="28" spans="1:18" s="1337" customFormat="1" ht="13.15" customHeight="1" outlineLevel="1">
      <c r="A28" s="1355" t="s">
        <v>1082</v>
      </c>
      <c r="B28" s="1355" t="s">
        <v>1087</v>
      </c>
      <c r="C28" s="1856" t="s">
        <v>328</v>
      </c>
      <c r="D28" s="1857" t="s">
        <v>1200</v>
      </c>
      <c r="E28" s="1855" t="s">
        <v>779</v>
      </c>
      <c r="F28" s="1840">
        <f>IF(E28="ABOLISHED",0, (VLOOKUP(E28,$A$58:$C315,3,FALSE)*12))</f>
        <v>812100</v>
      </c>
      <c r="G28" s="1855" t="s">
        <v>779</v>
      </c>
      <c r="H28" s="1842">
        <f>IF(G28="ABOLISHED",0,(VLOOKUP(G28,$A$58:$C315,2,FALSE)*12))</f>
        <v>812100</v>
      </c>
      <c r="I28" s="1333">
        <f>SUM(H28-F28)</f>
        <v>0</v>
      </c>
      <c r="J28" s="1855" t="s">
        <v>779</v>
      </c>
      <c r="K28" s="1840">
        <f>IF(J28="ABOLISHED",0, (VLOOKUP(J28,$A$58:$C315,3,FALSE)*12))</f>
        <v>812100</v>
      </c>
      <c r="L28" s="1831"/>
      <c r="M28" s="1839"/>
      <c r="N28" s="1352"/>
      <c r="O28" s="1831"/>
      <c r="P28" s="1839"/>
      <c r="R28" s="1336"/>
    </row>
    <row r="29" spans="1:18" s="1337" customFormat="1" ht="13.15" customHeight="1" outlineLevel="1">
      <c r="A29" s="1355"/>
      <c r="B29" s="1355"/>
      <c r="C29" s="1852" t="s">
        <v>1199</v>
      </c>
      <c r="D29" s="1857"/>
      <c r="E29" s="1855"/>
      <c r="F29" s="1840"/>
      <c r="G29" s="1855"/>
      <c r="H29" s="1842"/>
      <c r="I29" s="1333"/>
      <c r="J29" s="1855"/>
      <c r="K29" s="1840"/>
      <c r="L29" s="1831"/>
      <c r="M29" s="1839"/>
      <c r="N29" s="1352"/>
      <c r="O29" s="1831"/>
      <c r="P29" s="1839"/>
      <c r="R29" s="1336"/>
    </row>
    <row r="30" spans="1:18" s="1337" customFormat="1" ht="13.15" customHeight="1" outlineLevel="1">
      <c r="A30" s="1355" t="s">
        <v>1083</v>
      </c>
      <c r="B30" s="1355" t="s">
        <v>1082</v>
      </c>
      <c r="C30" s="1858" t="s">
        <v>1198</v>
      </c>
      <c r="D30" s="1857" t="s">
        <v>1197</v>
      </c>
      <c r="E30" s="1855" t="s">
        <v>803</v>
      </c>
      <c r="F30" s="1840">
        <f>IF(E30="ABOLISHED",0, (VLOOKUP(E30,$A$58:$C317,3,FALSE)*12))</f>
        <v>567948</v>
      </c>
      <c r="G30" s="1855" t="s">
        <v>803</v>
      </c>
      <c r="H30" s="1842">
        <f>IF(G30="ABOLISHED",0,(VLOOKUP(G30,$A$58:$C317,2,FALSE)*12))</f>
        <v>567948</v>
      </c>
      <c r="I30" s="1333">
        <f>SUM(H30-F30)</f>
        <v>0</v>
      </c>
      <c r="J30" s="1855" t="s">
        <v>803</v>
      </c>
      <c r="K30" s="1840">
        <f>IF(J30="ABOLISHED",0, (VLOOKUP(J30,$A$58:$C317,3,FALSE)*12))</f>
        <v>567948</v>
      </c>
      <c r="L30" s="1831"/>
      <c r="M30" s="1839"/>
      <c r="N30" s="1352"/>
      <c r="O30" s="1831"/>
      <c r="P30" s="1839"/>
      <c r="R30" s="1336"/>
    </row>
    <row r="31" spans="1:18" s="1337" customFormat="1" ht="13.15" customHeight="1" outlineLevel="1">
      <c r="A31" s="1355" t="s">
        <v>1086</v>
      </c>
      <c r="B31" s="1355" t="s">
        <v>1083</v>
      </c>
      <c r="C31" s="1856" t="s">
        <v>1196</v>
      </c>
      <c r="D31" s="1843" t="s">
        <v>1195</v>
      </c>
      <c r="E31" s="1851" t="s">
        <v>846</v>
      </c>
      <c r="F31" s="1840">
        <f>IF(E31="ABOLISHED",0, (VLOOKUP(E31,$A$58:$C318,3,FALSE)*12))</f>
        <v>337680</v>
      </c>
      <c r="G31" s="1851" t="s">
        <v>845</v>
      </c>
      <c r="H31" s="1842">
        <f>IF(G31="ABOLISHED",0,(VLOOKUP(G31,$A$58:$C318,2,FALSE)*12))</f>
        <v>341652</v>
      </c>
      <c r="I31" s="1333">
        <f>SUM(H31-F31)</f>
        <v>3972</v>
      </c>
      <c r="J31" s="1851" t="s">
        <v>845</v>
      </c>
      <c r="K31" s="1840">
        <f>IF(J31="ABOLISHED",0, (VLOOKUP(J31,$A$58:$C318,3,FALSE)*12))</f>
        <v>341652</v>
      </c>
      <c r="L31" s="1831"/>
      <c r="M31" s="1839"/>
      <c r="N31" s="1352"/>
      <c r="O31" s="1831"/>
      <c r="P31" s="1839"/>
      <c r="R31" s="1336"/>
    </row>
    <row r="32" spans="1:18" s="1337" customFormat="1" ht="13.15" customHeight="1" outlineLevel="1">
      <c r="A32" s="1355" t="s">
        <v>1085</v>
      </c>
      <c r="B32" s="1355" t="s">
        <v>1086</v>
      </c>
      <c r="C32" s="1844" t="s">
        <v>1045</v>
      </c>
      <c r="D32" s="1843" t="s">
        <v>1040</v>
      </c>
      <c r="E32" s="1841" t="s">
        <v>943</v>
      </c>
      <c r="F32" s="1840">
        <f>IF(E32="ABOLISHED",0, (VLOOKUP(E32,$A$58:$C319,3,FALSE)*12))</f>
        <v>139944</v>
      </c>
      <c r="G32" s="1841" t="s">
        <v>943</v>
      </c>
      <c r="H32" s="1842">
        <f>IF(G32="ABOLISHED",0,(VLOOKUP(G32,$A$58:$C319,2,FALSE)*12))</f>
        <v>139944</v>
      </c>
      <c r="I32" s="1333">
        <f>SUM(H32-F32)</f>
        <v>0</v>
      </c>
      <c r="J32" s="1841" t="s">
        <v>943</v>
      </c>
      <c r="K32" s="1840">
        <f>IF(J32="ABOLISHED",0, (VLOOKUP(J32,$A$58:$C319,3,FALSE)*12))</f>
        <v>139944</v>
      </c>
      <c r="L32" s="1831"/>
      <c r="M32" s="1839"/>
      <c r="N32" s="1352"/>
      <c r="O32" s="1831"/>
      <c r="P32" s="1839"/>
      <c r="R32" s="1336"/>
    </row>
    <row r="33" spans="1:18" s="1337" customFormat="1" ht="13.15" customHeight="1" outlineLevel="1">
      <c r="A33" s="1355"/>
      <c r="B33" s="1355"/>
      <c r="C33" s="1852" t="s">
        <v>1194</v>
      </c>
      <c r="D33" s="1843"/>
      <c r="E33" s="1841"/>
      <c r="F33" s="1840"/>
      <c r="G33" s="1841"/>
      <c r="H33" s="1842"/>
      <c r="I33" s="1333"/>
      <c r="J33" s="1841"/>
      <c r="K33" s="1840"/>
      <c r="L33" s="1831"/>
      <c r="M33" s="1839"/>
      <c r="N33" s="1352"/>
      <c r="O33" s="1831"/>
      <c r="P33" s="1839"/>
      <c r="R33" s="1336"/>
    </row>
    <row r="34" spans="1:18" s="1337" customFormat="1" ht="13.15" customHeight="1" outlineLevel="1">
      <c r="A34" s="1355" t="s">
        <v>1084</v>
      </c>
      <c r="B34" s="1355" t="s">
        <v>1085</v>
      </c>
      <c r="C34" s="1856" t="s">
        <v>1193</v>
      </c>
      <c r="D34" s="1843" t="s">
        <v>1192</v>
      </c>
      <c r="E34" s="1855" t="s">
        <v>838</v>
      </c>
      <c r="F34" s="1840">
        <f>IF(E34="ABOLISHED",0, (VLOOKUP(E34,$A$58:$C321,3,FALSE)*12))</f>
        <v>369708</v>
      </c>
      <c r="G34" s="1855" t="s">
        <v>838</v>
      </c>
      <c r="H34" s="1842">
        <f>IF(G34="ABOLISHED",0,(VLOOKUP(G34,$A$58:$C321,2,FALSE)*12))</f>
        <v>369708</v>
      </c>
      <c r="I34" s="1333">
        <f>SUM(H34-F34)</f>
        <v>0</v>
      </c>
      <c r="J34" s="1855" t="s">
        <v>838</v>
      </c>
      <c r="K34" s="1840">
        <f>IF(J34="ABOLISHED",0, (VLOOKUP(J34,$A$58:$C321,3,FALSE)*12))</f>
        <v>369708</v>
      </c>
      <c r="L34" s="1831"/>
      <c r="M34" s="1839"/>
      <c r="N34" s="1352"/>
      <c r="O34" s="1831"/>
      <c r="P34" s="1839"/>
      <c r="R34" s="1336"/>
    </row>
    <row r="35" spans="1:18" s="1337" customFormat="1" ht="13.15" customHeight="1" outlineLevel="1">
      <c r="A35" s="1355" t="s">
        <v>1081</v>
      </c>
      <c r="B35" s="1355" t="s">
        <v>1084</v>
      </c>
      <c r="C35" s="1858" t="s">
        <v>1191</v>
      </c>
      <c r="D35" s="1843" t="s">
        <v>1190</v>
      </c>
      <c r="E35" s="1855" t="s">
        <v>862</v>
      </c>
      <c r="F35" s="1840">
        <f>IF(E35="ABOLISHED",0, (VLOOKUP(E35,$A$58:$C322,3,FALSE)*12))</f>
        <v>282480</v>
      </c>
      <c r="G35" s="1855" t="s">
        <v>862</v>
      </c>
      <c r="H35" s="1842">
        <f>IF(G35="ABOLISHED",0,(VLOOKUP(G35,$A$58:$C322,2,FALSE)*12))</f>
        <v>282480</v>
      </c>
      <c r="I35" s="1333">
        <f>SUM(H35-F35)</f>
        <v>0</v>
      </c>
      <c r="J35" s="1855" t="s">
        <v>862</v>
      </c>
      <c r="K35" s="1840">
        <f>IF(J35="ABOLISHED",0, (VLOOKUP(J35,$A$58:$C322,3,FALSE)*12))</f>
        <v>282480</v>
      </c>
      <c r="L35" s="1831"/>
      <c r="M35" s="1839"/>
      <c r="N35" s="1352"/>
      <c r="O35" s="1831"/>
      <c r="P35" s="1839"/>
      <c r="R35" s="1336"/>
    </row>
    <row r="36" spans="1:18" s="1337" customFormat="1" ht="13.15" customHeight="1" outlineLevel="1">
      <c r="A36" s="1355" t="s">
        <v>1080</v>
      </c>
      <c r="B36" s="1355" t="s">
        <v>1081</v>
      </c>
      <c r="C36" s="1860" t="s">
        <v>1189</v>
      </c>
      <c r="D36" s="1859" t="s">
        <v>1188</v>
      </c>
      <c r="E36" s="1853" t="s">
        <v>911</v>
      </c>
      <c r="F36" s="1840">
        <f>IF(E36="ABOLISHED",0, (VLOOKUP(E36,$A$58:$C323,3,FALSE)*12))</f>
        <v>176976</v>
      </c>
      <c r="G36" s="1853" t="s">
        <v>910</v>
      </c>
      <c r="H36" s="1842">
        <f>IF(G36="ABOLISHED",0,(VLOOKUP(G36,$A$58:$C323,2,FALSE)*12))</f>
        <v>178332</v>
      </c>
      <c r="I36" s="1322">
        <f>SUM(H36-F36)</f>
        <v>1356</v>
      </c>
      <c r="J36" s="1853" t="s">
        <v>910</v>
      </c>
      <c r="K36" s="1840">
        <f>IF(J36="ABOLISHED",0, (VLOOKUP(J36,$A$58:$C323,3,FALSE)*12))</f>
        <v>178332</v>
      </c>
      <c r="L36" s="1831"/>
      <c r="M36" s="1839"/>
      <c r="N36" s="1352"/>
      <c r="O36" s="1831"/>
      <c r="P36" s="1839"/>
      <c r="R36" s="1336"/>
    </row>
    <row r="37" spans="1:18" s="1337" customFormat="1" ht="13.15" customHeight="1" outlineLevel="1">
      <c r="A37" s="1355"/>
      <c r="B37" s="1355"/>
      <c r="C37" s="1852" t="s">
        <v>1187</v>
      </c>
      <c r="D37" s="1843"/>
      <c r="E37" s="1855"/>
      <c r="F37" s="1840"/>
      <c r="G37" s="1855"/>
      <c r="H37" s="1842"/>
      <c r="I37" s="1333"/>
      <c r="J37" s="1855"/>
      <c r="K37" s="1840"/>
      <c r="L37" s="1831"/>
      <c r="M37" s="1839"/>
      <c r="N37" s="1352"/>
      <c r="O37" s="1831"/>
      <c r="P37" s="1839"/>
      <c r="R37" s="1336"/>
    </row>
    <row r="38" spans="1:18" s="1337" customFormat="1" ht="13.15" customHeight="1" outlineLevel="1">
      <c r="A38" s="1355" t="s">
        <v>1042</v>
      </c>
      <c r="B38" s="1355" t="s">
        <v>1080</v>
      </c>
      <c r="C38" s="1858" t="s">
        <v>1186</v>
      </c>
      <c r="D38" s="1857" t="s">
        <v>1185</v>
      </c>
      <c r="E38" s="1855" t="s">
        <v>822</v>
      </c>
      <c r="F38" s="1840">
        <f>IF(E38="ABOLISHED",0, (VLOOKUP(E38,$A$58:$C325,3,FALSE)*12))</f>
        <v>443712</v>
      </c>
      <c r="G38" s="1855" t="s">
        <v>821</v>
      </c>
      <c r="H38" s="1842">
        <f>IF(G38="ABOLISHED",0,(VLOOKUP(G38,$A$58:$C325,2,FALSE)*12))</f>
        <v>448992</v>
      </c>
      <c r="I38" s="1333">
        <f>SUM(H38-F38)</f>
        <v>5280</v>
      </c>
      <c r="J38" s="1855" t="s">
        <v>821</v>
      </c>
      <c r="K38" s="1840">
        <f>IF(J38="ABOLISHED",0, (VLOOKUP(J38,$A$58:$C325,3,FALSE)*12))</f>
        <v>448992</v>
      </c>
      <c r="L38" s="1831"/>
      <c r="M38" s="1839"/>
      <c r="N38" s="1352"/>
      <c r="O38" s="1831"/>
      <c r="P38" s="1839"/>
      <c r="R38" s="1336"/>
    </row>
    <row r="39" spans="1:18" s="1337" customFormat="1" ht="13.15" customHeight="1" outlineLevel="1">
      <c r="A39" s="1355" t="s">
        <v>1076</v>
      </c>
      <c r="B39" s="1355" t="s">
        <v>1042</v>
      </c>
      <c r="C39" s="1844" t="s">
        <v>1045</v>
      </c>
      <c r="D39" s="1843" t="s">
        <v>1184</v>
      </c>
      <c r="E39" s="1841" t="s">
        <v>940</v>
      </c>
      <c r="F39" s="1840">
        <f>IF(E39="ABOLISHED",0, (VLOOKUP(E39,$A$58:$C326,3,FALSE)*12))</f>
        <v>143184</v>
      </c>
      <c r="G39" s="1841" t="s">
        <v>940</v>
      </c>
      <c r="H39" s="1842">
        <f>IF(G39="ABOLISHED",0,(VLOOKUP(G39,$A$58:$C326,2,FALSE)*12))</f>
        <v>143184</v>
      </c>
      <c r="I39" s="1333">
        <f>SUM(H39-F39)</f>
        <v>0</v>
      </c>
      <c r="J39" s="1841" t="s">
        <v>940</v>
      </c>
      <c r="K39" s="1840">
        <f>IF(J39="ABOLISHED",0, (VLOOKUP(J39,$A$58:$C326,3,FALSE)*12))</f>
        <v>143184</v>
      </c>
      <c r="L39" s="1831"/>
      <c r="M39" s="1839"/>
      <c r="N39" s="1352"/>
      <c r="O39" s="1831"/>
      <c r="P39" s="1839"/>
      <c r="R39" s="1336"/>
    </row>
    <row r="40" spans="1:18" s="1337" customFormat="1" ht="13.15" customHeight="1" outlineLevel="1">
      <c r="A40" s="1355"/>
      <c r="B40" s="1355"/>
      <c r="C40" s="1852" t="s">
        <v>1183</v>
      </c>
      <c r="D40" s="1843"/>
      <c r="E40" s="1841"/>
      <c r="F40" s="1840"/>
      <c r="G40" s="1841"/>
      <c r="H40" s="1842"/>
      <c r="I40" s="1333"/>
      <c r="J40" s="1841"/>
      <c r="K40" s="1840"/>
      <c r="L40" s="1831"/>
      <c r="M40" s="1839"/>
      <c r="N40" s="1352"/>
      <c r="O40" s="1831"/>
      <c r="P40" s="1839"/>
      <c r="R40" s="1336"/>
    </row>
    <row r="41" spans="1:18" s="1337" customFormat="1" ht="13.15" customHeight="1" outlineLevel="1">
      <c r="A41" s="1355" t="s">
        <v>1056</v>
      </c>
      <c r="B41" s="1355" t="s">
        <v>1076</v>
      </c>
      <c r="C41" s="1856" t="s">
        <v>1060</v>
      </c>
      <c r="D41" s="1843" t="s">
        <v>1182</v>
      </c>
      <c r="E41" s="1855" t="s">
        <v>903</v>
      </c>
      <c r="F41" s="1840">
        <f>IF(E41="ABOLISHED",0, (VLOOKUP(E41,$A$58:$C328,3,FALSE)*12))</f>
        <v>187620</v>
      </c>
      <c r="G41" s="1855" t="s">
        <v>902</v>
      </c>
      <c r="H41" s="1842">
        <f>IF(G41="ABOLISHED",0,(VLOOKUP(G41,$A$58:$C328,2,FALSE)*12))</f>
        <v>189072</v>
      </c>
      <c r="I41" s="1333">
        <f>SUM(H41-F41)</f>
        <v>1452</v>
      </c>
      <c r="J41" s="1855" t="s">
        <v>902</v>
      </c>
      <c r="K41" s="1840">
        <f>IF(J41="ABOLISHED",0, (VLOOKUP(J41,$A$58:$C328,3,FALSE)*12))</f>
        <v>189072</v>
      </c>
      <c r="L41" s="1831"/>
      <c r="M41" s="1839"/>
      <c r="N41" s="1352"/>
      <c r="O41" s="1831"/>
      <c r="P41" s="1839"/>
      <c r="R41" s="1336"/>
    </row>
    <row r="42" spans="1:18" s="1337" customFormat="1" ht="13.15" customHeight="1" outlineLevel="1">
      <c r="A42" s="1355" t="s">
        <v>1078</v>
      </c>
      <c r="B42" s="1355" t="s">
        <v>1056</v>
      </c>
      <c r="C42" s="1854" t="s">
        <v>1181</v>
      </c>
      <c r="D42" s="1843" t="s">
        <v>1180</v>
      </c>
      <c r="E42" s="1853" t="s">
        <v>911</v>
      </c>
      <c r="F42" s="1840">
        <f>IF(E42="ABOLISHED",0, (VLOOKUP(E42,$A$58:$C329,3,FALSE)*12))</f>
        <v>176976</v>
      </c>
      <c r="G42" s="1853" t="s">
        <v>910</v>
      </c>
      <c r="H42" s="1842">
        <f>IF(G42="ABOLISHED",0,(VLOOKUP(G42,$A$58:$C329,2,FALSE)*12))</f>
        <v>178332</v>
      </c>
      <c r="I42" s="1322">
        <f>SUM(H42-F42)</f>
        <v>1356</v>
      </c>
      <c r="J42" s="1853" t="s">
        <v>910</v>
      </c>
      <c r="K42" s="1840">
        <f>IF(J42="ABOLISHED",0, (VLOOKUP(J42,$A$58:$C329,3,FALSE)*12))</f>
        <v>178332</v>
      </c>
      <c r="L42" s="1831"/>
      <c r="M42" s="1839"/>
      <c r="N42" s="1352"/>
      <c r="O42" s="1831"/>
      <c r="P42" s="1839"/>
      <c r="R42" s="1336"/>
    </row>
    <row r="43" spans="1:18" s="1337" customFormat="1" ht="13.15" customHeight="1" outlineLevel="1">
      <c r="A43" s="1366"/>
      <c r="B43" s="1366"/>
      <c r="C43" s="1852" t="s">
        <v>1179</v>
      </c>
      <c r="D43" s="1843"/>
      <c r="E43" s="1851"/>
      <c r="F43" s="1850"/>
      <c r="G43" s="1851"/>
      <c r="H43" s="1842"/>
      <c r="I43" s="1333"/>
      <c r="J43" s="1851"/>
      <c r="K43" s="1850"/>
      <c r="L43" s="1831"/>
      <c r="M43" s="1839"/>
      <c r="N43" s="1352"/>
      <c r="O43" s="1831"/>
      <c r="P43" s="1839"/>
      <c r="R43" s="1336"/>
    </row>
    <row r="44" spans="1:18" s="1337" customFormat="1" ht="13.15" customHeight="1" outlineLevel="1">
      <c r="A44" s="1355" t="s">
        <v>1079</v>
      </c>
      <c r="B44" s="1355" t="s">
        <v>1078</v>
      </c>
      <c r="C44" s="1849" t="s">
        <v>1060</v>
      </c>
      <c r="D44" s="1848" t="s">
        <v>1040</v>
      </c>
      <c r="E44" s="1846" t="s">
        <v>903</v>
      </c>
      <c r="F44" s="1354">
        <f>IF(E44="ABOLISHED",0, (VLOOKUP(E44,$A$58:$C331,3,FALSE)*12))</f>
        <v>187620</v>
      </c>
      <c r="G44" s="1846" t="s">
        <v>903</v>
      </c>
      <c r="H44" s="1842">
        <f>IF(G44="ABOLISHED",0,(VLOOKUP(G44,$A$58:$C331,2,FALSE)*12))</f>
        <v>187620</v>
      </c>
      <c r="I44" s="1847">
        <f>SUM(H44-F44)</f>
        <v>0</v>
      </c>
      <c r="J44" s="1846" t="s">
        <v>903</v>
      </c>
      <c r="K44" s="1354">
        <f>IF(J44="ABOLISHED",0, (VLOOKUP(J44,$A$58:$C331,3,FALSE)*12))</f>
        <v>187620</v>
      </c>
      <c r="L44" s="1831"/>
      <c r="M44" s="1839"/>
      <c r="N44" s="1352"/>
      <c r="O44" s="1831"/>
      <c r="P44" s="1839"/>
    </row>
    <row r="45" spans="1:18" s="1337" customFormat="1" ht="13.15" customHeight="1" outlineLevel="1">
      <c r="A45" s="1355"/>
      <c r="B45" s="1355" t="s">
        <v>1079</v>
      </c>
      <c r="C45" s="1844" t="s">
        <v>1178</v>
      </c>
      <c r="D45" s="1836" t="s">
        <v>1040</v>
      </c>
      <c r="E45" s="1845" t="s">
        <v>927</v>
      </c>
      <c r="F45" s="1840">
        <f>IF(E45="ABOLISHED",0, (VLOOKUP(E45,$A$58:$C331,3,FALSE)*12))</f>
        <v>157404</v>
      </c>
      <c r="G45" s="1845" t="s">
        <v>927</v>
      </c>
      <c r="H45" s="1842">
        <f>IF(G45="ABOLISHED",0,(VLOOKUP(G45,$A$58:$C331,2,FALSE)*12))</f>
        <v>157404</v>
      </c>
      <c r="I45" s="1322">
        <f>SUM(H45-F45)</f>
        <v>0</v>
      </c>
      <c r="J45" s="1845" t="s">
        <v>927</v>
      </c>
      <c r="K45" s="1840">
        <f>IF(J45="ABOLISHED",0, (VLOOKUP(J45,$A$58:$C331,3,FALSE)*12))</f>
        <v>157404</v>
      </c>
      <c r="L45" s="1831"/>
      <c r="M45" s="1839"/>
      <c r="N45" s="1352"/>
      <c r="O45" s="1831"/>
      <c r="P45" s="1839"/>
      <c r="R45" s="1336"/>
    </row>
    <row r="46" spans="1:18" s="1337" customFormat="1" ht="13.15" customHeight="1" outlineLevel="1">
      <c r="A46" s="1355" t="s">
        <v>1075</v>
      </c>
      <c r="B46" s="1355" t="s">
        <v>1075</v>
      </c>
      <c r="C46" s="1837" t="s">
        <v>1046</v>
      </c>
      <c r="D46" s="1836" t="s">
        <v>1040</v>
      </c>
      <c r="E46" s="1845" t="s">
        <v>935</v>
      </c>
      <c r="F46" s="1840">
        <f>IF(E46="ABOLISHED",0, (VLOOKUP(E46,$A$58:$C332,3,FALSE)*12))</f>
        <v>148416</v>
      </c>
      <c r="G46" s="1845" t="s">
        <v>935</v>
      </c>
      <c r="H46" s="1842">
        <f>IF(G46="ABOLISHED",0,(VLOOKUP(G46,$A$58:$C332,2,FALSE)*12))</f>
        <v>148416</v>
      </c>
      <c r="I46" s="1322">
        <f>SUM(H46-F46)</f>
        <v>0</v>
      </c>
      <c r="J46" s="1845" t="s">
        <v>935</v>
      </c>
      <c r="K46" s="1840">
        <f>IF(J46="ABOLISHED",0, (VLOOKUP(J46,$A$58:$C332,3,FALSE)*12))</f>
        <v>148416</v>
      </c>
      <c r="L46" s="1831"/>
      <c r="M46" s="1839"/>
      <c r="N46" s="1352"/>
      <c r="O46" s="1831"/>
      <c r="P46" s="1839"/>
      <c r="R46" s="1336"/>
    </row>
    <row r="47" spans="1:18" s="1337" customFormat="1" ht="13.15" customHeight="1" outlineLevel="1">
      <c r="A47" s="1355" t="s">
        <v>1068</v>
      </c>
      <c r="B47" s="1355" t="s">
        <v>1068</v>
      </c>
      <c r="C47" s="1844" t="s">
        <v>1045</v>
      </c>
      <c r="D47" s="1843" t="s">
        <v>1177</v>
      </c>
      <c r="E47" s="1841" t="s">
        <v>942</v>
      </c>
      <c r="F47" s="1840">
        <f>IF(E47="ABOLISHED",0, (VLOOKUP(E47,$A$58:$C333,3,FALSE)*12))</f>
        <v>141012</v>
      </c>
      <c r="G47" s="1841" t="s">
        <v>943</v>
      </c>
      <c r="H47" s="1842">
        <f>IF(G47="ABOLISHED",0,(VLOOKUP(G47,$A$58:$C333,2,FALSE)*12))</f>
        <v>139944</v>
      </c>
      <c r="I47" s="1333">
        <f>SUM(H47-F47)</f>
        <v>-1068</v>
      </c>
      <c r="J47" s="1841" t="s">
        <v>943</v>
      </c>
      <c r="K47" s="1840">
        <f>IF(J47="ABOLISHED",0, (VLOOKUP(J47,$A$58:$C333,3,FALSE)*12))</f>
        <v>139944</v>
      </c>
      <c r="L47" s="1831"/>
      <c r="M47" s="1839"/>
      <c r="N47" s="1352"/>
      <c r="O47" s="1831"/>
      <c r="P47" s="1839"/>
      <c r="R47" s="1336"/>
    </row>
    <row r="48" spans="1:18" s="1337" customFormat="1" ht="13.15" customHeight="1" outlineLevel="1">
      <c r="A48" s="1838"/>
      <c r="B48" s="1838"/>
      <c r="C48" s="1837"/>
      <c r="D48" s="1836"/>
      <c r="E48" s="1833"/>
      <c r="F48" s="1832"/>
      <c r="G48" s="1833"/>
      <c r="H48" s="1835"/>
      <c r="I48" s="1834"/>
      <c r="J48" s="1833"/>
      <c r="K48" s="1832"/>
      <c r="L48" s="1831"/>
      <c r="M48" s="1830"/>
      <c r="N48" s="1352"/>
      <c r="O48" s="1831"/>
      <c r="P48" s="1830"/>
      <c r="R48" s="1336"/>
    </row>
    <row r="49" spans="1:16" ht="16.149999999999999" customHeight="1">
      <c r="A49" s="1829"/>
      <c r="B49" s="1828" t="str">
        <f>B47</f>
        <v>24</v>
      </c>
      <c r="C49" s="1827"/>
      <c r="D49" s="1826" t="s">
        <v>88</v>
      </c>
      <c r="E49" s="1825"/>
      <c r="F49" s="1824">
        <f>SUM(F13:F47)</f>
        <v>6891972</v>
      </c>
      <c r="G49" s="1823"/>
      <c r="H49" s="1822">
        <f>SUM(H13:H47)</f>
        <v>6912576</v>
      </c>
      <c r="I49" s="1822">
        <f>SUM(I13:I47)</f>
        <v>20604</v>
      </c>
      <c r="J49" s="1364"/>
      <c r="K49" s="1363">
        <f>SUM(K13:K47)</f>
        <v>6912576</v>
      </c>
      <c r="L49" s="1821"/>
      <c r="M49" s="1358"/>
      <c r="N49" s="1362"/>
      <c r="O49" s="1821"/>
      <c r="P49" s="1358"/>
    </row>
    <row r="50" spans="1:16" ht="16.149999999999999" customHeight="1">
      <c r="A50" s="1820"/>
      <c r="B50" s="1820"/>
      <c r="C50" s="1358"/>
      <c r="D50" s="1360"/>
      <c r="E50" s="1356"/>
      <c r="F50" s="1359"/>
      <c r="G50" s="1347"/>
      <c r="H50" s="1819"/>
      <c r="I50" s="1356"/>
      <c r="J50" s="1361"/>
      <c r="K50" s="1361"/>
      <c r="M50" s="1358"/>
      <c r="N50" s="1362"/>
      <c r="P50" s="1358"/>
    </row>
    <row r="51" spans="1:16" s="1809" customFormat="1" ht="16.149999999999999" customHeight="1" thickBot="1">
      <c r="A51" s="1818"/>
      <c r="B51" s="1818"/>
      <c r="C51" s="1817"/>
      <c r="D51" s="1816"/>
      <c r="E51" s="1815"/>
      <c r="F51" s="1814"/>
      <c r="G51" s="1813"/>
      <c r="H51" s="1812" t="s">
        <v>1176</v>
      </c>
      <c r="I51" s="1812"/>
      <c r="J51" s="1811"/>
      <c r="K51" s="1811"/>
      <c r="M51" s="1810"/>
      <c r="N51" s="1811"/>
      <c r="P51" s="1810"/>
    </row>
    <row r="52" spans="1:16" ht="14.25" customHeight="1" thickTop="1">
      <c r="E52" s="1350"/>
    </row>
    <row r="53" spans="1:16" ht="14.25" customHeight="1">
      <c r="E53" s="1350"/>
    </row>
    <row r="54" spans="1:16" ht="14.25" customHeight="1">
      <c r="E54" s="1350"/>
    </row>
    <row r="55" spans="1:16" ht="14.25" customHeight="1">
      <c r="A55" s="1808" t="s">
        <v>1110</v>
      </c>
      <c r="B55" s="1808"/>
      <c r="C55" s="1337"/>
      <c r="D55" s="1337"/>
      <c r="E55" s="1350"/>
      <c r="N55" s="1336"/>
    </row>
    <row r="56" spans="1:16">
      <c r="A56" s="1807" t="s">
        <v>1030</v>
      </c>
      <c r="B56" s="1806"/>
      <c r="C56" s="1805"/>
      <c r="D56" s="1337"/>
      <c r="N56" s="1336"/>
    </row>
    <row r="57" spans="1:16" ht="15">
      <c r="A57" s="1804" t="s">
        <v>953</v>
      </c>
      <c r="B57" s="1803" t="s">
        <v>952</v>
      </c>
      <c r="C57" s="1802" t="s">
        <v>1175</v>
      </c>
      <c r="D57" s="1337"/>
      <c r="N57" s="1336"/>
    </row>
    <row r="58" spans="1:16" ht="18.75">
      <c r="A58" s="1801" t="s">
        <v>951</v>
      </c>
      <c r="B58" s="1796">
        <f>C58</f>
        <v>10973</v>
      </c>
      <c r="C58" s="1795">
        <v>10973</v>
      </c>
      <c r="D58" s="1341"/>
      <c r="E58" s="1345"/>
      <c r="F58" s="1344"/>
      <c r="G58" s="1346"/>
      <c r="H58" s="1342"/>
      <c r="I58" s="1342"/>
      <c r="J58" s="1343"/>
      <c r="K58" s="1343"/>
      <c r="N58" s="1336"/>
    </row>
    <row r="59" spans="1:16" ht="18.75">
      <c r="A59" s="1798" t="s">
        <v>950</v>
      </c>
      <c r="B59" s="1796">
        <f>C59</f>
        <v>11065</v>
      </c>
      <c r="C59" s="1795">
        <v>11065</v>
      </c>
      <c r="D59" s="1341"/>
      <c r="E59" s="1345"/>
      <c r="F59" s="1344"/>
      <c r="G59" s="1346"/>
      <c r="H59" s="1342"/>
      <c r="I59" s="1342"/>
      <c r="J59" s="1343"/>
      <c r="K59" s="1343"/>
      <c r="N59" s="1336"/>
    </row>
    <row r="60" spans="1:16" ht="18.75">
      <c r="A60" s="1801" t="s">
        <v>949</v>
      </c>
      <c r="B60" s="1796">
        <f>C60</f>
        <v>11158</v>
      </c>
      <c r="C60" s="1795">
        <v>11158</v>
      </c>
      <c r="D60" s="1341"/>
      <c r="E60" s="1345"/>
      <c r="F60" s="1344"/>
      <c r="G60" s="1346"/>
      <c r="N60" s="1336"/>
    </row>
    <row r="61" spans="1:16" ht="18.75">
      <c r="A61" s="1798" t="s">
        <v>948</v>
      </c>
      <c r="B61" s="1796">
        <f>C61</f>
        <v>11251</v>
      </c>
      <c r="C61" s="1795">
        <v>11251</v>
      </c>
      <c r="D61" s="1341"/>
      <c r="E61" s="1345"/>
      <c r="F61" s="1344"/>
      <c r="G61" s="1346"/>
      <c r="H61" s="1342"/>
      <c r="N61" s="1336"/>
    </row>
    <row r="62" spans="1:16" ht="18.75">
      <c r="A62" s="1801" t="s">
        <v>947</v>
      </c>
      <c r="B62" s="1796">
        <f>C62</f>
        <v>11345</v>
      </c>
      <c r="C62" s="1795">
        <v>11345</v>
      </c>
      <c r="D62" s="1341"/>
      <c r="E62" s="1345"/>
      <c r="F62" s="1344"/>
      <c r="G62" s="1346"/>
      <c r="H62" s="1342"/>
      <c r="I62" s="1342"/>
      <c r="J62" s="1343"/>
      <c r="K62" s="1343"/>
      <c r="N62" s="1336"/>
    </row>
    <row r="63" spans="1:16" ht="18.75">
      <c r="A63" s="1798" t="s">
        <v>946</v>
      </c>
      <c r="B63" s="1796">
        <f>C63</f>
        <v>11440</v>
      </c>
      <c r="C63" s="1795">
        <v>11440</v>
      </c>
      <c r="D63" s="1341"/>
      <c r="E63" s="1345"/>
      <c r="F63" s="1344"/>
      <c r="G63" s="1346"/>
      <c r="H63" s="1342"/>
      <c r="N63" s="1336"/>
    </row>
    <row r="64" spans="1:16" ht="18.75">
      <c r="A64" s="1801" t="s">
        <v>945</v>
      </c>
      <c r="B64" s="1796">
        <f>C64</f>
        <v>11536</v>
      </c>
      <c r="C64" s="1795">
        <v>11536</v>
      </c>
      <c r="D64" s="1341"/>
      <c r="E64" s="1345"/>
      <c r="F64" s="1344"/>
      <c r="G64" s="1342"/>
      <c r="H64" s="1342"/>
      <c r="N64" s="1336"/>
    </row>
    <row r="65" spans="1:14" ht="18.75">
      <c r="A65" s="1798" t="s">
        <v>944</v>
      </c>
      <c r="B65" s="1796">
        <f>C65</f>
        <v>11632</v>
      </c>
      <c r="C65" s="1795">
        <v>11632</v>
      </c>
      <c r="D65" s="1341"/>
      <c r="E65" s="1345"/>
      <c r="F65" s="1344"/>
      <c r="G65" s="1342"/>
      <c r="H65" s="1342"/>
      <c r="I65" s="1342"/>
      <c r="J65" s="1343"/>
      <c r="K65" s="1343"/>
      <c r="N65" s="1336"/>
    </row>
    <row r="66" spans="1:14" ht="18.75">
      <c r="A66" s="1800" t="s">
        <v>943</v>
      </c>
      <c r="B66" s="1796">
        <f>C66</f>
        <v>11662</v>
      </c>
      <c r="C66" s="1795">
        <v>11662</v>
      </c>
      <c r="D66" s="1341"/>
      <c r="E66" s="1799"/>
      <c r="F66" s="1344"/>
      <c r="G66" s="1342"/>
      <c r="H66" s="1342"/>
      <c r="N66" s="1336"/>
    </row>
    <row r="67" spans="1:14" ht="18.75">
      <c r="A67" s="1797" t="s">
        <v>942</v>
      </c>
      <c r="B67" s="1796">
        <f>C67</f>
        <v>11751</v>
      </c>
      <c r="C67" s="1795">
        <v>11751</v>
      </c>
      <c r="D67" s="1341"/>
      <c r="E67" s="1799"/>
      <c r="F67" s="1344"/>
      <c r="G67" s="1342"/>
      <c r="H67" s="1342"/>
      <c r="I67" s="1342"/>
      <c r="J67" s="1343"/>
      <c r="K67" s="1343"/>
      <c r="N67" s="1336"/>
    </row>
    <row r="68" spans="1:14" ht="18.75">
      <c r="A68" s="1800" t="s">
        <v>941</v>
      </c>
      <c r="B68" s="1796">
        <f>C68</f>
        <v>11841</v>
      </c>
      <c r="C68" s="1795">
        <v>11841</v>
      </c>
      <c r="D68" s="1341"/>
      <c r="E68" s="1799"/>
      <c r="F68" s="1344"/>
      <c r="G68" s="1342"/>
      <c r="N68" s="1336"/>
    </row>
    <row r="69" spans="1:14" ht="18.75">
      <c r="A69" s="1797" t="s">
        <v>940</v>
      </c>
      <c r="B69" s="1796">
        <f>C69</f>
        <v>11932</v>
      </c>
      <c r="C69" s="1795">
        <v>11932</v>
      </c>
      <c r="D69" s="1341"/>
      <c r="E69" s="1799"/>
      <c r="F69" s="1344"/>
      <c r="G69" s="1342"/>
      <c r="H69" s="1342"/>
      <c r="N69" s="1336"/>
    </row>
    <row r="70" spans="1:14" ht="18.75">
      <c r="A70" s="1800" t="s">
        <v>939</v>
      </c>
      <c r="B70" s="1796">
        <f>C70</f>
        <v>12024</v>
      </c>
      <c r="C70" s="1795">
        <v>12024</v>
      </c>
      <c r="D70" s="1341"/>
      <c r="E70" s="1799"/>
      <c r="F70" s="1344"/>
      <c r="G70" s="1342"/>
      <c r="H70" s="1342"/>
      <c r="I70" s="1342"/>
      <c r="J70" s="1343"/>
      <c r="K70" s="1343"/>
      <c r="N70" s="1336"/>
    </row>
    <row r="71" spans="1:14" ht="18.75">
      <c r="A71" s="1797" t="s">
        <v>938</v>
      </c>
      <c r="B71" s="1796">
        <f>C71</f>
        <v>12116</v>
      </c>
      <c r="C71" s="1795">
        <v>12116</v>
      </c>
      <c r="D71" s="1341"/>
      <c r="E71" s="1799"/>
      <c r="F71" s="1344"/>
      <c r="G71" s="1342"/>
      <c r="H71" s="1342"/>
      <c r="I71" s="1342"/>
      <c r="J71" s="1343"/>
      <c r="K71" s="1343"/>
      <c r="N71" s="1336"/>
    </row>
    <row r="72" spans="1:14" ht="18.75">
      <c r="A72" s="1800" t="s">
        <v>937</v>
      </c>
      <c r="B72" s="1796">
        <f>C72</f>
        <v>12209</v>
      </c>
      <c r="C72" s="1795">
        <v>12209</v>
      </c>
      <c r="D72" s="1341"/>
      <c r="E72" s="1799"/>
      <c r="F72" s="1344"/>
      <c r="G72" s="1342"/>
      <c r="H72" s="1342"/>
      <c r="I72" s="1342"/>
      <c r="J72" s="1343"/>
      <c r="K72" s="1343"/>
      <c r="N72" s="1336"/>
    </row>
    <row r="73" spans="1:14" ht="18.75">
      <c r="A73" s="1797" t="s">
        <v>936</v>
      </c>
      <c r="B73" s="1796">
        <f>C73</f>
        <v>12303</v>
      </c>
      <c r="C73" s="1795">
        <v>12303</v>
      </c>
      <c r="D73" s="1341"/>
      <c r="E73" s="1799"/>
      <c r="F73" s="1344"/>
      <c r="G73" s="1342"/>
      <c r="H73" s="1342"/>
      <c r="N73" s="1336"/>
    </row>
    <row r="74" spans="1:14" ht="18.75">
      <c r="A74" s="1801" t="s">
        <v>935</v>
      </c>
      <c r="B74" s="1796">
        <f>C74</f>
        <v>12368</v>
      </c>
      <c r="C74" s="1795">
        <v>12368</v>
      </c>
      <c r="D74" s="1341"/>
      <c r="E74" s="1345"/>
      <c r="F74" s="1344"/>
      <c r="G74" s="1342"/>
      <c r="H74" s="1342"/>
      <c r="N74" s="1336"/>
    </row>
    <row r="75" spans="1:14" ht="18.75">
      <c r="A75" s="1798" t="s">
        <v>934</v>
      </c>
      <c r="B75" s="1796">
        <f>C75</f>
        <v>12463</v>
      </c>
      <c r="C75" s="1795">
        <v>12463</v>
      </c>
      <c r="D75" s="1341"/>
      <c r="E75" s="1345"/>
      <c r="F75" s="1344"/>
      <c r="G75" s="1342"/>
      <c r="H75" s="1342"/>
      <c r="I75" s="1342"/>
      <c r="J75" s="1343"/>
      <c r="K75" s="1343"/>
      <c r="N75" s="1336"/>
    </row>
    <row r="76" spans="1:14" ht="18.75">
      <c r="A76" s="1801" t="s">
        <v>933</v>
      </c>
      <c r="B76" s="1796">
        <f>C76</f>
        <v>12559</v>
      </c>
      <c r="C76" s="1795">
        <v>12559</v>
      </c>
      <c r="D76" s="1341"/>
      <c r="E76" s="1345"/>
      <c r="F76" s="1344"/>
      <c r="G76" s="1342"/>
      <c r="H76" s="1342"/>
      <c r="I76" s="1342"/>
      <c r="J76" s="1343"/>
      <c r="K76" s="1343"/>
      <c r="N76" s="1336"/>
    </row>
    <row r="77" spans="1:14" ht="18.75">
      <c r="A77" s="1798" t="s">
        <v>932</v>
      </c>
      <c r="B77" s="1796">
        <f>C77</f>
        <v>12656</v>
      </c>
      <c r="C77" s="1795">
        <v>12656</v>
      </c>
      <c r="D77" s="1341"/>
      <c r="E77" s="1345"/>
      <c r="F77" s="1344"/>
      <c r="G77" s="1342"/>
      <c r="H77" s="1342"/>
      <c r="N77" s="1336"/>
    </row>
    <row r="78" spans="1:14" ht="18.75">
      <c r="A78" s="1801" t="s">
        <v>931</v>
      </c>
      <c r="B78" s="1796">
        <f>C78</f>
        <v>12753</v>
      </c>
      <c r="C78" s="1795">
        <v>12753</v>
      </c>
      <c r="D78" s="1341"/>
      <c r="E78" s="1345"/>
      <c r="F78" s="1344"/>
      <c r="G78" s="1342"/>
      <c r="H78" s="1342"/>
      <c r="I78" s="1342"/>
      <c r="J78" s="1343"/>
      <c r="K78" s="1343"/>
      <c r="N78" s="1336"/>
    </row>
    <row r="79" spans="1:14" ht="18.75">
      <c r="A79" s="1798" t="s">
        <v>930</v>
      </c>
      <c r="B79" s="1796">
        <f>C79</f>
        <v>12851</v>
      </c>
      <c r="C79" s="1795">
        <v>12851</v>
      </c>
      <c r="D79" s="1341"/>
      <c r="E79" s="1345"/>
      <c r="F79" s="1344"/>
      <c r="G79" s="1342"/>
      <c r="H79" s="1342"/>
      <c r="N79" s="1336"/>
    </row>
    <row r="80" spans="1:14" ht="18.75">
      <c r="A80" s="1801" t="s">
        <v>929</v>
      </c>
      <c r="B80" s="1796">
        <f>C80</f>
        <v>12949</v>
      </c>
      <c r="C80" s="1795">
        <v>12949</v>
      </c>
      <c r="D80" s="1341"/>
      <c r="E80" s="1345"/>
      <c r="F80" s="1344"/>
      <c r="G80" s="1342"/>
      <c r="H80" s="1342"/>
      <c r="N80" s="1336"/>
    </row>
    <row r="81" spans="1:14" ht="18.75">
      <c r="A81" s="1798" t="s">
        <v>928</v>
      </c>
      <c r="B81" s="1796">
        <f>C81</f>
        <v>13049</v>
      </c>
      <c r="C81" s="1795">
        <v>13049</v>
      </c>
      <c r="D81" s="1341"/>
      <c r="E81" s="1345"/>
      <c r="F81" s="1344"/>
      <c r="G81" s="1342"/>
      <c r="H81" s="1342"/>
      <c r="I81" s="1342"/>
      <c r="J81" s="1343"/>
      <c r="K81" s="1343"/>
      <c r="N81" s="1336"/>
    </row>
    <row r="82" spans="1:14" ht="18.75">
      <c r="A82" s="1800" t="s">
        <v>927</v>
      </c>
      <c r="B82" s="1796">
        <f>C82</f>
        <v>13117</v>
      </c>
      <c r="C82" s="1795">
        <v>13117</v>
      </c>
      <c r="D82" s="1341"/>
      <c r="E82" s="1345"/>
      <c r="F82" s="1344"/>
      <c r="N82" s="1336"/>
    </row>
    <row r="83" spans="1:14" ht="18.75">
      <c r="A83" s="1797" t="s">
        <v>926</v>
      </c>
      <c r="B83" s="1796">
        <f>C83</f>
        <v>13218</v>
      </c>
      <c r="C83" s="1795">
        <v>13218</v>
      </c>
      <c r="D83" s="1341"/>
      <c r="E83" s="1345"/>
      <c r="F83" s="1344"/>
      <c r="N83" s="1336"/>
    </row>
    <row r="84" spans="1:14" ht="18.75">
      <c r="A84" s="1800" t="s">
        <v>925</v>
      </c>
      <c r="B84" s="1796">
        <f>C84</f>
        <v>13319</v>
      </c>
      <c r="C84" s="1795">
        <v>13319</v>
      </c>
      <c r="D84" s="1341"/>
      <c r="E84" s="1345"/>
      <c r="F84" s="1344"/>
      <c r="N84" s="1336"/>
    </row>
    <row r="85" spans="1:14" ht="18.75">
      <c r="A85" s="1797" t="s">
        <v>924</v>
      </c>
      <c r="B85" s="1796">
        <f>C85</f>
        <v>13422</v>
      </c>
      <c r="C85" s="1795">
        <v>13422</v>
      </c>
      <c r="D85" s="1341"/>
      <c r="E85" s="1345"/>
      <c r="F85" s="1344"/>
      <c r="N85" s="1336"/>
    </row>
    <row r="86" spans="1:14" ht="18.75">
      <c r="A86" s="1800" t="s">
        <v>923</v>
      </c>
      <c r="B86" s="1796">
        <f>C86</f>
        <v>13524</v>
      </c>
      <c r="C86" s="1795">
        <v>13524</v>
      </c>
      <c r="D86" s="1341"/>
      <c r="E86" s="1345"/>
      <c r="F86" s="1344"/>
      <c r="N86" s="1336"/>
    </row>
    <row r="87" spans="1:14" ht="18.75">
      <c r="A87" s="1797" t="s">
        <v>922</v>
      </c>
      <c r="B87" s="1796">
        <f>C87</f>
        <v>13628</v>
      </c>
      <c r="C87" s="1795">
        <v>13628</v>
      </c>
      <c r="D87" s="1341"/>
      <c r="E87" s="1345"/>
      <c r="F87" s="1344"/>
      <c r="N87" s="1336"/>
    </row>
    <row r="88" spans="1:14" ht="18.75">
      <c r="A88" s="1800" t="s">
        <v>921</v>
      </c>
      <c r="B88" s="1796">
        <f>C88</f>
        <v>13733</v>
      </c>
      <c r="C88" s="1795">
        <v>13733</v>
      </c>
      <c r="D88" s="1341"/>
      <c r="E88" s="1345"/>
      <c r="F88" s="1344"/>
      <c r="N88" s="1336"/>
    </row>
    <row r="89" spans="1:14" ht="18.75">
      <c r="A89" s="1797" t="s">
        <v>920</v>
      </c>
      <c r="B89" s="1796">
        <f>C89</f>
        <v>13839</v>
      </c>
      <c r="C89" s="1795">
        <v>13839</v>
      </c>
      <c r="D89" s="1341"/>
      <c r="E89" s="1345"/>
      <c r="F89" s="1344"/>
      <c r="N89" s="1336"/>
    </row>
    <row r="90" spans="1:14" ht="18.75">
      <c r="A90" s="1798" t="s">
        <v>919</v>
      </c>
      <c r="B90" s="1796">
        <f>C90</f>
        <v>13909</v>
      </c>
      <c r="C90" s="1795">
        <v>13909</v>
      </c>
      <c r="D90" s="1341"/>
      <c r="E90" s="1345"/>
      <c r="F90" s="1344"/>
      <c r="G90" s="1342"/>
      <c r="H90" s="1342"/>
      <c r="I90" s="1342"/>
      <c r="J90" s="1343"/>
      <c r="K90" s="1343"/>
      <c r="N90" s="1336"/>
    </row>
    <row r="91" spans="1:14" ht="18.75">
      <c r="A91" s="1798" t="s">
        <v>918</v>
      </c>
      <c r="B91" s="1796">
        <f>C91</f>
        <v>14016</v>
      </c>
      <c r="C91" s="1795">
        <v>14016</v>
      </c>
      <c r="D91" s="1341"/>
      <c r="E91" s="1345"/>
      <c r="F91" s="1344"/>
      <c r="G91" s="1342"/>
      <c r="H91" s="1342"/>
      <c r="N91" s="1336"/>
    </row>
    <row r="92" spans="1:14" ht="18.75">
      <c r="A92" s="1798" t="s">
        <v>917</v>
      </c>
      <c r="B92" s="1796">
        <f>C92</f>
        <v>14124</v>
      </c>
      <c r="C92" s="1795">
        <v>14124</v>
      </c>
      <c r="D92" s="1341"/>
      <c r="E92" s="1345"/>
      <c r="F92" s="1344"/>
      <c r="G92" s="1342"/>
      <c r="H92" s="1342"/>
      <c r="N92" s="1336"/>
    </row>
    <row r="93" spans="1:14" ht="18.75">
      <c r="A93" s="1798" t="s">
        <v>916</v>
      </c>
      <c r="B93" s="1796">
        <f>C93</f>
        <v>14232</v>
      </c>
      <c r="C93" s="1795">
        <v>14232</v>
      </c>
      <c r="D93" s="1341"/>
      <c r="E93" s="1345"/>
      <c r="F93" s="1344"/>
      <c r="G93" s="1342"/>
      <c r="H93" s="1342"/>
      <c r="N93" s="1336"/>
    </row>
    <row r="94" spans="1:14" ht="18.75">
      <c r="A94" s="1798" t="s">
        <v>915</v>
      </c>
      <c r="B94" s="1796">
        <f>C94</f>
        <v>14341</v>
      </c>
      <c r="C94" s="1795">
        <v>14341</v>
      </c>
      <c r="D94" s="1341"/>
      <c r="E94" s="1345"/>
      <c r="F94" s="1344"/>
      <c r="G94" s="1342"/>
      <c r="H94" s="1342"/>
      <c r="N94" s="1336"/>
    </row>
    <row r="95" spans="1:14" ht="18.75">
      <c r="A95" s="1798" t="s">
        <v>914</v>
      </c>
      <c r="B95" s="1796">
        <f>C95</f>
        <v>14451</v>
      </c>
      <c r="C95" s="1795">
        <v>14451</v>
      </c>
      <c r="D95" s="1341"/>
      <c r="E95" s="1345"/>
      <c r="F95" s="1344"/>
      <c r="G95" s="1342"/>
      <c r="H95" s="1342"/>
      <c r="I95" s="1342"/>
      <c r="J95" s="1343"/>
      <c r="K95" s="1343"/>
      <c r="N95" s="1336"/>
    </row>
    <row r="96" spans="1:14" ht="18.75">
      <c r="A96" s="1798" t="s">
        <v>913</v>
      </c>
      <c r="B96" s="1796">
        <f>C96</f>
        <v>14563</v>
      </c>
      <c r="C96" s="1795">
        <v>14563</v>
      </c>
      <c r="D96" s="1341"/>
      <c r="E96" s="1345"/>
      <c r="F96" s="1344"/>
      <c r="G96" s="1342"/>
      <c r="H96" s="1342"/>
      <c r="I96" s="1342"/>
      <c r="J96" s="1343"/>
      <c r="K96" s="1343"/>
      <c r="N96" s="1336"/>
    </row>
    <row r="97" spans="1:14" ht="18.75">
      <c r="A97" s="1798" t="s">
        <v>912</v>
      </c>
      <c r="B97" s="1796">
        <f>C97</f>
        <v>14674</v>
      </c>
      <c r="C97" s="1795">
        <v>14674</v>
      </c>
      <c r="D97" s="1341"/>
      <c r="E97" s="1345"/>
      <c r="F97" s="1344"/>
      <c r="G97" s="1342"/>
      <c r="H97" s="1342"/>
      <c r="N97" s="1336"/>
    </row>
    <row r="98" spans="1:14" ht="18.75">
      <c r="A98" s="1797" t="s">
        <v>911</v>
      </c>
      <c r="B98" s="1796">
        <f>C98</f>
        <v>14748</v>
      </c>
      <c r="C98" s="1795">
        <v>14748</v>
      </c>
      <c r="D98" s="1341"/>
      <c r="E98" s="1345"/>
      <c r="F98" s="1344"/>
      <c r="G98" s="1342"/>
      <c r="H98" s="1342"/>
      <c r="I98" s="1342"/>
      <c r="J98" s="1343"/>
      <c r="K98" s="1343"/>
      <c r="N98" s="1336"/>
    </row>
    <row r="99" spans="1:14" ht="18.75">
      <c r="A99" s="1797" t="s">
        <v>910</v>
      </c>
      <c r="B99" s="1796">
        <f>C99</f>
        <v>14861</v>
      </c>
      <c r="C99" s="1795">
        <v>14861</v>
      </c>
      <c r="D99" s="1341"/>
      <c r="E99" s="1345"/>
      <c r="F99" s="1344"/>
      <c r="G99" s="1342"/>
      <c r="H99" s="1342"/>
      <c r="I99" s="1342"/>
      <c r="J99" s="1343"/>
      <c r="K99" s="1343"/>
      <c r="N99" s="1336"/>
    </row>
    <row r="100" spans="1:14" ht="18.75">
      <c r="A100" s="1797" t="s">
        <v>909</v>
      </c>
      <c r="B100" s="1796">
        <f>C100</f>
        <v>14975</v>
      </c>
      <c r="C100" s="1795">
        <v>14975</v>
      </c>
      <c r="D100" s="1341"/>
      <c r="E100" s="1345"/>
      <c r="F100" s="1344"/>
      <c r="G100" s="1342"/>
      <c r="H100" s="1342"/>
      <c r="I100" s="1342"/>
      <c r="J100" s="1343"/>
      <c r="K100" s="1343"/>
      <c r="N100" s="1336"/>
    </row>
    <row r="101" spans="1:14" ht="18.75">
      <c r="A101" s="1797" t="s">
        <v>908</v>
      </c>
      <c r="B101" s="1796">
        <f>C101</f>
        <v>15090</v>
      </c>
      <c r="C101" s="1795">
        <v>15090</v>
      </c>
      <c r="D101" s="1341"/>
      <c r="E101" s="1345"/>
      <c r="F101" s="1344"/>
      <c r="G101" s="1342"/>
      <c r="H101" s="1342"/>
      <c r="I101" s="1342"/>
      <c r="J101" s="1343"/>
      <c r="K101" s="1343"/>
      <c r="N101" s="1336"/>
    </row>
    <row r="102" spans="1:14" ht="18.75">
      <c r="A102" s="1797" t="s">
        <v>907</v>
      </c>
      <c r="B102" s="1796">
        <f>C102</f>
        <v>15207</v>
      </c>
      <c r="C102" s="1795">
        <v>15207</v>
      </c>
      <c r="D102" s="1341"/>
      <c r="E102" s="1345"/>
      <c r="F102" s="1344"/>
      <c r="G102" s="1342"/>
      <c r="H102" s="1342"/>
      <c r="I102" s="1342"/>
      <c r="J102" s="1343"/>
      <c r="K102" s="1343"/>
      <c r="N102" s="1336"/>
    </row>
    <row r="103" spans="1:14" ht="18.75">
      <c r="A103" s="1797" t="s">
        <v>906</v>
      </c>
      <c r="B103" s="1796">
        <f>C103</f>
        <v>15323</v>
      </c>
      <c r="C103" s="1795">
        <v>15323</v>
      </c>
      <c r="D103" s="1341"/>
      <c r="E103" s="1345"/>
      <c r="F103" s="1344"/>
      <c r="G103" s="1342"/>
      <c r="H103" s="1342"/>
      <c r="N103" s="1336"/>
    </row>
    <row r="104" spans="1:14" ht="18.75">
      <c r="A104" s="1797" t="s">
        <v>905</v>
      </c>
      <c r="B104" s="1796">
        <f>C104</f>
        <v>15440</v>
      </c>
      <c r="C104" s="1795">
        <v>15440</v>
      </c>
      <c r="D104" s="1341"/>
      <c r="E104" s="1345"/>
      <c r="F104" s="1344"/>
      <c r="G104" s="1342"/>
      <c r="H104" s="1342"/>
      <c r="I104" s="1342"/>
      <c r="J104" s="1343"/>
      <c r="K104" s="1343"/>
      <c r="N104" s="1336"/>
    </row>
    <row r="105" spans="1:14" ht="18.75">
      <c r="A105" s="1797" t="s">
        <v>904</v>
      </c>
      <c r="B105" s="1796">
        <f>C105</f>
        <v>15559</v>
      </c>
      <c r="C105" s="1795">
        <v>15559</v>
      </c>
      <c r="D105" s="1341"/>
      <c r="E105" s="1345"/>
      <c r="F105" s="1344"/>
      <c r="G105" s="1342"/>
      <c r="H105" s="1342"/>
      <c r="I105" s="1342"/>
      <c r="J105" s="1343"/>
      <c r="K105" s="1343"/>
      <c r="N105" s="1336"/>
    </row>
    <row r="106" spans="1:14" ht="18.75">
      <c r="A106" s="1798" t="s">
        <v>903</v>
      </c>
      <c r="B106" s="1796">
        <f>C106</f>
        <v>15635</v>
      </c>
      <c r="C106" s="1795">
        <v>15635</v>
      </c>
      <c r="D106" s="1341"/>
      <c r="E106" s="1345"/>
      <c r="F106" s="1344"/>
      <c r="G106" s="1342"/>
      <c r="H106" s="1342"/>
      <c r="N106" s="1336"/>
    </row>
    <row r="107" spans="1:14" ht="18.75">
      <c r="A107" s="1798" t="s">
        <v>902</v>
      </c>
      <c r="B107" s="1796">
        <f>C107</f>
        <v>15756</v>
      </c>
      <c r="C107" s="1795">
        <v>15756</v>
      </c>
      <c r="D107" s="1341"/>
      <c r="E107" s="1345"/>
      <c r="F107" s="1344"/>
      <c r="G107" s="1342"/>
      <c r="H107" s="1342"/>
      <c r="I107" s="1342"/>
      <c r="J107" s="1343"/>
      <c r="K107" s="1343"/>
      <c r="N107" s="1336"/>
    </row>
    <row r="108" spans="1:14" ht="18.75">
      <c r="A108" s="1798" t="s">
        <v>901</v>
      </c>
      <c r="B108" s="1796">
        <f>C108</f>
        <v>15877</v>
      </c>
      <c r="C108" s="1795">
        <v>15877</v>
      </c>
      <c r="D108" s="1341"/>
      <c r="E108" s="1345"/>
      <c r="F108" s="1344"/>
      <c r="G108" s="1342"/>
      <c r="H108" s="1342"/>
      <c r="I108" s="1342"/>
      <c r="J108" s="1343"/>
      <c r="K108" s="1343"/>
      <c r="N108" s="1336"/>
    </row>
    <row r="109" spans="1:14" ht="18.75">
      <c r="A109" s="1798" t="s">
        <v>900</v>
      </c>
      <c r="B109" s="1796">
        <f>C109</f>
        <v>15999</v>
      </c>
      <c r="C109" s="1795">
        <v>15999</v>
      </c>
      <c r="D109" s="1341"/>
      <c r="E109" s="1345"/>
      <c r="F109" s="1344"/>
      <c r="G109" s="1342"/>
      <c r="H109" s="1342"/>
      <c r="I109" s="1342"/>
      <c r="J109" s="1343"/>
      <c r="K109" s="1343"/>
      <c r="N109" s="1336"/>
    </row>
    <row r="110" spans="1:14" ht="18.75">
      <c r="A110" s="1798" t="s">
        <v>899</v>
      </c>
      <c r="B110" s="1796">
        <f>C110</f>
        <v>16122</v>
      </c>
      <c r="C110" s="1795">
        <v>16122</v>
      </c>
      <c r="D110" s="1341"/>
      <c r="E110" s="1345"/>
      <c r="F110" s="1344"/>
      <c r="G110" s="1342"/>
      <c r="H110" s="1342"/>
      <c r="I110" s="1342"/>
      <c r="J110" s="1343"/>
      <c r="K110" s="1343"/>
      <c r="N110" s="1336"/>
    </row>
    <row r="111" spans="1:14" ht="18.75">
      <c r="A111" s="1798" t="s">
        <v>898</v>
      </c>
      <c r="B111" s="1796">
        <f>C111</f>
        <v>16246</v>
      </c>
      <c r="C111" s="1795">
        <v>16246</v>
      </c>
      <c r="D111" s="1341"/>
      <c r="E111" s="1345"/>
      <c r="F111" s="1344"/>
      <c r="G111" s="1342"/>
      <c r="H111" s="1342"/>
      <c r="N111" s="1336"/>
    </row>
    <row r="112" spans="1:14" ht="18.75">
      <c r="A112" s="1798" t="s">
        <v>897</v>
      </c>
      <c r="B112" s="1796">
        <f>C112</f>
        <v>16369</v>
      </c>
      <c r="C112" s="1795">
        <v>16369</v>
      </c>
      <c r="D112" s="1341"/>
      <c r="E112" s="1345"/>
      <c r="F112" s="1344"/>
      <c r="G112" s="1342"/>
      <c r="H112" s="1342"/>
      <c r="I112" s="1342"/>
      <c r="J112" s="1343"/>
      <c r="K112" s="1343"/>
      <c r="N112" s="1336"/>
    </row>
    <row r="113" spans="1:14" ht="18.75">
      <c r="A113" s="1798" t="s">
        <v>896</v>
      </c>
      <c r="B113" s="1796">
        <f>C113</f>
        <v>16496</v>
      </c>
      <c r="C113" s="1795">
        <v>16496</v>
      </c>
      <c r="D113" s="1341"/>
      <c r="E113" s="1345"/>
      <c r="F113" s="1344"/>
      <c r="G113" s="1342"/>
      <c r="H113" s="1342"/>
      <c r="N113" s="1336"/>
    </row>
    <row r="114" spans="1:14" ht="18.75">
      <c r="A114" s="1797" t="s">
        <v>895</v>
      </c>
      <c r="B114" s="1796">
        <f>C114</f>
        <v>16630</v>
      </c>
      <c r="C114" s="1795">
        <v>16630</v>
      </c>
      <c r="D114" s="1341"/>
      <c r="E114" s="1799"/>
      <c r="F114" s="1344"/>
      <c r="G114" s="1342"/>
      <c r="H114" s="1342"/>
      <c r="I114" s="1342"/>
      <c r="J114" s="1343"/>
      <c r="K114" s="1343"/>
      <c r="N114" s="1336"/>
    </row>
    <row r="115" spans="1:14" ht="18.75">
      <c r="A115" s="1797" t="s">
        <v>894</v>
      </c>
      <c r="B115" s="1796">
        <f>C115</f>
        <v>16780</v>
      </c>
      <c r="C115" s="1795">
        <v>16780</v>
      </c>
      <c r="D115" s="1341"/>
      <c r="E115" s="1799"/>
      <c r="F115" s="1344"/>
      <c r="G115" s="1342"/>
      <c r="H115" s="1342"/>
      <c r="I115" s="1342"/>
      <c r="J115" s="1343"/>
      <c r="K115" s="1343"/>
      <c r="N115" s="1336"/>
    </row>
    <row r="116" spans="1:14" ht="18.75">
      <c r="A116" s="1797" t="s">
        <v>893</v>
      </c>
      <c r="B116" s="1796">
        <f>C116</f>
        <v>16932</v>
      </c>
      <c r="C116" s="1795">
        <v>16932</v>
      </c>
      <c r="D116" s="1341"/>
      <c r="E116" s="1799"/>
      <c r="F116" s="1344"/>
      <c r="G116" s="1342"/>
      <c r="H116" s="1342"/>
      <c r="I116" s="1342"/>
      <c r="J116" s="1343"/>
      <c r="K116" s="1343"/>
      <c r="N116" s="1336"/>
    </row>
    <row r="117" spans="1:14" ht="18.75">
      <c r="A117" s="1797" t="s">
        <v>892</v>
      </c>
      <c r="B117" s="1796">
        <f>C117</f>
        <v>17085</v>
      </c>
      <c r="C117" s="1795">
        <v>17085</v>
      </c>
      <c r="D117" s="1341"/>
      <c r="E117" s="1799"/>
      <c r="F117" s="1344"/>
      <c r="G117" s="1342"/>
      <c r="H117" s="1342"/>
      <c r="I117" s="1342"/>
      <c r="J117" s="1343"/>
      <c r="K117" s="1343"/>
      <c r="N117" s="1336"/>
    </row>
    <row r="118" spans="1:14" ht="18.75">
      <c r="A118" s="1797" t="s">
        <v>891</v>
      </c>
      <c r="B118" s="1796">
        <f>C118</f>
        <v>17239</v>
      </c>
      <c r="C118" s="1795">
        <v>17239</v>
      </c>
      <c r="D118" s="1341"/>
      <c r="E118" s="1799"/>
      <c r="F118" s="1344"/>
      <c r="G118" s="1342"/>
      <c r="H118" s="1342"/>
      <c r="I118" s="1342"/>
      <c r="J118" s="1343"/>
      <c r="K118" s="1343"/>
      <c r="N118" s="1336"/>
    </row>
    <row r="119" spans="1:14" ht="18.75">
      <c r="A119" s="1797" t="s">
        <v>890</v>
      </c>
      <c r="B119" s="1796">
        <f>C119</f>
        <v>17395</v>
      </c>
      <c r="C119" s="1795">
        <v>17395</v>
      </c>
      <c r="D119" s="1341"/>
      <c r="E119" s="1799"/>
      <c r="F119" s="1344"/>
      <c r="G119" s="1342"/>
      <c r="H119" s="1342"/>
      <c r="I119" s="1342"/>
      <c r="J119" s="1343"/>
      <c r="K119" s="1343"/>
      <c r="N119" s="1336"/>
    </row>
    <row r="120" spans="1:14" ht="18.75">
      <c r="A120" s="1797" t="s">
        <v>889</v>
      </c>
      <c r="B120" s="1796">
        <f>C120</f>
        <v>17552</v>
      </c>
      <c r="C120" s="1795">
        <v>17552</v>
      </c>
      <c r="D120" s="1341"/>
      <c r="E120" s="1799"/>
      <c r="F120" s="1344"/>
      <c r="G120" s="1342"/>
      <c r="H120" s="1342"/>
      <c r="I120" s="1342"/>
      <c r="J120" s="1343"/>
      <c r="K120" s="1343"/>
      <c r="N120" s="1336"/>
    </row>
    <row r="121" spans="1:14" ht="18.75">
      <c r="A121" s="1797" t="s">
        <v>888</v>
      </c>
      <c r="B121" s="1796">
        <f>C121</f>
        <v>17711</v>
      </c>
      <c r="C121" s="1795">
        <v>17711</v>
      </c>
      <c r="D121" s="1341"/>
      <c r="E121" s="1799"/>
      <c r="F121" s="1344"/>
      <c r="G121" s="1342"/>
      <c r="H121" s="1342"/>
      <c r="I121" s="1342"/>
      <c r="J121" s="1343"/>
      <c r="K121" s="1343"/>
      <c r="N121" s="1336"/>
    </row>
    <row r="122" spans="1:14" ht="18.75">
      <c r="A122" s="1798" t="s">
        <v>887</v>
      </c>
      <c r="B122" s="1796">
        <f>C122</f>
        <v>17845</v>
      </c>
      <c r="C122" s="1795">
        <v>17845</v>
      </c>
      <c r="D122" s="1341"/>
      <c r="E122" s="1799"/>
      <c r="F122" s="1344"/>
      <c r="G122" s="1342"/>
      <c r="N122" s="1336"/>
    </row>
    <row r="123" spans="1:14" ht="18.75">
      <c r="A123" s="1798" t="s">
        <v>886</v>
      </c>
      <c r="B123" s="1796">
        <f>C123</f>
        <v>17994</v>
      </c>
      <c r="C123" s="1795">
        <v>17994</v>
      </c>
      <c r="D123" s="1341"/>
      <c r="E123" s="1799"/>
      <c r="F123" s="1344"/>
      <c r="G123" s="1342"/>
      <c r="H123" s="1342"/>
      <c r="N123" s="1336"/>
    </row>
    <row r="124" spans="1:14" ht="18.75">
      <c r="A124" s="1798" t="s">
        <v>885</v>
      </c>
      <c r="B124" s="1796">
        <f>C124</f>
        <v>18145</v>
      </c>
      <c r="C124" s="1795">
        <v>18145</v>
      </c>
      <c r="D124" s="1341"/>
      <c r="E124" s="1799"/>
      <c r="F124" s="1344"/>
      <c r="G124" s="1342"/>
      <c r="H124" s="1342"/>
      <c r="N124" s="1336"/>
    </row>
    <row r="125" spans="1:14" ht="18.75">
      <c r="A125" s="1798" t="s">
        <v>884</v>
      </c>
      <c r="B125" s="1796">
        <f>C125</f>
        <v>18296</v>
      </c>
      <c r="C125" s="1795">
        <v>18296</v>
      </c>
      <c r="D125" s="1341"/>
      <c r="E125" s="1799"/>
      <c r="F125" s="1344"/>
      <c r="G125" s="1342"/>
      <c r="H125" s="1342"/>
      <c r="N125" s="1336"/>
    </row>
    <row r="126" spans="1:14" ht="18.75">
      <c r="A126" s="1798" t="s">
        <v>883</v>
      </c>
      <c r="B126" s="1796">
        <f>C126</f>
        <v>18449</v>
      </c>
      <c r="C126" s="1795">
        <v>18449</v>
      </c>
      <c r="D126" s="1341"/>
      <c r="E126" s="1799"/>
      <c r="F126" s="1344"/>
      <c r="G126" s="1342"/>
      <c r="H126" s="1342"/>
      <c r="I126" s="1342"/>
      <c r="J126" s="1343"/>
      <c r="K126" s="1343"/>
      <c r="N126" s="1336"/>
    </row>
    <row r="127" spans="1:14" ht="18.75">
      <c r="A127" s="1798" t="s">
        <v>882</v>
      </c>
      <c r="B127" s="1796">
        <f>C127</f>
        <v>18603</v>
      </c>
      <c r="C127" s="1795">
        <v>18603</v>
      </c>
      <c r="D127" s="1341"/>
      <c r="E127" s="1799"/>
      <c r="F127" s="1344"/>
      <c r="G127" s="1342"/>
      <c r="H127" s="1342"/>
      <c r="I127" s="1342"/>
      <c r="J127" s="1343"/>
      <c r="K127" s="1343"/>
      <c r="N127" s="1336"/>
    </row>
    <row r="128" spans="1:14" ht="18.75">
      <c r="A128" s="1798" t="s">
        <v>881</v>
      </c>
      <c r="B128" s="1796">
        <f>C128</f>
        <v>18759</v>
      </c>
      <c r="C128" s="1795">
        <v>18759</v>
      </c>
      <c r="D128" s="1341"/>
      <c r="E128" s="1799"/>
      <c r="F128" s="1344"/>
      <c r="G128" s="1342"/>
      <c r="H128" s="1342"/>
      <c r="I128" s="1342"/>
      <c r="J128" s="1343"/>
      <c r="K128" s="1343"/>
      <c r="N128" s="1336"/>
    </row>
    <row r="129" spans="1:14" ht="18.75">
      <c r="A129" s="1798" t="s">
        <v>880</v>
      </c>
      <c r="B129" s="1796">
        <f>C129</f>
        <v>18915</v>
      </c>
      <c r="C129" s="1795">
        <v>18915</v>
      </c>
      <c r="D129" s="1341"/>
      <c r="E129" s="1799"/>
      <c r="F129" s="1344"/>
      <c r="G129" s="1342"/>
      <c r="H129" s="1342"/>
      <c r="I129" s="1342"/>
      <c r="J129" s="1343"/>
      <c r="K129" s="1343"/>
      <c r="N129" s="1336"/>
    </row>
    <row r="130" spans="1:14" ht="18.75">
      <c r="A130" s="1797" t="s">
        <v>879</v>
      </c>
      <c r="B130" s="1796">
        <f>C130</f>
        <v>19208</v>
      </c>
      <c r="C130" s="1795">
        <v>19208</v>
      </c>
      <c r="D130" s="1341"/>
      <c r="E130" s="1345"/>
      <c r="F130" s="1344"/>
      <c r="G130" s="1342"/>
      <c r="N130" s="1336"/>
    </row>
    <row r="131" spans="1:14" ht="18.75">
      <c r="A131" s="1797" t="s">
        <v>878</v>
      </c>
      <c r="B131" s="1796">
        <f>C131</f>
        <v>19369</v>
      </c>
      <c r="C131" s="1795">
        <v>19369</v>
      </c>
      <c r="D131" s="1341"/>
      <c r="E131" s="1345"/>
      <c r="F131" s="1344"/>
      <c r="G131" s="1342"/>
      <c r="N131" s="1336"/>
    </row>
    <row r="132" spans="1:14" ht="18.75">
      <c r="A132" s="1797" t="s">
        <v>877</v>
      </c>
      <c r="B132" s="1796">
        <f>C132</f>
        <v>19530</v>
      </c>
      <c r="C132" s="1795">
        <v>19530</v>
      </c>
      <c r="D132" s="1341"/>
      <c r="E132" s="1345"/>
      <c r="F132" s="1344"/>
      <c r="G132" s="1342"/>
      <c r="H132" s="1342"/>
      <c r="N132" s="1336"/>
    </row>
    <row r="133" spans="1:14" ht="18.75">
      <c r="A133" s="1797" t="s">
        <v>876</v>
      </c>
      <c r="B133" s="1796">
        <f>C133</f>
        <v>19694</v>
      </c>
      <c r="C133" s="1795">
        <v>19694</v>
      </c>
      <c r="D133" s="1341"/>
      <c r="E133" s="1345"/>
      <c r="F133" s="1344"/>
      <c r="G133" s="1342"/>
      <c r="H133" s="1342"/>
      <c r="N133" s="1336"/>
    </row>
    <row r="134" spans="1:14" ht="18.75">
      <c r="A134" s="1797" t="s">
        <v>875</v>
      </c>
      <c r="B134" s="1796">
        <f>C134</f>
        <v>19858</v>
      </c>
      <c r="C134" s="1795">
        <v>19858</v>
      </c>
      <c r="D134" s="1341"/>
      <c r="E134" s="1345"/>
      <c r="F134" s="1344"/>
      <c r="G134" s="1342"/>
      <c r="H134" s="1342"/>
      <c r="N134" s="1336"/>
    </row>
    <row r="135" spans="1:14" ht="18.75">
      <c r="A135" s="1797" t="s">
        <v>874</v>
      </c>
      <c r="B135" s="1796">
        <f>C135</f>
        <v>20025</v>
      </c>
      <c r="C135" s="1795">
        <v>20025</v>
      </c>
      <c r="D135" s="1341"/>
      <c r="E135" s="1345"/>
      <c r="F135" s="1344"/>
      <c r="G135" s="1342"/>
      <c r="H135" s="1342"/>
      <c r="I135" s="1342"/>
      <c r="J135" s="1343"/>
      <c r="K135" s="1343"/>
      <c r="N135" s="1336"/>
    </row>
    <row r="136" spans="1:14" ht="18.75">
      <c r="A136" s="1797" t="s">
        <v>873</v>
      </c>
      <c r="B136" s="1796">
        <f>C136</f>
        <v>20191</v>
      </c>
      <c r="C136" s="1795">
        <v>20191</v>
      </c>
      <c r="D136" s="1341"/>
      <c r="E136" s="1345"/>
      <c r="F136" s="1344"/>
      <c r="G136" s="1342"/>
      <c r="H136" s="1346"/>
      <c r="I136" s="1342"/>
      <c r="J136" s="1343"/>
      <c r="K136" s="1343"/>
      <c r="N136" s="1336"/>
    </row>
    <row r="137" spans="1:14" ht="18.75">
      <c r="A137" s="1797" t="s">
        <v>872</v>
      </c>
      <c r="B137" s="1796">
        <f>C137</f>
        <v>20360</v>
      </c>
      <c r="C137" s="1795">
        <v>20360</v>
      </c>
      <c r="D137" s="1341"/>
      <c r="E137" s="1345"/>
      <c r="F137" s="1344"/>
      <c r="G137" s="1342"/>
      <c r="H137" s="1347"/>
      <c r="N137" s="1336"/>
    </row>
    <row r="138" spans="1:14" ht="18.75">
      <c r="A138" s="1798" t="s">
        <v>871</v>
      </c>
      <c r="B138" s="1796">
        <f>C138</f>
        <v>21200</v>
      </c>
      <c r="C138" s="1795">
        <v>21200</v>
      </c>
      <c r="D138" s="1341"/>
      <c r="E138" s="1345"/>
      <c r="F138" s="1344"/>
      <c r="G138" s="1342"/>
      <c r="H138" s="1346"/>
      <c r="I138" s="1342"/>
      <c r="J138" s="1343"/>
      <c r="K138" s="1343"/>
      <c r="N138" s="1336"/>
    </row>
    <row r="139" spans="1:14" ht="18.75">
      <c r="A139" s="1798" t="s">
        <v>870</v>
      </c>
      <c r="B139" s="1796">
        <f>C139</f>
        <v>21470</v>
      </c>
      <c r="C139" s="1795">
        <v>21470</v>
      </c>
      <c r="D139" s="1341"/>
      <c r="N139" s="1336"/>
    </row>
    <row r="140" spans="1:14" ht="18.75">
      <c r="A140" s="1798" t="s">
        <v>869</v>
      </c>
      <c r="B140" s="1796">
        <f>C140</f>
        <v>21745</v>
      </c>
      <c r="C140" s="1795">
        <v>21745</v>
      </c>
      <c r="D140" s="1341"/>
      <c r="N140" s="1336"/>
    </row>
    <row r="141" spans="1:14" ht="18.75">
      <c r="A141" s="1798" t="s">
        <v>868</v>
      </c>
      <c r="B141" s="1796">
        <f>C141</f>
        <v>22022</v>
      </c>
      <c r="C141" s="1795">
        <v>22022</v>
      </c>
      <c r="D141" s="1341"/>
      <c r="N141" s="1336"/>
    </row>
    <row r="142" spans="1:14" ht="18.75">
      <c r="A142" s="1798" t="s">
        <v>867</v>
      </c>
      <c r="B142" s="1796">
        <f>C142</f>
        <v>22303</v>
      </c>
      <c r="C142" s="1795">
        <v>22303</v>
      </c>
      <c r="D142" s="1341"/>
      <c r="N142" s="1336"/>
    </row>
    <row r="143" spans="1:14" ht="18.75">
      <c r="A143" s="1798" t="s">
        <v>866</v>
      </c>
      <c r="B143" s="1796">
        <f>C143</f>
        <v>22589</v>
      </c>
      <c r="C143" s="1795">
        <v>22589</v>
      </c>
      <c r="D143" s="1341"/>
      <c r="N143" s="1336"/>
    </row>
    <row r="144" spans="1:14" ht="18.75">
      <c r="A144" s="1798" t="s">
        <v>865</v>
      </c>
      <c r="B144" s="1796">
        <f>C144</f>
        <v>22878</v>
      </c>
      <c r="C144" s="1795">
        <v>22878</v>
      </c>
      <c r="D144" s="1341"/>
      <c r="N144" s="1336"/>
    </row>
    <row r="145" spans="1:116" ht="18.75">
      <c r="A145" s="1798" t="s">
        <v>864</v>
      </c>
      <c r="B145" s="1796">
        <f>C145</f>
        <v>23171</v>
      </c>
      <c r="C145" s="1795">
        <v>23171</v>
      </c>
      <c r="D145" s="1341"/>
      <c r="N145" s="1336"/>
    </row>
    <row r="146" spans="1:116" ht="18.75">
      <c r="A146" s="1797" t="s">
        <v>863</v>
      </c>
      <c r="B146" s="1796">
        <f>C146</f>
        <v>23270</v>
      </c>
      <c r="C146" s="1795">
        <v>23270</v>
      </c>
      <c r="D146" s="1341"/>
      <c r="N146" s="1336"/>
    </row>
    <row r="147" spans="1:116" ht="18.75">
      <c r="A147" s="1797" t="s">
        <v>862</v>
      </c>
      <c r="B147" s="1796">
        <f>C147</f>
        <v>23540</v>
      </c>
      <c r="C147" s="1795">
        <v>23540</v>
      </c>
      <c r="D147" s="1341"/>
      <c r="N147" s="1336"/>
    </row>
    <row r="148" spans="1:116" ht="18.75">
      <c r="A148" s="1797" t="s">
        <v>861</v>
      </c>
      <c r="B148" s="1796">
        <f>C148</f>
        <v>23814</v>
      </c>
      <c r="C148" s="1795">
        <v>23814</v>
      </c>
      <c r="D148" s="1341"/>
      <c r="F148" s="1345"/>
      <c r="G148" s="1344"/>
      <c r="H148" s="1342"/>
      <c r="I148" s="1342"/>
      <c r="J148" s="1343"/>
      <c r="K148" s="1343"/>
      <c r="N148" s="1336"/>
    </row>
    <row r="149" spans="1:116" ht="18.75">
      <c r="A149" s="1797" t="s">
        <v>860</v>
      </c>
      <c r="B149" s="1796">
        <f>C149</f>
        <v>24090</v>
      </c>
      <c r="C149" s="1795">
        <v>24090</v>
      </c>
      <c r="D149" s="1341"/>
      <c r="F149" s="1345"/>
      <c r="G149" s="1344"/>
      <c r="H149" s="1342"/>
      <c r="I149" s="1342"/>
      <c r="J149" s="1343"/>
      <c r="K149" s="1343"/>
      <c r="N149" s="1336"/>
    </row>
    <row r="150" spans="1:116" ht="18.75">
      <c r="A150" s="1797" t="s">
        <v>859</v>
      </c>
      <c r="B150" s="1796">
        <f>C150</f>
        <v>24370</v>
      </c>
      <c r="C150" s="1795">
        <v>24370</v>
      </c>
      <c r="D150" s="1341"/>
      <c r="F150" s="1345"/>
      <c r="G150" s="1344"/>
      <c r="H150" s="1342"/>
      <c r="I150" s="1342"/>
      <c r="J150" s="1343"/>
      <c r="K150" s="1343"/>
      <c r="N150" s="1336"/>
    </row>
    <row r="151" spans="1:116" ht="18.75">
      <c r="A151" s="1797" t="s">
        <v>858</v>
      </c>
      <c r="B151" s="1796">
        <f>C151</f>
        <v>24654</v>
      </c>
      <c r="C151" s="1795">
        <v>24654</v>
      </c>
      <c r="D151" s="1341"/>
      <c r="F151" s="1345"/>
      <c r="G151" s="1344"/>
      <c r="H151" s="1342"/>
      <c r="I151" s="1342"/>
      <c r="J151" s="1343"/>
      <c r="K151" s="1343"/>
      <c r="N151" s="1336"/>
    </row>
    <row r="152" spans="1:116" ht="18.75">
      <c r="A152" s="1797" t="s">
        <v>857</v>
      </c>
      <c r="B152" s="1796">
        <f>C152</f>
        <v>24941</v>
      </c>
      <c r="C152" s="1795">
        <v>24941</v>
      </c>
      <c r="D152" s="1341"/>
      <c r="F152" s="1345"/>
      <c r="G152" s="1344"/>
      <c r="H152" s="1342"/>
      <c r="I152" s="1342"/>
      <c r="J152" s="1343"/>
      <c r="K152" s="1343"/>
      <c r="N152" s="1336"/>
    </row>
    <row r="153" spans="1:116" ht="18.75">
      <c r="A153" s="1797" t="s">
        <v>856</v>
      </c>
      <c r="B153" s="1796">
        <f>C153</f>
        <v>25232</v>
      </c>
      <c r="C153" s="1795">
        <v>25232</v>
      </c>
      <c r="D153" s="1341"/>
      <c r="F153" s="1345"/>
      <c r="G153" s="1344"/>
      <c r="H153" s="1342"/>
      <c r="I153" s="1342"/>
      <c r="J153" s="1343"/>
      <c r="K153" s="1343"/>
      <c r="N153" s="1336"/>
    </row>
    <row r="154" spans="1:116" ht="18.75">
      <c r="A154" s="1798" t="s">
        <v>855</v>
      </c>
      <c r="B154" s="1796">
        <f>C154</f>
        <v>25416</v>
      </c>
      <c r="C154" s="1795">
        <v>25416</v>
      </c>
      <c r="D154" s="1341"/>
      <c r="N154" s="1336"/>
    </row>
    <row r="155" spans="1:116" ht="18.75">
      <c r="A155" s="1798" t="s">
        <v>854</v>
      </c>
      <c r="B155" s="1796">
        <f>C155</f>
        <v>25714</v>
      </c>
      <c r="C155" s="1795">
        <v>25714</v>
      </c>
      <c r="D155" s="1341"/>
      <c r="N155" s="1336"/>
    </row>
    <row r="156" spans="1:116" ht="18.75">
      <c r="A156" s="1798" t="s">
        <v>853</v>
      </c>
      <c r="B156" s="1796">
        <f>C156</f>
        <v>26014</v>
      </c>
      <c r="C156" s="1795">
        <v>26014</v>
      </c>
      <c r="D156" s="1341"/>
      <c r="N156" s="1336"/>
    </row>
    <row r="157" spans="1:116" ht="18.75">
      <c r="A157" s="1798" t="s">
        <v>852</v>
      </c>
      <c r="B157" s="1796">
        <f>C157</f>
        <v>26318</v>
      </c>
      <c r="C157" s="1795">
        <v>26318</v>
      </c>
      <c r="D157" s="1341"/>
      <c r="N157" s="1336"/>
    </row>
    <row r="158" spans="1:116" ht="18.75">
      <c r="A158" s="1798" t="s">
        <v>851</v>
      </c>
      <c r="B158" s="1796">
        <f>C158</f>
        <v>26627</v>
      </c>
      <c r="C158" s="1795">
        <v>26627</v>
      </c>
      <c r="D158" s="1341"/>
      <c r="N158" s="1336"/>
    </row>
    <row r="159" spans="1:116" s="1338" customFormat="1" ht="18.75">
      <c r="A159" s="1798" t="s">
        <v>850</v>
      </c>
      <c r="B159" s="1796">
        <f>C159</f>
        <v>26938</v>
      </c>
      <c r="C159" s="1795">
        <v>26938</v>
      </c>
      <c r="D159" s="1341"/>
      <c r="F159" s="1336"/>
      <c r="G159" s="1336"/>
      <c r="H159" s="1336"/>
      <c r="I159" s="1336"/>
      <c r="J159" s="1337"/>
      <c r="K159" s="1337"/>
      <c r="L159" s="1336"/>
      <c r="M159" s="1336"/>
      <c r="N159" s="1336"/>
      <c r="O159" s="1336"/>
      <c r="P159" s="1336"/>
      <c r="Q159" s="1336"/>
      <c r="R159" s="1336"/>
      <c r="S159" s="1336"/>
      <c r="T159" s="1336"/>
      <c r="U159" s="1336"/>
      <c r="V159" s="1336"/>
      <c r="W159" s="1336"/>
      <c r="X159" s="1336"/>
      <c r="Y159" s="1336"/>
      <c r="Z159" s="1336"/>
      <c r="AA159" s="1336"/>
      <c r="AB159" s="1336"/>
      <c r="AC159" s="1336"/>
      <c r="AD159" s="1336"/>
      <c r="AE159" s="1336"/>
      <c r="AF159" s="1336"/>
      <c r="AG159" s="1336"/>
      <c r="AH159" s="1336"/>
      <c r="AI159" s="1336"/>
      <c r="AJ159" s="1336"/>
      <c r="AK159" s="1336"/>
      <c r="AL159" s="1336"/>
      <c r="AM159" s="1336"/>
      <c r="AN159" s="1336"/>
      <c r="AO159" s="1336"/>
      <c r="AP159" s="1336"/>
      <c r="AQ159" s="1336"/>
      <c r="AR159" s="1336"/>
      <c r="AS159" s="1336"/>
      <c r="AT159" s="1336"/>
      <c r="AU159" s="1336"/>
      <c r="AV159" s="1336"/>
      <c r="AW159" s="1336"/>
      <c r="AX159" s="1336"/>
      <c r="AY159" s="1336"/>
      <c r="AZ159" s="1336"/>
      <c r="BA159" s="1336"/>
      <c r="BB159" s="1336"/>
      <c r="BC159" s="1336"/>
      <c r="BD159" s="1336"/>
      <c r="BE159" s="1336"/>
      <c r="BF159" s="1336"/>
      <c r="BG159" s="1336"/>
      <c r="BH159" s="1336"/>
      <c r="BI159" s="1336"/>
      <c r="BJ159" s="1336"/>
      <c r="BK159" s="1336"/>
      <c r="BL159" s="1336"/>
      <c r="BM159" s="1336"/>
      <c r="BN159" s="1336"/>
      <c r="BO159" s="1336"/>
      <c r="BP159" s="1336"/>
      <c r="BQ159" s="1336"/>
      <c r="BR159" s="1336"/>
      <c r="BS159" s="1336"/>
      <c r="BT159" s="1336"/>
      <c r="BU159" s="1336"/>
      <c r="BV159" s="1336"/>
      <c r="BW159" s="1336"/>
      <c r="BX159" s="1336"/>
      <c r="BY159" s="1336"/>
      <c r="BZ159" s="1336"/>
      <c r="CA159" s="1336"/>
      <c r="CB159" s="1336"/>
      <c r="CC159" s="1336"/>
      <c r="CD159" s="1336"/>
      <c r="CE159" s="1336"/>
      <c r="CF159" s="1336"/>
      <c r="CG159" s="1336"/>
      <c r="CH159" s="1336"/>
      <c r="CI159" s="1336"/>
      <c r="CJ159" s="1336"/>
      <c r="CK159" s="1336"/>
      <c r="CL159" s="1336"/>
      <c r="CM159" s="1336"/>
      <c r="CN159" s="1336"/>
      <c r="CO159" s="1336"/>
      <c r="CP159" s="1336"/>
      <c r="CQ159" s="1336"/>
      <c r="CR159" s="1336"/>
      <c r="CS159" s="1336"/>
      <c r="CT159" s="1336"/>
      <c r="CU159" s="1336"/>
      <c r="CV159" s="1336"/>
      <c r="CW159" s="1336"/>
      <c r="CX159" s="1336"/>
      <c r="CY159" s="1336"/>
      <c r="CZ159" s="1336"/>
      <c r="DA159" s="1336"/>
      <c r="DB159" s="1336"/>
      <c r="DC159" s="1336"/>
      <c r="DD159" s="1336"/>
      <c r="DE159" s="1336"/>
      <c r="DF159" s="1336"/>
      <c r="DG159" s="1336"/>
      <c r="DH159" s="1336"/>
      <c r="DI159" s="1336"/>
      <c r="DJ159" s="1336"/>
      <c r="DK159" s="1336"/>
      <c r="DL159" s="1336"/>
    </row>
    <row r="160" spans="1:116" s="1338" customFormat="1" ht="18.75">
      <c r="A160" s="1798" t="s">
        <v>849</v>
      </c>
      <c r="B160" s="1796">
        <f>C160</f>
        <v>27254</v>
      </c>
      <c r="C160" s="1795">
        <v>27254</v>
      </c>
      <c r="D160" s="1341"/>
      <c r="F160" s="1336"/>
      <c r="G160" s="1336"/>
      <c r="H160" s="1336"/>
      <c r="I160" s="1336"/>
      <c r="J160" s="1337"/>
      <c r="K160" s="1337"/>
      <c r="L160" s="1336"/>
      <c r="M160" s="1336"/>
      <c r="N160" s="1336"/>
      <c r="O160" s="1336"/>
      <c r="P160" s="1336"/>
      <c r="Q160" s="1336"/>
      <c r="R160" s="1336"/>
      <c r="S160" s="1336"/>
      <c r="T160" s="1336"/>
      <c r="U160" s="1336"/>
      <c r="V160" s="1336"/>
      <c r="W160" s="1336"/>
      <c r="X160" s="1336"/>
      <c r="Y160" s="1336"/>
      <c r="Z160" s="1336"/>
      <c r="AA160" s="1336"/>
      <c r="AB160" s="1336"/>
      <c r="AC160" s="1336"/>
      <c r="AD160" s="1336"/>
      <c r="AE160" s="1336"/>
      <c r="AF160" s="1336"/>
      <c r="AG160" s="1336"/>
      <c r="AH160" s="1336"/>
      <c r="AI160" s="1336"/>
      <c r="AJ160" s="1336"/>
      <c r="AK160" s="1336"/>
      <c r="AL160" s="1336"/>
      <c r="AM160" s="1336"/>
      <c r="AN160" s="1336"/>
      <c r="AO160" s="1336"/>
      <c r="AP160" s="1336"/>
      <c r="AQ160" s="1336"/>
      <c r="AR160" s="1336"/>
      <c r="AS160" s="1336"/>
      <c r="AT160" s="1336"/>
      <c r="AU160" s="1336"/>
      <c r="AV160" s="1336"/>
      <c r="AW160" s="1336"/>
      <c r="AX160" s="1336"/>
      <c r="AY160" s="1336"/>
      <c r="AZ160" s="1336"/>
      <c r="BA160" s="1336"/>
      <c r="BB160" s="1336"/>
      <c r="BC160" s="1336"/>
      <c r="BD160" s="1336"/>
      <c r="BE160" s="1336"/>
      <c r="BF160" s="1336"/>
      <c r="BG160" s="1336"/>
      <c r="BH160" s="1336"/>
      <c r="BI160" s="1336"/>
      <c r="BJ160" s="1336"/>
      <c r="BK160" s="1336"/>
      <c r="BL160" s="1336"/>
      <c r="BM160" s="1336"/>
      <c r="BN160" s="1336"/>
      <c r="BO160" s="1336"/>
      <c r="BP160" s="1336"/>
      <c r="BQ160" s="1336"/>
      <c r="BR160" s="1336"/>
      <c r="BS160" s="1336"/>
      <c r="BT160" s="1336"/>
      <c r="BU160" s="1336"/>
      <c r="BV160" s="1336"/>
      <c r="BW160" s="1336"/>
      <c r="BX160" s="1336"/>
      <c r="BY160" s="1336"/>
      <c r="BZ160" s="1336"/>
      <c r="CA160" s="1336"/>
      <c r="CB160" s="1336"/>
      <c r="CC160" s="1336"/>
      <c r="CD160" s="1336"/>
      <c r="CE160" s="1336"/>
      <c r="CF160" s="1336"/>
      <c r="CG160" s="1336"/>
      <c r="CH160" s="1336"/>
      <c r="CI160" s="1336"/>
      <c r="CJ160" s="1336"/>
      <c r="CK160" s="1336"/>
      <c r="CL160" s="1336"/>
      <c r="CM160" s="1336"/>
      <c r="CN160" s="1336"/>
      <c r="CO160" s="1336"/>
      <c r="CP160" s="1336"/>
      <c r="CQ160" s="1336"/>
      <c r="CR160" s="1336"/>
      <c r="CS160" s="1336"/>
      <c r="CT160" s="1336"/>
      <c r="CU160" s="1336"/>
      <c r="CV160" s="1336"/>
      <c r="CW160" s="1336"/>
      <c r="CX160" s="1336"/>
      <c r="CY160" s="1336"/>
      <c r="CZ160" s="1336"/>
      <c r="DA160" s="1336"/>
      <c r="DB160" s="1336"/>
      <c r="DC160" s="1336"/>
      <c r="DD160" s="1336"/>
      <c r="DE160" s="1336"/>
      <c r="DF160" s="1336"/>
      <c r="DG160" s="1336"/>
      <c r="DH160" s="1336"/>
      <c r="DI160" s="1336"/>
      <c r="DJ160" s="1336"/>
      <c r="DK160" s="1336"/>
      <c r="DL160" s="1336"/>
    </row>
    <row r="161" spans="1:116" s="1338" customFormat="1" ht="18.75">
      <c r="A161" s="1798" t="s">
        <v>848</v>
      </c>
      <c r="B161" s="1796">
        <f>C161</f>
        <v>27574</v>
      </c>
      <c r="C161" s="1795">
        <v>27574</v>
      </c>
      <c r="D161" s="1341"/>
      <c r="F161" s="1336"/>
      <c r="G161" s="1336"/>
      <c r="H161" s="1336"/>
      <c r="I161" s="1336"/>
      <c r="J161" s="1337"/>
      <c r="K161" s="1337"/>
      <c r="L161" s="1336"/>
      <c r="M161" s="1336"/>
      <c r="N161" s="1336"/>
      <c r="O161" s="1336"/>
      <c r="P161" s="1336"/>
      <c r="Q161" s="1336"/>
      <c r="R161" s="1336"/>
      <c r="S161" s="1336"/>
      <c r="T161" s="1336"/>
      <c r="U161" s="1336"/>
      <c r="V161" s="1336"/>
      <c r="W161" s="1336"/>
      <c r="X161" s="1336"/>
      <c r="Y161" s="1336"/>
      <c r="Z161" s="1336"/>
      <c r="AA161" s="1336"/>
      <c r="AB161" s="1336"/>
      <c r="AC161" s="1336"/>
      <c r="AD161" s="1336"/>
      <c r="AE161" s="1336"/>
      <c r="AF161" s="1336"/>
      <c r="AG161" s="1336"/>
      <c r="AH161" s="1336"/>
      <c r="AI161" s="1336"/>
      <c r="AJ161" s="1336"/>
      <c r="AK161" s="1336"/>
      <c r="AL161" s="1336"/>
      <c r="AM161" s="1336"/>
      <c r="AN161" s="1336"/>
      <c r="AO161" s="1336"/>
      <c r="AP161" s="1336"/>
      <c r="AQ161" s="1336"/>
      <c r="AR161" s="1336"/>
      <c r="AS161" s="1336"/>
      <c r="AT161" s="1336"/>
      <c r="AU161" s="1336"/>
      <c r="AV161" s="1336"/>
      <c r="AW161" s="1336"/>
      <c r="AX161" s="1336"/>
      <c r="AY161" s="1336"/>
      <c r="AZ161" s="1336"/>
      <c r="BA161" s="1336"/>
      <c r="BB161" s="1336"/>
      <c r="BC161" s="1336"/>
      <c r="BD161" s="1336"/>
      <c r="BE161" s="1336"/>
      <c r="BF161" s="1336"/>
      <c r="BG161" s="1336"/>
      <c r="BH161" s="1336"/>
      <c r="BI161" s="1336"/>
      <c r="BJ161" s="1336"/>
      <c r="BK161" s="1336"/>
      <c r="BL161" s="1336"/>
      <c r="BM161" s="1336"/>
      <c r="BN161" s="1336"/>
      <c r="BO161" s="1336"/>
      <c r="BP161" s="1336"/>
      <c r="BQ161" s="1336"/>
      <c r="BR161" s="1336"/>
      <c r="BS161" s="1336"/>
      <c r="BT161" s="1336"/>
      <c r="BU161" s="1336"/>
      <c r="BV161" s="1336"/>
      <c r="BW161" s="1336"/>
      <c r="BX161" s="1336"/>
      <c r="BY161" s="1336"/>
      <c r="BZ161" s="1336"/>
      <c r="CA161" s="1336"/>
      <c r="CB161" s="1336"/>
      <c r="CC161" s="1336"/>
      <c r="CD161" s="1336"/>
      <c r="CE161" s="1336"/>
      <c r="CF161" s="1336"/>
      <c r="CG161" s="1336"/>
      <c r="CH161" s="1336"/>
      <c r="CI161" s="1336"/>
      <c r="CJ161" s="1336"/>
      <c r="CK161" s="1336"/>
      <c r="CL161" s="1336"/>
      <c r="CM161" s="1336"/>
      <c r="CN161" s="1336"/>
      <c r="CO161" s="1336"/>
      <c r="CP161" s="1336"/>
      <c r="CQ161" s="1336"/>
      <c r="CR161" s="1336"/>
      <c r="CS161" s="1336"/>
      <c r="CT161" s="1336"/>
      <c r="CU161" s="1336"/>
      <c r="CV161" s="1336"/>
      <c r="CW161" s="1336"/>
      <c r="CX161" s="1336"/>
      <c r="CY161" s="1336"/>
      <c r="CZ161" s="1336"/>
      <c r="DA161" s="1336"/>
      <c r="DB161" s="1336"/>
      <c r="DC161" s="1336"/>
      <c r="DD161" s="1336"/>
      <c r="DE161" s="1336"/>
      <c r="DF161" s="1336"/>
      <c r="DG161" s="1336"/>
      <c r="DH161" s="1336"/>
      <c r="DI161" s="1336"/>
      <c r="DJ161" s="1336"/>
      <c r="DK161" s="1336"/>
      <c r="DL161" s="1336"/>
    </row>
    <row r="162" spans="1:116" s="1338" customFormat="1" ht="18.75">
      <c r="A162" s="1797" t="s">
        <v>847</v>
      </c>
      <c r="B162" s="1796">
        <f>C162</f>
        <v>27813</v>
      </c>
      <c r="C162" s="1795">
        <v>27813</v>
      </c>
      <c r="D162" s="1341"/>
      <c r="F162" s="1336"/>
      <c r="G162" s="1336"/>
      <c r="H162" s="1336"/>
      <c r="I162" s="1336"/>
      <c r="J162" s="1337"/>
      <c r="K162" s="1337"/>
      <c r="L162" s="1336"/>
      <c r="M162" s="1336"/>
      <c r="N162" s="1336"/>
      <c r="O162" s="1336"/>
      <c r="P162" s="1336"/>
      <c r="Q162" s="1336"/>
      <c r="R162" s="1336"/>
      <c r="S162" s="1336"/>
      <c r="T162" s="1336"/>
      <c r="U162" s="1336"/>
      <c r="V162" s="1336"/>
      <c r="W162" s="1336"/>
      <c r="X162" s="1336"/>
      <c r="Y162" s="1336"/>
      <c r="Z162" s="1336"/>
      <c r="AA162" s="1336"/>
      <c r="AB162" s="1336"/>
      <c r="AC162" s="1336"/>
      <c r="AD162" s="1336"/>
      <c r="AE162" s="1336"/>
      <c r="AF162" s="1336"/>
      <c r="AG162" s="1336"/>
      <c r="AH162" s="1336"/>
      <c r="AI162" s="1336"/>
      <c r="AJ162" s="1336"/>
      <c r="AK162" s="1336"/>
      <c r="AL162" s="1336"/>
      <c r="AM162" s="1336"/>
      <c r="AN162" s="1336"/>
      <c r="AO162" s="1336"/>
      <c r="AP162" s="1336"/>
      <c r="AQ162" s="1336"/>
      <c r="AR162" s="1336"/>
      <c r="AS162" s="1336"/>
      <c r="AT162" s="1336"/>
      <c r="AU162" s="1336"/>
      <c r="AV162" s="1336"/>
      <c r="AW162" s="1336"/>
      <c r="AX162" s="1336"/>
      <c r="AY162" s="1336"/>
      <c r="AZ162" s="1336"/>
      <c r="BA162" s="1336"/>
      <c r="BB162" s="1336"/>
      <c r="BC162" s="1336"/>
      <c r="BD162" s="1336"/>
      <c r="BE162" s="1336"/>
      <c r="BF162" s="1336"/>
      <c r="BG162" s="1336"/>
      <c r="BH162" s="1336"/>
      <c r="BI162" s="1336"/>
      <c r="BJ162" s="1336"/>
      <c r="BK162" s="1336"/>
      <c r="BL162" s="1336"/>
      <c r="BM162" s="1336"/>
      <c r="BN162" s="1336"/>
      <c r="BO162" s="1336"/>
      <c r="BP162" s="1336"/>
      <c r="BQ162" s="1336"/>
      <c r="BR162" s="1336"/>
      <c r="BS162" s="1336"/>
      <c r="BT162" s="1336"/>
      <c r="BU162" s="1336"/>
      <c r="BV162" s="1336"/>
      <c r="BW162" s="1336"/>
      <c r="BX162" s="1336"/>
      <c r="BY162" s="1336"/>
      <c r="BZ162" s="1336"/>
      <c r="CA162" s="1336"/>
      <c r="CB162" s="1336"/>
      <c r="CC162" s="1336"/>
      <c r="CD162" s="1336"/>
      <c r="CE162" s="1336"/>
      <c r="CF162" s="1336"/>
      <c r="CG162" s="1336"/>
      <c r="CH162" s="1336"/>
      <c r="CI162" s="1336"/>
      <c r="CJ162" s="1336"/>
      <c r="CK162" s="1336"/>
      <c r="CL162" s="1336"/>
      <c r="CM162" s="1336"/>
      <c r="CN162" s="1336"/>
      <c r="CO162" s="1336"/>
      <c r="CP162" s="1336"/>
      <c r="CQ162" s="1336"/>
      <c r="CR162" s="1336"/>
      <c r="CS162" s="1336"/>
      <c r="CT162" s="1336"/>
      <c r="CU162" s="1336"/>
      <c r="CV162" s="1336"/>
      <c r="CW162" s="1336"/>
      <c r="CX162" s="1336"/>
      <c r="CY162" s="1336"/>
      <c r="CZ162" s="1336"/>
      <c r="DA162" s="1336"/>
      <c r="DB162" s="1336"/>
      <c r="DC162" s="1336"/>
      <c r="DD162" s="1336"/>
      <c r="DE162" s="1336"/>
      <c r="DF162" s="1336"/>
      <c r="DG162" s="1336"/>
      <c r="DH162" s="1336"/>
      <c r="DI162" s="1336"/>
      <c r="DJ162" s="1336"/>
      <c r="DK162" s="1336"/>
      <c r="DL162" s="1336"/>
    </row>
    <row r="163" spans="1:116" s="1338" customFormat="1" ht="18.75">
      <c r="A163" s="1797" t="s">
        <v>846</v>
      </c>
      <c r="B163" s="1796">
        <f>C163</f>
        <v>28140</v>
      </c>
      <c r="C163" s="1795">
        <v>28140</v>
      </c>
      <c r="D163" s="1341"/>
      <c r="F163" s="1336"/>
      <c r="G163" s="1336"/>
      <c r="H163" s="1336"/>
      <c r="I163" s="1336"/>
      <c r="J163" s="1337"/>
      <c r="K163" s="1337"/>
      <c r="L163" s="1336"/>
      <c r="M163" s="1336"/>
      <c r="N163" s="1336"/>
      <c r="O163" s="1336"/>
      <c r="P163" s="1336"/>
      <c r="Q163" s="1336"/>
      <c r="R163" s="1336"/>
      <c r="S163" s="1336"/>
      <c r="T163" s="1336"/>
      <c r="U163" s="1336"/>
      <c r="V163" s="1336"/>
      <c r="W163" s="1336"/>
      <c r="X163" s="1336"/>
      <c r="Y163" s="1336"/>
      <c r="Z163" s="1336"/>
      <c r="AA163" s="1336"/>
      <c r="AB163" s="1336"/>
      <c r="AC163" s="1336"/>
      <c r="AD163" s="1336"/>
      <c r="AE163" s="1336"/>
      <c r="AF163" s="1336"/>
      <c r="AG163" s="1336"/>
      <c r="AH163" s="1336"/>
      <c r="AI163" s="1336"/>
      <c r="AJ163" s="1336"/>
      <c r="AK163" s="1336"/>
      <c r="AL163" s="1336"/>
      <c r="AM163" s="1336"/>
      <c r="AN163" s="1336"/>
      <c r="AO163" s="1336"/>
      <c r="AP163" s="1336"/>
      <c r="AQ163" s="1336"/>
      <c r="AR163" s="1336"/>
      <c r="AS163" s="1336"/>
      <c r="AT163" s="1336"/>
      <c r="AU163" s="1336"/>
      <c r="AV163" s="1336"/>
      <c r="AW163" s="1336"/>
      <c r="AX163" s="1336"/>
      <c r="AY163" s="1336"/>
      <c r="AZ163" s="1336"/>
      <c r="BA163" s="1336"/>
      <c r="BB163" s="1336"/>
      <c r="BC163" s="1336"/>
      <c r="BD163" s="1336"/>
      <c r="BE163" s="1336"/>
      <c r="BF163" s="1336"/>
      <c r="BG163" s="1336"/>
      <c r="BH163" s="1336"/>
      <c r="BI163" s="1336"/>
      <c r="BJ163" s="1336"/>
      <c r="BK163" s="1336"/>
      <c r="BL163" s="1336"/>
      <c r="BM163" s="1336"/>
      <c r="BN163" s="1336"/>
      <c r="BO163" s="1336"/>
      <c r="BP163" s="1336"/>
      <c r="BQ163" s="1336"/>
      <c r="BR163" s="1336"/>
      <c r="BS163" s="1336"/>
      <c r="BT163" s="1336"/>
      <c r="BU163" s="1336"/>
      <c r="BV163" s="1336"/>
      <c r="BW163" s="1336"/>
      <c r="BX163" s="1336"/>
      <c r="BY163" s="1336"/>
      <c r="BZ163" s="1336"/>
      <c r="CA163" s="1336"/>
      <c r="CB163" s="1336"/>
      <c r="CC163" s="1336"/>
      <c r="CD163" s="1336"/>
      <c r="CE163" s="1336"/>
      <c r="CF163" s="1336"/>
      <c r="CG163" s="1336"/>
      <c r="CH163" s="1336"/>
      <c r="CI163" s="1336"/>
      <c r="CJ163" s="1336"/>
      <c r="CK163" s="1336"/>
      <c r="CL163" s="1336"/>
      <c r="CM163" s="1336"/>
      <c r="CN163" s="1336"/>
      <c r="CO163" s="1336"/>
      <c r="CP163" s="1336"/>
      <c r="CQ163" s="1336"/>
      <c r="CR163" s="1336"/>
      <c r="CS163" s="1336"/>
      <c r="CT163" s="1336"/>
      <c r="CU163" s="1336"/>
      <c r="CV163" s="1336"/>
      <c r="CW163" s="1336"/>
      <c r="CX163" s="1336"/>
      <c r="CY163" s="1336"/>
      <c r="CZ163" s="1336"/>
      <c r="DA163" s="1336"/>
      <c r="DB163" s="1336"/>
      <c r="DC163" s="1336"/>
      <c r="DD163" s="1336"/>
      <c r="DE163" s="1336"/>
      <c r="DF163" s="1336"/>
      <c r="DG163" s="1336"/>
      <c r="DH163" s="1336"/>
      <c r="DI163" s="1336"/>
      <c r="DJ163" s="1336"/>
      <c r="DK163" s="1336"/>
      <c r="DL163" s="1336"/>
    </row>
    <row r="164" spans="1:116" s="1338" customFormat="1" ht="18.75">
      <c r="A164" s="1797" t="s">
        <v>845</v>
      </c>
      <c r="B164" s="1796">
        <f>C164</f>
        <v>28471</v>
      </c>
      <c r="C164" s="1795">
        <v>28471</v>
      </c>
      <c r="D164" s="1341"/>
      <c r="F164" s="1336"/>
      <c r="G164" s="1336"/>
      <c r="H164" s="1336"/>
      <c r="I164" s="1336"/>
      <c r="J164" s="1337"/>
      <c r="K164" s="1337"/>
      <c r="L164" s="1336"/>
      <c r="M164" s="1336"/>
      <c r="N164" s="1336"/>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1336"/>
      <c r="AJ164" s="1336"/>
      <c r="AK164" s="1336"/>
      <c r="AL164" s="1336"/>
      <c r="AM164" s="1336"/>
      <c r="AN164" s="1336"/>
      <c r="AO164" s="1336"/>
      <c r="AP164" s="1336"/>
      <c r="AQ164" s="1336"/>
      <c r="AR164" s="1336"/>
      <c r="AS164" s="1336"/>
      <c r="AT164" s="1336"/>
      <c r="AU164" s="1336"/>
      <c r="AV164" s="1336"/>
      <c r="AW164" s="1336"/>
      <c r="AX164" s="1336"/>
      <c r="AY164" s="1336"/>
      <c r="AZ164" s="1336"/>
      <c r="BA164" s="1336"/>
      <c r="BB164" s="1336"/>
      <c r="BC164" s="1336"/>
      <c r="BD164" s="1336"/>
      <c r="BE164" s="1336"/>
      <c r="BF164" s="1336"/>
      <c r="BG164" s="1336"/>
      <c r="BH164" s="1336"/>
      <c r="BI164" s="1336"/>
      <c r="BJ164" s="1336"/>
      <c r="BK164" s="1336"/>
      <c r="BL164" s="1336"/>
      <c r="BM164" s="1336"/>
      <c r="BN164" s="1336"/>
      <c r="BO164" s="1336"/>
      <c r="BP164" s="1336"/>
      <c r="BQ164" s="1336"/>
      <c r="BR164" s="1336"/>
      <c r="BS164" s="1336"/>
      <c r="BT164" s="1336"/>
      <c r="BU164" s="1336"/>
      <c r="BV164" s="1336"/>
      <c r="BW164" s="1336"/>
      <c r="BX164" s="1336"/>
      <c r="BY164" s="1336"/>
      <c r="BZ164" s="1336"/>
      <c r="CA164" s="1336"/>
      <c r="CB164" s="1336"/>
      <c r="CC164" s="1336"/>
      <c r="CD164" s="1336"/>
      <c r="CE164" s="1336"/>
      <c r="CF164" s="1336"/>
      <c r="CG164" s="1336"/>
      <c r="CH164" s="1336"/>
      <c r="CI164" s="1336"/>
      <c r="CJ164" s="1336"/>
      <c r="CK164" s="1336"/>
      <c r="CL164" s="1336"/>
      <c r="CM164" s="1336"/>
      <c r="CN164" s="1336"/>
      <c r="CO164" s="1336"/>
      <c r="CP164" s="1336"/>
      <c r="CQ164" s="1336"/>
      <c r="CR164" s="1336"/>
      <c r="CS164" s="1336"/>
      <c r="CT164" s="1336"/>
      <c r="CU164" s="1336"/>
      <c r="CV164" s="1336"/>
      <c r="CW164" s="1336"/>
      <c r="CX164" s="1336"/>
      <c r="CY164" s="1336"/>
      <c r="CZ164" s="1336"/>
      <c r="DA164" s="1336"/>
      <c r="DB164" s="1336"/>
      <c r="DC164" s="1336"/>
      <c r="DD164" s="1336"/>
      <c r="DE164" s="1336"/>
      <c r="DF164" s="1336"/>
      <c r="DG164" s="1336"/>
      <c r="DH164" s="1336"/>
      <c r="DI164" s="1336"/>
      <c r="DJ164" s="1336"/>
      <c r="DK164" s="1336"/>
      <c r="DL164" s="1336"/>
    </row>
    <row r="165" spans="1:116" s="1338" customFormat="1" ht="18.75">
      <c r="A165" s="1797" t="s">
        <v>844</v>
      </c>
      <c r="B165" s="1796">
        <f>C165</f>
        <v>28806</v>
      </c>
      <c r="C165" s="1795">
        <v>28806</v>
      </c>
      <c r="D165" s="1341"/>
      <c r="F165" s="1336"/>
      <c r="G165" s="1336"/>
      <c r="H165" s="1336"/>
      <c r="I165" s="1336"/>
      <c r="J165" s="1337"/>
      <c r="K165" s="1337"/>
      <c r="L165" s="1336"/>
      <c r="M165" s="1336"/>
      <c r="N165" s="1336"/>
      <c r="O165" s="1336"/>
      <c r="P165" s="1336"/>
      <c r="Q165" s="1336"/>
      <c r="R165" s="1336"/>
      <c r="S165" s="1336"/>
      <c r="T165" s="1336"/>
      <c r="U165" s="1336"/>
      <c r="V165" s="1336"/>
      <c r="W165" s="1336"/>
      <c r="X165" s="1336"/>
      <c r="Y165" s="1336"/>
      <c r="Z165" s="1336"/>
      <c r="AA165" s="1336"/>
      <c r="AB165" s="1336"/>
      <c r="AC165" s="1336"/>
      <c r="AD165" s="1336"/>
      <c r="AE165" s="1336"/>
      <c r="AF165" s="1336"/>
      <c r="AG165" s="1336"/>
      <c r="AH165" s="1336"/>
      <c r="AI165" s="1336"/>
      <c r="AJ165" s="1336"/>
      <c r="AK165" s="1336"/>
      <c r="AL165" s="1336"/>
      <c r="AM165" s="1336"/>
      <c r="AN165" s="1336"/>
      <c r="AO165" s="1336"/>
      <c r="AP165" s="1336"/>
      <c r="AQ165" s="1336"/>
      <c r="AR165" s="1336"/>
      <c r="AS165" s="1336"/>
      <c r="AT165" s="1336"/>
      <c r="AU165" s="1336"/>
      <c r="AV165" s="1336"/>
      <c r="AW165" s="1336"/>
      <c r="AX165" s="1336"/>
      <c r="AY165" s="1336"/>
      <c r="AZ165" s="1336"/>
      <c r="BA165" s="1336"/>
      <c r="BB165" s="1336"/>
      <c r="BC165" s="1336"/>
      <c r="BD165" s="1336"/>
      <c r="BE165" s="1336"/>
      <c r="BF165" s="1336"/>
      <c r="BG165" s="1336"/>
      <c r="BH165" s="1336"/>
      <c r="BI165" s="1336"/>
      <c r="BJ165" s="1336"/>
      <c r="BK165" s="1336"/>
      <c r="BL165" s="1336"/>
      <c r="BM165" s="1336"/>
      <c r="BN165" s="1336"/>
      <c r="BO165" s="1336"/>
      <c r="BP165" s="1336"/>
      <c r="BQ165" s="1336"/>
      <c r="BR165" s="1336"/>
      <c r="BS165" s="1336"/>
      <c r="BT165" s="1336"/>
      <c r="BU165" s="1336"/>
      <c r="BV165" s="1336"/>
      <c r="BW165" s="1336"/>
      <c r="BX165" s="1336"/>
      <c r="BY165" s="1336"/>
      <c r="BZ165" s="1336"/>
      <c r="CA165" s="1336"/>
      <c r="CB165" s="1336"/>
      <c r="CC165" s="1336"/>
      <c r="CD165" s="1336"/>
      <c r="CE165" s="1336"/>
      <c r="CF165" s="1336"/>
      <c r="CG165" s="1336"/>
      <c r="CH165" s="1336"/>
      <c r="CI165" s="1336"/>
      <c r="CJ165" s="1336"/>
      <c r="CK165" s="1336"/>
      <c r="CL165" s="1336"/>
      <c r="CM165" s="1336"/>
      <c r="CN165" s="1336"/>
      <c r="CO165" s="1336"/>
      <c r="CP165" s="1336"/>
      <c r="CQ165" s="1336"/>
      <c r="CR165" s="1336"/>
      <c r="CS165" s="1336"/>
      <c r="CT165" s="1336"/>
      <c r="CU165" s="1336"/>
      <c r="CV165" s="1336"/>
      <c r="CW165" s="1336"/>
      <c r="CX165" s="1336"/>
      <c r="CY165" s="1336"/>
      <c r="CZ165" s="1336"/>
      <c r="DA165" s="1336"/>
      <c r="DB165" s="1336"/>
      <c r="DC165" s="1336"/>
      <c r="DD165" s="1336"/>
      <c r="DE165" s="1336"/>
      <c r="DF165" s="1336"/>
      <c r="DG165" s="1336"/>
      <c r="DH165" s="1336"/>
      <c r="DI165" s="1336"/>
      <c r="DJ165" s="1336"/>
      <c r="DK165" s="1336"/>
      <c r="DL165" s="1336"/>
    </row>
    <row r="166" spans="1:116" s="1338" customFormat="1" ht="18.75">
      <c r="A166" s="1797" t="s">
        <v>843</v>
      </c>
      <c r="B166" s="1796">
        <f>C166</f>
        <v>29144</v>
      </c>
      <c r="C166" s="1795">
        <v>29144</v>
      </c>
      <c r="D166" s="1341"/>
      <c r="F166" s="1336"/>
      <c r="G166" s="1336"/>
      <c r="H166" s="1336"/>
      <c r="I166" s="1336"/>
      <c r="J166" s="1337"/>
      <c r="K166" s="1337"/>
      <c r="L166" s="1336"/>
      <c r="M166" s="1336"/>
      <c r="N166" s="1336"/>
      <c r="O166" s="1336"/>
      <c r="P166" s="1336"/>
      <c r="Q166" s="1336"/>
      <c r="R166" s="1336"/>
      <c r="S166" s="1336"/>
      <c r="T166" s="1336"/>
      <c r="U166" s="1336"/>
      <c r="V166" s="1336"/>
      <c r="W166" s="1336"/>
      <c r="X166" s="1336"/>
      <c r="Y166" s="1336"/>
      <c r="Z166" s="1336"/>
      <c r="AA166" s="1336"/>
      <c r="AB166" s="1336"/>
      <c r="AC166" s="1336"/>
      <c r="AD166" s="1336"/>
      <c r="AE166" s="1336"/>
      <c r="AF166" s="1336"/>
      <c r="AG166" s="1336"/>
      <c r="AH166" s="1336"/>
      <c r="AI166" s="1336"/>
      <c r="AJ166" s="1336"/>
      <c r="AK166" s="1336"/>
      <c r="AL166" s="1336"/>
      <c r="AM166" s="1336"/>
      <c r="AN166" s="1336"/>
      <c r="AO166" s="1336"/>
      <c r="AP166" s="1336"/>
      <c r="AQ166" s="1336"/>
      <c r="AR166" s="1336"/>
      <c r="AS166" s="1336"/>
      <c r="AT166" s="1336"/>
      <c r="AU166" s="1336"/>
      <c r="AV166" s="1336"/>
      <c r="AW166" s="1336"/>
      <c r="AX166" s="1336"/>
      <c r="AY166" s="1336"/>
      <c r="AZ166" s="1336"/>
      <c r="BA166" s="1336"/>
      <c r="BB166" s="1336"/>
      <c r="BC166" s="1336"/>
      <c r="BD166" s="1336"/>
      <c r="BE166" s="1336"/>
      <c r="BF166" s="1336"/>
      <c r="BG166" s="1336"/>
      <c r="BH166" s="1336"/>
      <c r="BI166" s="1336"/>
      <c r="BJ166" s="1336"/>
      <c r="BK166" s="1336"/>
      <c r="BL166" s="1336"/>
      <c r="BM166" s="1336"/>
      <c r="BN166" s="1336"/>
      <c r="BO166" s="1336"/>
      <c r="BP166" s="1336"/>
      <c r="BQ166" s="1336"/>
      <c r="BR166" s="1336"/>
      <c r="BS166" s="1336"/>
      <c r="BT166" s="1336"/>
      <c r="BU166" s="1336"/>
      <c r="BV166" s="1336"/>
      <c r="BW166" s="1336"/>
      <c r="BX166" s="1336"/>
      <c r="BY166" s="1336"/>
      <c r="BZ166" s="1336"/>
      <c r="CA166" s="1336"/>
      <c r="CB166" s="1336"/>
      <c r="CC166" s="1336"/>
      <c r="CD166" s="1336"/>
      <c r="CE166" s="1336"/>
      <c r="CF166" s="1336"/>
      <c r="CG166" s="1336"/>
      <c r="CH166" s="1336"/>
      <c r="CI166" s="1336"/>
      <c r="CJ166" s="1336"/>
      <c r="CK166" s="1336"/>
      <c r="CL166" s="1336"/>
      <c r="CM166" s="1336"/>
      <c r="CN166" s="1336"/>
      <c r="CO166" s="1336"/>
      <c r="CP166" s="1336"/>
      <c r="CQ166" s="1336"/>
      <c r="CR166" s="1336"/>
      <c r="CS166" s="1336"/>
      <c r="CT166" s="1336"/>
      <c r="CU166" s="1336"/>
      <c r="CV166" s="1336"/>
      <c r="CW166" s="1336"/>
      <c r="CX166" s="1336"/>
      <c r="CY166" s="1336"/>
      <c r="CZ166" s="1336"/>
      <c r="DA166" s="1336"/>
      <c r="DB166" s="1336"/>
      <c r="DC166" s="1336"/>
      <c r="DD166" s="1336"/>
      <c r="DE166" s="1336"/>
      <c r="DF166" s="1336"/>
      <c r="DG166" s="1336"/>
      <c r="DH166" s="1336"/>
      <c r="DI166" s="1336"/>
      <c r="DJ166" s="1336"/>
      <c r="DK166" s="1336"/>
      <c r="DL166" s="1336"/>
    </row>
    <row r="167" spans="1:116" s="1338" customFormat="1" ht="18.75">
      <c r="A167" s="1797" t="s">
        <v>842</v>
      </c>
      <c r="B167" s="1796">
        <f>C167</f>
        <v>29487</v>
      </c>
      <c r="C167" s="1795">
        <v>29487</v>
      </c>
      <c r="D167" s="1341"/>
      <c r="F167" s="1336"/>
      <c r="G167" s="1336"/>
      <c r="H167" s="1336"/>
      <c r="I167" s="1336"/>
      <c r="J167" s="1337"/>
      <c r="K167" s="1337"/>
      <c r="L167" s="1336"/>
      <c r="M167" s="1336"/>
      <c r="N167" s="1336"/>
      <c r="O167" s="1336"/>
      <c r="P167" s="1336"/>
      <c r="Q167" s="1336"/>
      <c r="R167" s="1336"/>
      <c r="S167" s="1336"/>
      <c r="T167" s="1336"/>
      <c r="U167" s="1336"/>
      <c r="V167" s="1336"/>
      <c r="W167" s="1336"/>
      <c r="X167" s="1336"/>
      <c r="Y167" s="1336"/>
      <c r="Z167" s="1336"/>
      <c r="AA167" s="1336"/>
      <c r="AB167" s="1336"/>
      <c r="AC167" s="1336"/>
      <c r="AD167" s="1336"/>
      <c r="AE167" s="1336"/>
      <c r="AF167" s="1336"/>
      <c r="AG167" s="1336"/>
      <c r="AH167" s="1336"/>
      <c r="AI167" s="1336"/>
      <c r="AJ167" s="1336"/>
      <c r="AK167" s="1336"/>
      <c r="AL167" s="1336"/>
      <c r="AM167" s="1336"/>
      <c r="AN167" s="1336"/>
      <c r="AO167" s="1336"/>
      <c r="AP167" s="1336"/>
      <c r="AQ167" s="1336"/>
      <c r="AR167" s="1336"/>
      <c r="AS167" s="1336"/>
      <c r="AT167" s="1336"/>
      <c r="AU167" s="1336"/>
      <c r="AV167" s="1336"/>
      <c r="AW167" s="1336"/>
      <c r="AX167" s="1336"/>
      <c r="AY167" s="1336"/>
      <c r="AZ167" s="1336"/>
      <c r="BA167" s="1336"/>
      <c r="BB167" s="1336"/>
      <c r="BC167" s="1336"/>
      <c r="BD167" s="1336"/>
      <c r="BE167" s="1336"/>
      <c r="BF167" s="1336"/>
      <c r="BG167" s="1336"/>
      <c r="BH167" s="1336"/>
      <c r="BI167" s="1336"/>
      <c r="BJ167" s="1336"/>
      <c r="BK167" s="1336"/>
      <c r="BL167" s="1336"/>
      <c r="BM167" s="1336"/>
      <c r="BN167" s="1336"/>
      <c r="BO167" s="1336"/>
      <c r="BP167" s="1336"/>
      <c r="BQ167" s="1336"/>
      <c r="BR167" s="1336"/>
      <c r="BS167" s="1336"/>
      <c r="BT167" s="1336"/>
      <c r="BU167" s="1336"/>
      <c r="BV167" s="1336"/>
      <c r="BW167" s="1336"/>
      <c r="BX167" s="1336"/>
      <c r="BY167" s="1336"/>
      <c r="BZ167" s="1336"/>
      <c r="CA167" s="1336"/>
      <c r="CB167" s="1336"/>
      <c r="CC167" s="1336"/>
      <c r="CD167" s="1336"/>
      <c r="CE167" s="1336"/>
      <c r="CF167" s="1336"/>
      <c r="CG167" s="1336"/>
      <c r="CH167" s="1336"/>
      <c r="CI167" s="1336"/>
      <c r="CJ167" s="1336"/>
      <c r="CK167" s="1336"/>
      <c r="CL167" s="1336"/>
      <c r="CM167" s="1336"/>
      <c r="CN167" s="1336"/>
      <c r="CO167" s="1336"/>
      <c r="CP167" s="1336"/>
      <c r="CQ167" s="1336"/>
      <c r="CR167" s="1336"/>
      <c r="CS167" s="1336"/>
      <c r="CT167" s="1336"/>
      <c r="CU167" s="1336"/>
      <c r="CV167" s="1336"/>
      <c r="CW167" s="1336"/>
      <c r="CX167" s="1336"/>
      <c r="CY167" s="1336"/>
      <c r="CZ167" s="1336"/>
      <c r="DA167" s="1336"/>
      <c r="DB167" s="1336"/>
      <c r="DC167" s="1336"/>
      <c r="DD167" s="1336"/>
      <c r="DE167" s="1336"/>
      <c r="DF167" s="1336"/>
      <c r="DG167" s="1336"/>
      <c r="DH167" s="1336"/>
      <c r="DI167" s="1336"/>
      <c r="DJ167" s="1336"/>
      <c r="DK167" s="1336"/>
      <c r="DL167" s="1336"/>
    </row>
    <row r="168" spans="1:116" s="1338" customFormat="1" ht="18.75">
      <c r="A168" s="1797" t="s">
        <v>841</v>
      </c>
      <c r="B168" s="1796">
        <f>C168</f>
        <v>29835</v>
      </c>
      <c r="C168" s="1795">
        <v>29835</v>
      </c>
      <c r="D168" s="1341"/>
      <c r="F168" s="1336"/>
      <c r="G168" s="1336"/>
      <c r="H168" s="1336"/>
      <c r="I168" s="1336"/>
      <c r="J168" s="1337"/>
      <c r="K168" s="1337"/>
      <c r="L168" s="1336"/>
      <c r="M168" s="1336"/>
      <c r="N168" s="1336"/>
      <c r="O168" s="1336"/>
      <c r="P168" s="1336"/>
      <c r="Q168" s="1336"/>
      <c r="R168" s="1336"/>
      <c r="S168" s="1336"/>
      <c r="T168" s="1336"/>
      <c r="U168" s="1336"/>
      <c r="V168" s="1336"/>
      <c r="W168" s="1336"/>
      <c r="X168" s="1336"/>
      <c r="Y168" s="1336"/>
      <c r="Z168" s="1336"/>
      <c r="AA168" s="1336"/>
      <c r="AB168" s="1336"/>
      <c r="AC168" s="1336"/>
      <c r="AD168" s="1336"/>
      <c r="AE168" s="1336"/>
      <c r="AF168" s="1336"/>
      <c r="AG168" s="1336"/>
      <c r="AH168" s="1336"/>
      <c r="AI168" s="1336"/>
      <c r="AJ168" s="1336"/>
      <c r="AK168" s="1336"/>
      <c r="AL168" s="1336"/>
      <c r="AM168" s="1336"/>
      <c r="AN168" s="1336"/>
      <c r="AO168" s="1336"/>
      <c r="AP168" s="1336"/>
      <c r="AQ168" s="1336"/>
      <c r="AR168" s="1336"/>
      <c r="AS168" s="1336"/>
      <c r="AT168" s="1336"/>
      <c r="AU168" s="1336"/>
      <c r="AV168" s="1336"/>
      <c r="AW168" s="1336"/>
      <c r="AX168" s="1336"/>
      <c r="AY168" s="1336"/>
      <c r="AZ168" s="1336"/>
      <c r="BA168" s="1336"/>
      <c r="BB168" s="1336"/>
      <c r="BC168" s="1336"/>
      <c r="BD168" s="1336"/>
      <c r="BE168" s="1336"/>
      <c r="BF168" s="1336"/>
      <c r="BG168" s="1336"/>
      <c r="BH168" s="1336"/>
      <c r="BI168" s="1336"/>
      <c r="BJ168" s="1336"/>
      <c r="BK168" s="1336"/>
      <c r="BL168" s="1336"/>
      <c r="BM168" s="1336"/>
      <c r="BN168" s="1336"/>
      <c r="BO168" s="1336"/>
      <c r="BP168" s="1336"/>
      <c r="BQ168" s="1336"/>
      <c r="BR168" s="1336"/>
      <c r="BS168" s="1336"/>
      <c r="BT168" s="1336"/>
      <c r="BU168" s="1336"/>
      <c r="BV168" s="1336"/>
      <c r="BW168" s="1336"/>
      <c r="BX168" s="1336"/>
      <c r="BY168" s="1336"/>
      <c r="BZ168" s="1336"/>
      <c r="CA168" s="1336"/>
      <c r="CB168" s="1336"/>
      <c r="CC168" s="1336"/>
      <c r="CD168" s="1336"/>
      <c r="CE168" s="1336"/>
      <c r="CF168" s="1336"/>
      <c r="CG168" s="1336"/>
      <c r="CH168" s="1336"/>
      <c r="CI168" s="1336"/>
      <c r="CJ168" s="1336"/>
      <c r="CK168" s="1336"/>
      <c r="CL168" s="1336"/>
      <c r="CM168" s="1336"/>
      <c r="CN168" s="1336"/>
      <c r="CO168" s="1336"/>
      <c r="CP168" s="1336"/>
      <c r="CQ168" s="1336"/>
      <c r="CR168" s="1336"/>
      <c r="CS168" s="1336"/>
      <c r="CT168" s="1336"/>
      <c r="CU168" s="1336"/>
      <c r="CV168" s="1336"/>
      <c r="CW168" s="1336"/>
      <c r="CX168" s="1336"/>
      <c r="CY168" s="1336"/>
      <c r="CZ168" s="1336"/>
      <c r="DA168" s="1336"/>
      <c r="DB168" s="1336"/>
      <c r="DC168" s="1336"/>
      <c r="DD168" s="1336"/>
      <c r="DE168" s="1336"/>
      <c r="DF168" s="1336"/>
      <c r="DG168" s="1336"/>
      <c r="DH168" s="1336"/>
      <c r="DI168" s="1336"/>
      <c r="DJ168" s="1336"/>
      <c r="DK168" s="1336"/>
      <c r="DL168" s="1336"/>
    </row>
    <row r="169" spans="1:116" s="1338" customFormat="1" ht="18.75">
      <c r="A169" s="1797" t="s">
        <v>840</v>
      </c>
      <c r="B169" s="1796">
        <f>C169</f>
        <v>30186</v>
      </c>
      <c r="C169" s="1795">
        <v>30186</v>
      </c>
      <c r="D169" s="1341"/>
      <c r="F169" s="1336"/>
      <c r="G169" s="1336"/>
      <c r="H169" s="1336"/>
      <c r="I169" s="1336"/>
      <c r="J169" s="1337"/>
      <c r="K169" s="1337"/>
      <c r="L169" s="1336"/>
      <c r="M169" s="1336"/>
      <c r="N169" s="1336"/>
      <c r="O169" s="1336"/>
      <c r="P169" s="1336"/>
      <c r="Q169" s="1336"/>
      <c r="R169" s="1336"/>
      <c r="S169" s="1336"/>
      <c r="T169" s="1336"/>
      <c r="U169" s="1336"/>
      <c r="V169" s="1336"/>
      <c r="W169" s="1336"/>
      <c r="X169" s="1336"/>
      <c r="Y169" s="1336"/>
      <c r="Z169" s="1336"/>
      <c r="AA169" s="1336"/>
      <c r="AB169" s="1336"/>
      <c r="AC169" s="1336"/>
      <c r="AD169" s="1336"/>
      <c r="AE169" s="1336"/>
      <c r="AF169" s="1336"/>
      <c r="AG169" s="1336"/>
      <c r="AH169" s="1336"/>
      <c r="AI169" s="1336"/>
      <c r="AJ169" s="1336"/>
      <c r="AK169" s="1336"/>
      <c r="AL169" s="1336"/>
      <c r="AM169" s="1336"/>
      <c r="AN169" s="1336"/>
      <c r="AO169" s="1336"/>
      <c r="AP169" s="1336"/>
      <c r="AQ169" s="1336"/>
      <c r="AR169" s="1336"/>
      <c r="AS169" s="1336"/>
      <c r="AT169" s="1336"/>
      <c r="AU169" s="1336"/>
      <c r="AV169" s="1336"/>
      <c r="AW169" s="1336"/>
      <c r="AX169" s="1336"/>
      <c r="AY169" s="1336"/>
      <c r="AZ169" s="1336"/>
      <c r="BA169" s="1336"/>
      <c r="BB169" s="1336"/>
      <c r="BC169" s="1336"/>
      <c r="BD169" s="1336"/>
      <c r="BE169" s="1336"/>
      <c r="BF169" s="1336"/>
      <c r="BG169" s="1336"/>
      <c r="BH169" s="1336"/>
      <c r="BI169" s="1336"/>
      <c r="BJ169" s="1336"/>
      <c r="BK169" s="1336"/>
      <c r="BL169" s="1336"/>
      <c r="BM169" s="1336"/>
      <c r="BN169" s="1336"/>
      <c r="BO169" s="1336"/>
      <c r="BP169" s="1336"/>
      <c r="BQ169" s="1336"/>
      <c r="BR169" s="1336"/>
      <c r="BS169" s="1336"/>
      <c r="BT169" s="1336"/>
      <c r="BU169" s="1336"/>
      <c r="BV169" s="1336"/>
      <c r="BW169" s="1336"/>
      <c r="BX169" s="1336"/>
      <c r="BY169" s="1336"/>
      <c r="BZ169" s="1336"/>
      <c r="CA169" s="1336"/>
      <c r="CB169" s="1336"/>
      <c r="CC169" s="1336"/>
      <c r="CD169" s="1336"/>
      <c r="CE169" s="1336"/>
      <c r="CF169" s="1336"/>
      <c r="CG169" s="1336"/>
      <c r="CH169" s="1336"/>
      <c r="CI169" s="1336"/>
      <c r="CJ169" s="1336"/>
      <c r="CK169" s="1336"/>
      <c r="CL169" s="1336"/>
      <c r="CM169" s="1336"/>
      <c r="CN169" s="1336"/>
      <c r="CO169" s="1336"/>
      <c r="CP169" s="1336"/>
      <c r="CQ169" s="1336"/>
      <c r="CR169" s="1336"/>
      <c r="CS169" s="1336"/>
      <c r="CT169" s="1336"/>
      <c r="CU169" s="1336"/>
      <c r="CV169" s="1336"/>
      <c r="CW169" s="1336"/>
      <c r="CX169" s="1336"/>
      <c r="CY169" s="1336"/>
      <c r="CZ169" s="1336"/>
      <c r="DA169" s="1336"/>
      <c r="DB169" s="1336"/>
      <c r="DC169" s="1336"/>
      <c r="DD169" s="1336"/>
      <c r="DE169" s="1336"/>
      <c r="DF169" s="1336"/>
      <c r="DG169" s="1336"/>
      <c r="DH169" s="1336"/>
      <c r="DI169" s="1336"/>
      <c r="DJ169" s="1336"/>
      <c r="DK169" s="1336"/>
      <c r="DL169" s="1336"/>
    </row>
    <row r="170" spans="1:116" s="1338" customFormat="1" ht="18.75">
      <c r="A170" s="1798" t="s">
        <v>839</v>
      </c>
      <c r="B170" s="1796">
        <f>C170</f>
        <v>30450</v>
      </c>
      <c r="C170" s="1795">
        <v>30450</v>
      </c>
      <c r="D170" s="1341"/>
      <c r="F170" s="1336"/>
      <c r="G170" s="1336"/>
      <c r="H170" s="1336"/>
      <c r="I170" s="1336"/>
      <c r="J170" s="1337"/>
      <c r="K170" s="1337"/>
      <c r="L170" s="1336"/>
      <c r="M170" s="1336"/>
      <c r="N170" s="1336"/>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336"/>
      <c r="AN170" s="1336"/>
      <c r="AO170" s="1336"/>
      <c r="AP170" s="1336"/>
      <c r="AQ170" s="1336"/>
      <c r="AR170" s="1336"/>
      <c r="AS170" s="1336"/>
      <c r="AT170" s="1336"/>
      <c r="AU170" s="1336"/>
      <c r="AV170" s="1336"/>
      <c r="AW170" s="1336"/>
      <c r="AX170" s="1336"/>
      <c r="AY170" s="1336"/>
      <c r="AZ170" s="1336"/>
      <c r="BA170" s="1336"/>
      <c r="BB170" s="1336"/>
      <c r="BC170" s="1336"/>
      <c r="BD170" s="1336"/>
      <c r="BE170" s="1336"/>
      <c r="BF170" s="1336"/>
      <c r="BG170" s="1336"/>
      <c r="BH170" s="1336"/>
      <c r="BI170" s="1336"/>
      <c r="BJ170" s="1336"/>
      <c r="BK170" s="1336"/>
      <c r="BL170" s="1336"/>
      <c r="BM170" s="1336"/>
      <c r="BN170" s="1336"/>
      <c r="BO170" s="1336"/>
      <c r="BP170" s="1336"/>
      <c r="BQ170" s="1336"/>
      <c r="BR170" s="1336"/>
      <c r="BS170" s="1336"/>
      <c r="BT170" s="1336"/>
      <c r="BU170" s="1336"/>
      <c r="BV170" s="1336"/>
      <c r="BW170" s="1336"/>
      <c r="BX170" s="1336"/>
      <c r="BY170" s="1336"/>
      <c r="BZ170" s="1336"/>
      <c r="CA170" s="1336"/>
      <c r="CB170" s="1336"/>
      <c r="CC170" s="1336"/>
      <c r="CD170" s="1336"/>
      <c r="CE170" s="1336"/>
      <c r="CF170" s="1336"/>
      <c r="CG170" s="1336"/>
      <c r="CH170" s="1336"/>
      <c r="CI170" s="1336"/>
      <c r="CJ170" s="1336"/>
      <c r="CK170" s="1336"/>
      <c r="CL170" s="1336"/>
      <c r="CM170" s="1336"/>
      <c r="CN170" s="1336"/>
      <c r="CO170" s="1336"/>
      <c r="CP170" s="1336"/>
      <c r="CQ170" s="1336"/>
      <c r="CR170" s="1336"/>
      <c r="CS170" s="1336"/>
      <c r="CT170" s="1336"/>
      <c r="CU170" s="1336"/>
      <c r="CV170" s="1336"/>
      <c r="CW170" s="1336"/>
      <c r="CX170" s="1336"/>
      <c r="CY170" s="1336"/>
      <c r="CZ170" s="1336"/>
      <c r="DA170" s="1336"/>
      <c r="DB170" s="1336"/>
      <c r="DC170" s="1336"/>
      <c r="DD170" s="1336"/>
      <c r="DE170" s="1336"/>
      <c r="DF170" s="1336"/>
      <c r="DG170" s="1336"/>
      <c r="DH170" s="1336"/>
      <c r="DI170" s="1336"/>
      <c r="DJ170" s="1336"/>
      <c r="DK170" s="1336"/>
      <c r="DL170" s="1336"/>
    </row>
    <row r="171" spans="1:116" s="1338" customFormat="1" ht="18.75">
      <c r="A171" s="1798" t="s">
        <v>838</v>
      </c>
      <c r="B171" s="1796">
        <f>C171</f>
        <v>30809</v>
      </c>
      <c r="C171" s="1795">
        <v>30809</v>
      </c>
      <c r="D171" s="1341"/>
      <c r="F171" s="1336"/>
      <c r="G171" s="1336"/>
      <c r="H171" s="1336"/>
      <c r="I171" s="1336"/>
      <c r="J171" s="1337"/>
      <c r="K171" s="1337"/>
      <c r="L171" s="1336"/>
      <c r="M171" s="1336"/>
      <c r="N171" s="1336"/>
      <c r="O171" s="1336"/>
      <c r="P171" s="1336"/>
      <c r="Q171" s="1336"/>
      <c r="R171" s="1336"/>
      <c r="S171" s="1336"/>
      <c r="T171" s="1336"/>
      <c r="U171" s="1336"/>
      <c r="V171" s="1336"/>
      <c r="W171" s="1336"/>
      <c r="X171" s="1336"/>
      <c r="Y171" s="1336"/>
      <c r="Z171" s="1336"/>
      <c r="AA171" s="1336"/>
      <c r="AB171" s="1336"/>
      <c r="AC171" s="1336"/>
      <c r="AD171" s="1336"/>
      <c r="AE171" s="1336"/>
      <c r="AF171" s="1336"/>
      <c r="AG171" s="1336"/>
      <c r="AH171" s="1336"/>
      <c r="AI171" s="1336"/>
      <c r="AJ171" s="1336"/>
      <c r="AK171" s="1336"/>
      <c r="AL171" s="1336"/>
      <c r="AM171" s="1336"/>
      <c r="AN171" s="1336"/>
      <c r="AO171" s="1336"/>
      <c r="AP171" s="1336"/>
      <c r="AQ171" s="1336"/>
      <c r="AR171" s="1336"/>
      <c r="AS171" s="1336"/>
      <c r="AT171" s="1336"/>
      <c r="AU171" s="1336"/>
      <c r="AV171" s="1336"/>
      <c r="AW171" s="1336"/>
      <c r="AX171" s="1336"/>
      <c r="AY171" s="1336"/>
      <c r="AZ171" s="1336"/>
      <c r="BA171" s="1336"/>
      <c r="BB171" s="1336"/>
      <c r="BC171" s="1336"/>
      <c r="BD171" s="1336"/>
      <c r="BE171" s="1336"/>
      <c r="BF171" s="1336"/>
      <c r="BG171" s="1336"/>
      <c r="BH171" s="1336"/>
      <c r="BI171" s="1336"/>
      <c r="BJ171" s="1336"/>
      <c r="BK171" s="1336"/>
      <c r="BL171" s="1336"/>
      <c r="BM171" s="1336"/>
      <c r="BN171" s="1336"/>
      <c r="BO171" s="1336"/>
      <c r="BP171" s="1336"/>
      <c r="BQ171" s="1336"/>
      <c r="BR171" s="1336"/>
      <c r="BS171" s="1336"/>
      <c r="BT171" s="1336"/>
      <c r="BU171" s="1336"/>
      <c r="BV171" s="1336"/>
      <c r="BW171" s="1336"/>
      <c r="BX171" s="1336"/>
      <c r="BY171" s="1336"/>
      <c r="BZ171" s="1336"/>
      <c r="CA171" s="1336"/>
      <c r="CB171" s="1336"/>
      <c r="CC171" s="1336"/>
      <c r="CD171" s="1336"/>
      <c r="CE171" s="1336"/>
      <c r="CF171" s="1336"/>
      <c r="CG171" s="1336"/>
      <c r="CH171" s="1336"/>
      <c r="CI171" s="1336"/>
      <c r="CJ171" s="1336"/>
      <c r="CK171" s="1336"/>
      <c r="CL171" s="1336"/>
      <c r="CM171" s="1336"/>
      <c r="CN171" s="1336"/>
      <c r="CO171" s="1336"/>
      <c r="CP171" s="1336"/>
      <c r="CQ171" s="1336"/>
      <c r="CR171" s="1336"/>
      <c r="CS171" s="1336"/>
      <c r="CT171" s="1336"/>
      <c r="CU171" s="1336"/>
      <c r="CV171" s="1336"/>
      <c r="CW171" s="1336"/>
      <c r="CX171" s="1336"/>
      <c r="CY171" s="1336"/>
      <c r="CZ171" s="1336"/>
      <c r="DA171" s="1336"/>
      <c r="DB171" s="1336"/>
      <c r="DC171" s="1336"/>
      <c r="DD171" s="1336"/>
      <c r="DE171" s="1336"/>
      <c r="DF171" s="1336"/>
      <c r="DG171" s="1336"/>
      <c r="DH171" s="1336"/>
      <c r="DI171" s="1336"/>
      <c r="DJ171" s="1336"/>
      <c r="DK171" s="1336"/>
      <c r="DL171" s="1336"/>
    </row>
    <row r="172" spans="1:116" s="1338" customFormat="1" ht="18.75">
      <c r="A172" s="1798" t="s">
        <v>837</v>
      </c>
      <c r="B172" s="1796">
        <f>C172</f>
        <v>31173</v>
      </c>
      <c r="C172" s="1795">
        <v>31173</v>
      </c>
      <c r="D172" s="1341"/>
      <c r="F172" s="1336"/>
      <c r="G172" s="1336"/>
      <c r="H172" s="1336"/>
      <c r="I172" s="1336"/>
      <c r="J172" s="1337"/>
      <c r="K172" s="1337"/>
      <c r="L172" s="1336"/>
      <c r="M172" s="1336"/>
      <c r="N172" s="1336"/>
      <c r="O172" s="1336"/>
      <c r="P172" s="1336"/>
      <c r="Q172" s="1336"/>
      <c r="R172" s="1336"/>
      <c r="S172" s="1336"/>
      <c r="T172" s="1336"/>
      <c r="U172" s="1336"/>
      <c r="V172" s="1336"/>
      <c r="W172" s="1336"/>
      <c r="X172" s="1336"/>
      <c r="Y172" s="1336"/>
      <c r="Z172" s="1336"/>
      <c r="AA172" s="1336"/>
      <c r="AB172" s="1336"/>
      <c r="AC172" s="1336"/>
      <c r="AD172" s="1336"/>
      <c r="AE172" s="1336"/>
      <c r="AF172" s="1336"/>
      <c r="AG172" s="1336"/>
      <c r="AH172" s="1336"/>
      <c r="AI172" s="1336"/>
      <c r="AJ172" s="1336"/>
      <c r="AK172" s="1336"/>
      <c r="AL172" s="1336"/>
      <c r="AM172" s="1336"/>
      <c r="AN172" s="1336"/>
      <c r="AO172" s="1336"/>
      <c r="AP172" s="1336"/>
      <c r="AQ172" s="1336"/>
      <c r="AR172" s="1336"/>
      <c r="AS172" s="1336"/>
      <c r="AT172" s="1336"/>
      <c r="AU172" s="1336"/>
      <c r="AV172" s="1336"/>
      <c r="AW172" s="1336"/>
      <c r="AX172" s="1336"/>
      <c r="AY172" s="1336"/>
      <c r="AZ172" s="1336"/>
      <c r="BA172" s="1336"/>
      <c r="BB172" s="1336"/>
      <c r="BC172" s="1336"/>
      <c r="BD172" s="1336"/>
      <c r="BE172" s="1336"/>
      <c r="BF172" s="1336"/>
      <c r="BG172" s="1336"/>
      <c r="BH172" s="1336"/>
      <c r="BI172" s="1336"/>
      <c r="BJ172" s="1336"/>
      <c r="BK172" s="1336"/>
      <c r="BL172" s="1336"/>
      <c r="BM172" s="1336"/>
      <c r="BN172" s="1336"/>
      <c r="BO172" s="1336"/>
      <c r="BP172" s="1336"/>
      <c r="BQ172" s="1336"/>
      <c r="BR172" s="1336"/>
      <c r="BS172" s="1336"/>
      <c r="BT172" s="1336"/>
      <c r="BU172" s="1336"/>
      <c r="BV172" s="1336"/>
      <c r="BW172" s="1336"/>
      <c r="BX172" s="1336"/>
      <c r="BY172" s="1336"/>
      <c r="BZ172" s="1336"/>
      <c r="CA172" s="1336"/>
      <c r="CB172" s="1336"/>
      <c r="CC172" s="1336"/>
      <c r="CD172" s="1336"/>
      <c r="CE172" s="1336"/>
      <c r="CF172" s="1336"/>
      <c r="CG172" s="1336"/>
      <c r="CH172" s="1336"/>
      <c r="CI172" s="1336"/>
      <c r="CJ172" s="1336"/>
      <c r="CK172" s="1336"/>
      <c r="CL172" s="1336"/>
      <c r="CM172" s="1336"/>
      <c r="CN172" s="1336"/>
      <c r="CO172" s="1336"/>
      <c r="CP172" s="1336"/>
      <c r="CQ172" s="1336"/>
      <c r="CR172" s="1336"/>
      <c r="CS172" s="1336"/>
      <c r="CT172" s="1336"/>
      <c r="CU172" s="1336"/>
      <c r="CV172" s="1336"/>
      <c r="CW172" s="1336"/>
      <c r="CX172" s="1336"/>
      <c r="CY172" s="1336"/>
      <c r="CZ172" s="1336"/>
      <c r="DA172" s="1336"/>
      <c r="DB172" s="1336"/>
      <c r="DC172" s="1336"/>
      <c r="DD172" s="1336"/>
      <c r="DE172" s="1336"/>
      <c r="DF172" s="1336"/>
      <c r="DG172" s="1336"/>
      <c r="DH172" s="1336"/>
      <c r="DI172" s="1336"/>
      <c r="DJ172" s="1336"/>
      <c r="DK172" s="1336"/>
      <c r="DL172" s="1336"/>
    </row>
    <row r="173" spans="1:116" s="1338" customFormat="1" ht="18.75">
      <c r="A173" s="1798" t="s">
        <v>836</v>
      </c>
      <c r="B173" s="1796">
        <f>C173</f>
        <v>31542</v>
      </c>
      <c r="C173" s="1795">
        <v>31542</v>
      </c>
      <c r="D173" s="1341"/>
      <c r="F173" s="1336"/>
      <c r="G173" s="1336"/>
      <c r="H173" s="1336"/>
      <c r="I173" s="1336"/>
      <c r="J173" s="1337"/>
      <c r="K173" s="1337"/>
      <c r="L173" s="1336"/>
      <c r="M173" s="1336"/>
      <c r="N173" s="1336"/>
      <c r="O173" s="1336"/>
      <c r="P173" s="1336"/>
      <c r="Q173" s="1336"/>
      <c r="R173" s="1336"/>
      <c r="S173" s="1336"/>
      <c r="T173" s="1336"/>
      <c r="U173" s="1336"/>
      <c r="V173" s="1336"/>
      <c r="W173" s="1336"/>
      <c r="X173" s="1336"/>
      <c r="Y173" s="1336"/>
      <c r="Z173" s="1336"/>
      <c r="AA173" s="1336"/>
      <c r="AB173" s="1336"/>
      <c r="AC173" s="1336"/>
      <c r="AD173" s="1336"/>
      <c r="AE173" s="1336"/>
      <c r="AF173" s="1336"/>
      <c r="AG173" s="1336"/>
      <c r="AH173" s="1336"/>
      <c r="AI173" s="1336"/>
      <c r="AJ173" s="1336"/>
      <c r="AK173" s="1336"/>
      <c r="AL173" s="1336"/>
      <c r="AM173" s="1336"/>
      <c r="AN173" s="1336"/>
      <c r="AO173" s="1336"/>
      <c r="AP173" s="1336"/>
      <c r="AQ173" s="1336"/>
      <c r="AR173" s="1336"/>
      <c r="AS173" s="1336"/>
      <c r="AT173" s="1336"/>
      <c r="AU173" s="1336"/>
      <c r="AV173" s="1336"/>
      <c r="AW173" s="1336"/>
      <c r="AX173" s="1336"/>
      <c r="AY173" s="1336"/>
      <c r="AZ173" s="1336"/>
      <c r="BA173" s="1336"/>
      <c r="BB173" s="1336"/>
      <c r="BC173" s="1336"/>
      <c r="BD173" s="1336"/>
      <c r="BE173" s="1336"/>
      <c r="BF173" s="1336"/>
      <c r="BG173" s="1336"/>
      <c r="BH173" s="1336"/>
      <c r="BI173" s="1336"/>
      <c r="BJ173" s="1336"/>
      <c r="BK173" s="1336"/>
      <c r="BL173" s="1336"/>
      <c r="BM173" s="1336"/>
      <c r="BN173" s="1336"/>
      <c r="BO173" s="1336"/>
      <c r="BP173" s="1336"/>
      <c r="BQ173" s="1336"/>
      <c r="BR173" s="1336"/>
      <c r="BS173" s="1336"/>
      <c r="BT173" s="1336"/>
      <c r="BU173" s="1336"/>
      <c r="BV173" s="1336"/>
      <c r="BW173" s="1336"/>
      <c r="BX173" s="1336"/>
      <c r="BY173" s="1336"/>
      <c r="BZ173" s="1336"/>
      <c r="CA173" s="1336"/>
      <c r="CB173" s="1336"/>
      <c r="CC173" s="1336"/>
      <c r="CD173" s="1336"/>
      <c r="CE173" s="1336"/>
      <c r="CF173" s="1336"/>
      <c r="CG173" s="1336"/>
      <c r="CH173" s="1336"/>
      <c r="CI173" s="1336"/>
      <c r="CJ173" s="1336"/>
      <c r="CK173" s="1336"/>
      <c r="CL173" s="1336"/>
      <c r="CM173" s="1336"/>
      <c r="CN173" s="1336"/>
      <c r="CO173" s="1336"/>
      <c r="CP173" s="1336"/>
      <c r="CQ173" s="1336"/>
      <c r="CR173" s="1336"/>
      <c r="CS173" s="1336"/>
      <c r="CT173" s="1336"/>
      <c r="CU173" s="1336"/>
      <c r="CV173" s="1336"/>
      <c r="CW173" s="1336"/>
      <c r="CX173" s="1336"/>
      <c r="CY173" s="1336"/>
      <c r="CZ173" s="1336"/>
      <c r="DA173" s="1336"/>
      <c r="DB173" s="1336"/>
      <c r="DC173" s="1336"/>
      <c r="DD173" s="1336"/>
      <c r="DE173" s="1336"/>
      <c r="DF173" s="1336"/>
      <c r="DG173" s="1336"/>
      <c r="DH173" s="1336"/>
      <c r="DI173" s="1336"/>
      <c r="DJ173" s="1336"/>
      <c r="DK173" s="1336"/>
      <c r="DL173" s="1336"/>
    </row>
    <row r="174" spans="1:116" s="1338" customFormat="1" ht="18.75">
      <c r="A174" s="1798" t="s">
        <v>835</v>
      </c>
      <c r="B174" s="1796">
        <f>C174</f>
        <v>31914</v>
      </c>
      <c r="C174" s="1795">
        <v>31914</v>
      </c>
      <c r="D174" s="1341"/>
      <c r="F174" s="1336"/>
      <c r="G174" s="1336"/>
      <c r="H174" s="1336"/>
      <c r="I174" s="1336"/>
      <c r="J174" s="1337"/>
      <c r="K174" s="1337"/>
      <c r="L174" s="1336"/>
      <c r="M174" s="1336"/>
      <c r="N174" s="1336"/>
      <c r="O174" s="1336"/>
      <c r="P174" s="1336"/>
      <c r="Q174" s="1336"/>
      <c r="R174" s="1336"/>
      <c r="S174" s="1336"/>
      <c r="T174" s="1336"/>
      <c r="U174" s="1336"/>
      <c r="V174" s="1336"/>
      <c r="W174" s="1336"/>
      <c r="X174" s="1336"/>
      <c r="Y174" s="1336"/>
      <c r="Z174" s="1336"/>
      <c r="AA174" s="1336"/>
      <c r="AB174" s="1336"/>
      <c r="AC174" s="1336"/>
      <c r="AD174" s="1336"/>
      <c r="AE174" s="1336"/>
      <c r="AF174" s="1336"/>
      <c r="AG174" s="1336"/>
      <c r="AH174" s="1336"/>
      <c r="AI174" s="1336"/>
      <c r="AJ174" s="1336"/>
      <c r="AK174" s="1336"/>
      <c r="AL174" s="1336"/>
      <c r="AM174" s="1336"/>
      <c r="AN174" s="1336"/>
      <c r="AO174" s="1336"/>
      <c r="AP174" s="1336"/>
      <c r="AQ174" s="1336"/>
      <c r="AR174" s="1336"/>
      <c r="AS174" s="1336"/>
      <c r="AT174" s="1336"/>
      <c r="AU174" s="1336"/>
      <c r="AV174" s="1336"/>
      <c r="AW174" s="1336"/>
      <c r="AX174" s="1336"/>
      <c r="AY174" s="1336"/>
      <c r="AZ174" s="1336"/>
      <c r="BA174" s="1336"/>
      <c r="BB174" s="1336"/>
      <c r="BC174" s="1336"/>
      <c r="BD174" s="1336"/>
      <c r="BE174" s="1336"/>
      <c r="BF174" s="1336"/>
      <c r="BG174" s="1336"/>
      <c r="BH174" s="1336"/>
      <c r="BI174" s="1336"/>
      <c r="BJ174" s="1336"/>
      <c r="BK174" s="1336"/>
      <c r="BL174" s="1336"/>
      <c r="BM174" s="1336"/>
      <c r="BN174" s="1336"/>
      <c r="BO174" s="1336"/>
      <c r="BP174" s="1336"/>
      <c r="BQ174" s="1336"/>
      <c r="BR174" s="1336"/>
      <c r="BS174" s="1336"/>
      <c r="BT174" s="1336"/>
      <c r="BU174" s="1336"/>
      <c r="BV174" s="1336"/>
      <c r="BW174" s="1336"/>
      <c r="BX174" s="1336"/>
      <c r="BY174" s="1336"/>
      <c r="BZ174" s="1336"/>
      <c r="CA174" s="1336"/>
      <c r="CB174" s="1336"/>
      <c r="CC174" s="1336"/>
      <c r="CD174" s="1336"/>
      <c r="CE174" s="1336"/>
      <c r="CF174" s="1336"/>
      <c r="CG174" s="1336"/>
      <c r="CH174" s="1336"/>
      <c r="CI174" s="1336"/>
      <c r="CJ174" s="1336"/>
      <c r="CK174" s="1336"/>
      <c r="CL174" s="1336"/>
      <c r="CM174" s="1336"/>
      <c r="CN174" s="1336"/>
      <c r="CO174" s="1336"/>
      <c r="CP174" s="1336"/>
      <c r="CQ174" s="1336"/>
      <c r="CR174" s="1336"/>
      <c r="CS174" s="1336"/>
      <c r="CT174" s="1336"/>
      <c r="CU174" s="1336"/>
      <c r="CV174" s="1336"/>
      <c r="CW174" s="1336"/>
      <c r="CX174" s="1336"/>
      <c r="CY174" s="1336"/>
      <c r="CZ174" s="1336"/>
      <c r="DA174" s="1336"/>
      <c r="DB174" s="1336"/>
      <c r="DC174" s="1336"/>
      <c r="DD174" s="1336"/>
      <c r="DE174" s="1336"/>
      <c r="DF174" s="1336"/>
      <c r="DG174" s="1336"/>
      <c r="DH174" s="1336"/>
      <c r="DI174" s="1336"/>
      <c r="DJ174" s="1336"/>
      <c r="DK174" s="1336"/>
      <c r="DL174" s="1336"/>
    </row>
    <row r="175" spans="1:116" s="1338" customFormat="1" ht="18.75">
      <c r="A175" s="1798" t="s">
        <v>834</v>
      </c>
      <c r="B175" s="1796">
        <f>C175</f>
        <v>32291</v>
      </c>
      <c r="C175" s="1795">
        <v>32291</v>
      </c>
      <c r="D175" s="1341"/>
      <c r="F175" s="1336"/>
      <c r="G175" s="1336"/>
      <c r="H175" s="1336"/>
      <c r="I175" s="1336"/>
      <c r="J175" s="1337"/>
      <c r="K175" s="1337"/>
      <c r="L175" s="1336"/>
      <c r="M175" s="1336"/>
      <c r="N175" s="1336"/>
      <c r="O175" s="1336"/>
      <c r="P175" s="1336"/>
      <c r="Q175" s="1336"/>
      <c r="R175" s="1336"/>
      <c r="S175" s="1336"/>
      <c r="T175" s="1336"/>
      <c r="U175" s="1336"/>
      <c r="V175" s="1336"/>
      <c r="W175" s="1336"/>
      <c r="X175" s="1336"/>
      <c r="Y175" s="1336"/>
      <c r="Z175" s="1336"/>
      <c r="AA175" s="1336"/>
      <c r="AB175" s="1336"/>
      <c r="AC175" s="1336"/>
      <c r="AD175" s="1336"/>
      <c r="AE175" s="1336"/>
      <c r="AF175" s="1336"/>
      <c r="AG175" s="1336"/>
      <c r="AH175" s="1336"/>
      <c r="AI175" s="1336"/>
      <c r="AJ175" s="1336"/>
      <c r="AK175" s="1336"/>
      <c r="AL175" s="1336"/>
      <c r="AM175" s="1336"/>
      <c r="AN175" s="1336"/>
      <c r="AO175" s="1336"/>
      <c r="AP175" s="1336"/>
      <c r="AQ175" s="1336"/>
      <c r="AR175" s="1336"/>
      <c r="AS175" s="1336"/>
      <c r="AT175" s="1336"/>
      <c r="AU175" s="1336"/>
      <c r="AV175" s="1336"/>
      <c r="AW175" s="1336"/>
      <c r="AX175" s="1336"/>
      <c r="AY175" s="1336"/>
      <c r="AZ175" s="1336"/>
      <c r="BA175" s="1336"/>
      <c r="BB175" s="1336"/>
      <c r="BC175" s="1336"/>
      <c r="BD175" s="1336"/>
      <c r="BE175" s="1336"/>
      <c r="BF175" s="1336"/>
      <c r="BG175" s="1336"/>
      <c r="BH175" s="1336"/>
      <c r="BI175" s="1336"/>
      <c r="BJ175" s="1336"/>
      <c r="BK175" s="1336"/>
      <c r="BL175" s="1336"/>
      <c r="BM175" s="1336"/>
      <c r="BN175" s="1336"/>
      <c r="BO175" s="1336"/>
      <c r="BP175" s="1336"/>
      <c r="BQ175" s="1336"/>
      <c r="BR175" s="1336"/>
      <c r="BS175" s="1336"/>
      <c r="BT175" s="1336"/>
      <c r="BU175" s="1336"/>
      <c r="BV175" s="1336"/>
      <c r="BW175" s="1336"/>
      <c r="BX175" s="1336"/>
      <c r="BY175" s="1336"/>
      <c r="BZ175" s="1336"/>
      <c r="CA175" s="1336"/>
      <c r="CB175" s="1336"/>
      <c r="CC175" s="1336"/>
      <c r="CD175" s="1336"/>
      <c r="CE175" s="1336"/>
      <c r="CF175" s="1336"/>
      <c r="CG175" s="1336"/>
      <c r="CH175" s="1336"/>
      <c r="CI175" s="1336"/>
      <c r="CJ175" s="1336"/>
      <c r="CK175" s="1336"/>
      <c r="CL175" s="1336"/>
      <c r="CM175" s="1336"/>
      <c r="CN175" s="1336"/>
      <c r="CO175" s="1336"/>
      <c r="CP175" s="1336"/>
      <c r="CQ175" s="1336"/>
      <c r="CR175" s="1336"/>
      <c r="CS175" s="1336"/>
      <c r="CT175" s="1336"/>
      <c r="CU175" s="1336"/>
      <c r="CV175" s="1336"/>
      <c r="CW175" s="1336"/>
      <c r="CX175" s="1336"/>
      <c r="CY175" s="1336"/>
      <c r="CZ175" s="1336"/>
      <c r="DA175" s="1336"/>
      <c r="DB175" s="1336"/>
      <c r="DC175" s="1336"/>
      <c r="DD175" s="1336"/>
      <c r="DE175" s="1336"/>
      <c r="DF175" s="1336"/>
      <c r="DG175" s="1336"/>
      <c r="DH175" s="1336"/>
      <c r="DI175" s="1336"/>
      <c r="DJ175" s="1336"/>
      <c r="DK175" s="1336"/>
      <c r="DL175" s="1336"/>
    </row>
    <row r="176" spans="1:116" s="1338" customFormat="1" ht="18.75">
      <c r="A176" s="1798" t="s">
        <v>833</v>
      </c>
      <c r="B176" s="1796">
        <f>C176</f>
        <v>32673</v>
      </c>
      <c r="C176" s="1795">
        <v>32673</v>
      </c>
      <c r="D176" s="1341"/>
      <c r="F176" s="1336"/>
      <c r="G176" s="1336"/>
      <c r="H176" s="1336"/>
      <c r="I176" s="1336"/>
      <c r="J176" s="1337"/>
      <c r="K176" s="1337"/>
      <c r="L176" s="1336"/>
      <c r="M176" s="1336"/>
      <c r="N176" s="1336"/>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336"/>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6"/>
      <c r="BG176" s="1336"/>
      <c r="BH176" s="1336"/>
      <c r="BI176" s="1336"/>
      <c r="BJ176" s="1336"/>
      <c r="BK176" s="1336"/>
      <c r="BL176" s="1336"/>
      <c r="BM176" s="1336"/>
      <c r="BN176" s="1336"/>
      <c r="BO176" s="1336"/>
      <c r="BP176" s="1336"/>
      <c r="BQ176" s="1336"/>
      <c r="BR176" s="1336"/>
      <c r="BS176" s="1336"/>
      <c r="BT176" s="1336"/>
      <c r="BU176" s="1336"/>
      <c r="BV176" s="1336"/>
      <c r="BW176" s="1336"/>
      <c r="BX176" s="1336"/>
      <c r="BY176" s="1336"/>
      <c r="BZ176" s="1336"/>
      <c r="CA176" s="1336"/>
      <c r="CB176" s="1336"/>
      <c r="CC176" s="1336"/>
      <c r="CD176" s="1336"/>
      <c r="CE176" s="1336"/>
      <c r="CF176" s="1336"/>
      <c r="CG176" s="1336"/>
      <c r="CH176" s="1336"/>
      <c r="CI176" s="1336"/>
      <c r="CJ176" s="1336"/>
      <c r="CK176" s="1336"/>
      <c r="CL176" s="1336"/>
      <c r="CM176" s="1336"/>
      <c r="CN176" s="1336"/>
      <c r="CO176" s="1336"/>
      <c r="CP176" s="1336"/>
      <c r="CQ176" s="1336"/>
      <c r="CR176" s="1336"/>
      <c r="CS176" s="1336"/>
      <c r="CT176" s="1336"/>
      <c r="CU176" s="1336"/>
      <c r="CV176" s="1336"/>
      <c r="CW176" s="1336"/>
      <c r="CX176" s="1336"/>
      <c r="CY176" s="1336"/>
      <c r="CZ176" s="1336"/>
      <c r="DA176" s="1336"/>
      <c r="DB176" s="1336"/>
      <c r="DC176" s="1336"/>
      <c r="DD176" s="1336"/>
      <c r="DE176" s="1336"/>
      <c r="DF176" s="1336"/>
      <c r="DG176" s="1336"/>
      <c r="DH176" s="1336"/>
      <c r="DI176" s="1336"/>
      <c r="DJ176" s="1336"/>
      <c r="DK176" s="1336"/>
      <c r="DL176" s="1336"/>
    </row>
    <row r="177" spans="1:116" s="1338" customFormat="1" ht="18.75">
      <c r="A177" s="1798" t="s">
        <v>832</v>
      </c>
      <c r="B177" s="1796">
        <f>C177</f>
        <v>33061</v>
      </c>
      <c r="C177" s="1795">
        <v>33061</v>
      </c>
      <c r="D177" s="1341"/>
      <c r="F177" s="1336"/>
      <c r="G177" s="1336"/>
      <c r="H177" s="1336"/>
      <c r="I177" s="1336"/>
      <c r="J177" s="1337"/>
      <c r="K177" s="1337"/>
      <c r="L177" s="1336"/>
      <c r="M177" s="1336"/>
      <c r="N177" s="1336"/>
      <c r="O177" s="1336"/>
      <c r="P177" s="1336"/>
      <c r="Q177" s="1336"/>
      <c r="R177" s="1336"/>
      <c r="S177" s="1336"/>
      <c r="T177" s="1336"/>
      <c r="U177" s="1336"/>
      <c r="V177" s="1336"/>
      <c r="W177" s="1336"/>
      <c r="X177" s="1336"/>
      <c r="Y177" s="1336"/>
      <c r="Z177" s="1336"/>
      <c r="AA177" s="1336"/>
      <c r="AB177" s="1336"/>
      <c r="AC177" s="1336"/>
      <c r="AD177" s="1336"/>
      <c r="AE177" s="1336"/>
      <c r="AF177" s="1336"/>
      <c r="AG177" s="1336"/>
      <c r="AH177" s="1336"/>
      <c r="AI177" s="1336"/>
      <c r="AJ177" s="1336"/>
      <c r="AK177" s="1336"/>
      <c r="AL177" s="1336"/>
      <c r="AM177" s="1336"/>
      <c r="AN177" s="1336"/>
      <c r="AO177" s="1336"/>
      <c r="AP177" s="1336"/>
      <c r="AQ177" s="1336"/>
      <c r="AR177" s="1336"/>
      <c r="AS177" s="1336"/>
      <c r="AT177" s="1336"/>
      <c r="AU177" s="1336"/>
      <c r="AV177" s="1336"/>
      <c r="AW177" s="1336"/>
      <c r="AX177" s="1336"/>
      <c r="AY177" s="1336"/>
      <c r="AZ177" s="1336"/>
      <c r="BA177" s="1336"/>
      <c r="BB177" s="1336"/>
      <c r="BC177" s="1336"/>
      <c r="BD177" s="1336"/>
      <c r="BE177" s="1336"/>
      <c r="BF177" s="1336"/>
      <c r="BG177" s="1336"/>
      <c r="BH177" s="1336"/>
      <c r="BI177" s="1336"/>
      <c r="BJ177" s="1336"/>
      <c r="BK177" s="1336"/>
      <c r="BL177" s="1336"/>
      <c r="BM177" s="1336"/>
      <c r="BN177" s="1336"/>
      <c r="BO177" s="1336"/>
      <c r="BP177" s="1336"/>
      <c r="BQ177" s="1336"/>
      <c r="BR177" s="1336"/>
      <c r="BS177" s="1336"/>
      <c r="BT177" s="1336"/>
      <c r="BU177" s="1336"/>
      <c r="BV177" s="1336"/>
      <c r="BW177" s="1336"/>
      <c r="BX177" s="1336"/>
      <c r="BY177" s="1336"/>
      <c r="BZ177" s="1336"/>
      <c r="CA177" s="1336"/>
      <c r="CB177" s="1336"/>
      <c r="CC177" s="1336"/>
      <c r="CD177" s="1336"/>
      <c r="CE177" s="1336"/>
      <c r="CF177" s="1336"/>
      <c r="CG177" s="1336"/>
      <c r="CH177" s="1336"/>
      <c r="CI177" s="1336"/>
      <c r="CJ177" s="1336"/>
      <c r="CK177" s="1336"/>
      <c r="CL177" s="1336"/>
      <c r="CM177" s="1336"/>
      <c r="CN177" s="1336"/>
      <c r="CO177" s="1336"/>
      <c r="CP177" s="1336"/>
      <c r="CQ177" s="1336"/>
      <c r="CR177" s="1336"/>
      <c r="CS177" s="1336"/>
      <c r="CT177" s="1336"/>
      <c r="CU177" s="1336"/>
      <c r="CV177" s="1336"/>
      <c r="CW177" s="1336"/>
      <c r="CX177" s="1336"/>
      <c r="CY177" s="1336"/>
      <c r="CZ177" s="1336"/>
      <c r="DA177" s="1336"/>
      <c r="DB177" s="1336"/>
      <c r="DC177" s="1336"/>
      <c r="DD177" s="1336"/>
      <c r="DE177" s="1336"/>
      <c r="DF177" s="1336"/>
      <c r="DG177" s="1336"/>
      <c r="DH177" s="1336"/>
      <c r="DI177" s="1336"/>
      <c r="DJ177" s="1336"/>
      <c r="DK177" s="1336"/>
      <c r="DL177" s="1336"/>
    </row>
    <row r="178" spans="1:116" s="1338" customFormat="1" ht="18.75">
      <c r="A178" s="1797" t="s">
        <v>831</v>
      </c>
      <c r="B178" s="1796">
        <f>C178</f>
        <v>33351</v>
      </c>
      <c r="C178" s="1795">
        <v>33351</v>
      </c>
      <c r="D178" s="1341"/>
      <c r="F178" s="1336"/>
      <c r="G178" s="1336"/>
      <c r="H178" s="1336"/>
      <c r="I178" s="1336"/>
      <c r="J178" s="1337"/>
      <c r="K178" s="1337"/>
      <c r="L178" s="1336"/>
      <c r="M178" s="1336"/>
      <c r="N178" s="1336"/>
      <c r="O178" s="1336"/>
      <c r="P178" s="1336"/>
      <c r="Q178" s="1336"/>
      <c r="R178" s="1336"/>
      <c r="S178" s="1336"/>
      <c r="T178" s="1336"/>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6"/>
      <c r="AQ178" s="1336"/>
      <c r="AR178" s="1336"/>
      <c r="AS178" s="1336"/>
      <c r="AT178" s="1336"/>
      <c r="AU178" s="1336"/>
      <c r="AV178" s="1336"/>
      <c r="AW178" s="1336"/>
      <c r="AX178" s="1336"/>
      <c r="AY178" s="1336"/>
      <c r="AZ178" s="1336"/>
      <c r="BA178" s="1336"/>
      <c r="BB178" s="1336"/>
      <c r="BC178" s="1336"/>
      <c r="BD178" s="1336"/>
      <c r="BE178" s="1336"/>
      <c r="BF178" s="1336"/>
      <c r="BG178" s="1336"/>
      <c r="BH178" s="1336"/>
      <c r="BI178" s="1336"/>
      <c r="BJ178" s="1336"/>
      <c r="BK178" s="1336"/>
      <c r="BL178" s="1336"/>
      <c r="BM178" s="1336"/>
      <c r="BN178" s="1336"/>
      <c r="BO178" s="1336"/>
      <c r="BP178" s="1336"/>
      <c r="BQ178" s="1336"/>
      <c r="BR178" s="1336"/>
      <c r="BS178" s="1336"/>
      <c r="BT178" s="1336"/>
      <c r="BU178" s="1336"/>
      <c r="BV178" s="1336"/>
      <c r="BW178" s="1336"/>
      <c r="BX178" s="1336"/>
      <c r="BY178" s="1336"/>
      <c r="BZ178" s="1336"/>
      <c r="CA178" s="1336"/>
      <c r="CB178" s="1336"/>
      <c r="CC178" s="1336"/>
      <c r="CD178" s="1336"/>
      <c r="CE178" s="1336"/>
      <c r="CF178" s="1336"/>
      <c r="CG178" s="1336"/>
      <c r="CH178" s="1336"/>
      <c r="CI178" s="1336"/>
      <c r="CJ178" s="1336"/>
      <c r="CK178" s="1336"/>
      <c r="CL178" s="1336"/>
      <c r="CM178" s="1336"/>
      <c r="CN178" s="1336"/>
      <c r="CO178" s="1336"/>
      <c r="CP178" s="1336"/>
      <c r="CQ178" s="1336"/>
      <c r="CR178" s="1336"/>
      <c r="CS178" s="1336"/>
      <c r="CT178" s="1336"/>
      <c r="CU178" s="1336"/>
      <c r="CV178" s="1336"/>
      <c r="CW178" s="1336"/>
      <c r="CX178" s="1336"/>
      <c r="CY178" s="1336"/>
      <c r="CZ178" s="1336"/>
      <c r="DA178" s="1336"/>
      <c r="DB178" s="1336"/>
      <c r="DC178" s="1336"/>
      <c r="DD178" s="1336"/>
      <c r="DE178" s="1336"/>
      <c r="DF178" s="1336"/>
      <c r="DG178" s="1336"/>
      <c r="DH178" s="1336"/>
      <c r="DI178" s="1336"/>
      <c r="DJ178" s="1336"/>
      <c r="DK178" s="1336"/>
      <c r="DL178" s="1336"/>
    </row>
    <row r="179" spans="1:116" s="1338" customFormat="1" ht="18.75">
      <c r="A179" s="1797" t="s">
        <v>830</v>
      </c>
      <c r="B179" s="1796">
        <f>C179</f>
        <v>33746</v>
      </c>
      <c r="C179" s="1795">
        <v>33746</v>
      </c>
      <c r="D179" s="1341"/>
      <c r="F179" s="1336"/>
      <c r="G179" s="1336"/>
      <c r="H179" s="1336"/>
      <c r="I179" s="1336"/>
      <c r="J179" s="1337"/>
      <c r="K179" s="1337"/>
      <c r="L179" s="1336"/>
      <c r="M179" s="1336"/>
      <c r="N179" s="1336"/>
      <c r="O179" s="1336"/>
      <c r="P179" s="1336"/>
      <c r="Q179" s="1336"/>
      <c r="R179" s="1336"/>
      <c r="S179" s="1336"/>
      <c r="T179" s="1336"/>
      <c r="U179" s="1336"/>
      <c r="V179" s="1336"/>
      <c r="W179" s="1336"/>
      <c r="X179" s="1336"/>
      <c r="Y179" s="1336"/>
      <c r="Z179" s="1336"/>
      <c r="AA179" s="1336"/>
      <c r="AB179" s="1336"/>
      <c r="AC179" s="1336"/>
      <c r="AD179" s="1336"/>
      <c r="AE179" s="1336"/>
      <c r="AF179" s="1336"/>
      <c r="AG179" s="1336"/>
      <c r="AH179" s="1336"/>
      <c r="AI179" s="1336"/>
      <c r="AJ179" s="1336"/>
      <c r="AK179" s="1336"/>
      <c r="AL179" s="1336"/>
      <c r="AM179" s="1336"/>
      <c r="AN179" s="1336"/>
      <c r="AO179" s="1336"/>
      <c r="AP179" s="1336"/>
      <c r="AQ179" s="1336"/>
      <c r="AR179" s="1336"/>
      <c r="AS179" s="1336"/>
      <c r="AT179" s="1336"/>
      <c r="AU179" s="1336"/>
      <c r="AV179" s="1336"/>
      <c r="AW179" s="1336"/>
      <c r="AX179" s="1336"/>
      <c r="AY179" s="1336"/>
      <c r="AZ179" s="1336"/>
      <c r="BA179" s="1336"/>
      <c r="BB179" s="1336"/>
      <c r="BC179" s="1336"/>
      <c r="BD179" s="1336"/>
      <c r="BE179" s="1336"/>
      <c r="BF179" s="1336"/>
      <c r="BG179" s="1336"/>
      <c r="BH179" s="1336"/>
      <c r="BI179" s="1336"/>
      <c r="BJ179" s="1336"/>
      <c r="BK179" s="1336"/>
      <c r="BL179" s="1336"/>
      <c r="BM179" s="1336"/>
      <c r="BN179" s="1336"/>
      <c r="BO179" s="1336"/>
      <c r="BP179" s="1336"/>
      <c r="BQ179" s="1336"/>
      <c r="BR179" s="1336"/>
      <c r="BS179" s="1336"/>
      <c r="BT179" s="1336"/>
      <c r="BU179" s="1336"/>
      <c r="BV179" s="1336"/>
      <c r="BW179" s="1336"/>
      <c r="BX179" s="1336"/>
      <c r="BY179" s="1336"/>
      <c r="BZ179" s="1336"/>
      <c r="CA179" s="1336"/>
      <c r="CB179" s="1336"/>
      <c r="CC179" s="1336"/>
      <c r="CD179" s="1336"/>
      <c r="CE179" s="1336"/>
      <c r="CF179" s="1336"/>
      <c r="CG179" s="1336"/>
      <c r="CH179" s="1336"/>
      <c r="CI179" s="1336"/>
      <c r="CJ179" s="1336"/>
      <c r="CK179" s="1336"/>
      <c r="CL179" s="1336"/>
      <c r="CM179" s="1336"/>
      <c r="CN179" s="1336"/>
      <c r="CO179" s="1336"/>
      <c r="CP179" s="1336"/>
      <c r="CQ179" s="1336"/>
      <c r="CR179" s="1336"/>
      <c r="CS179" s="1336"/>
      <c r="CT179" s="1336"/>
      <c r="CU179" s="1336"/>
      <c r="CV179" s="1336"/>
      <c r="CW179" s="1336"/>
      <c r="CX179" s="1336"/>
      <c r="CY179" s="1336"/>
      <c r="CZ179" s="1336"/>
      <c r="DA179" s="1336"/>
      <c r="DB179" s="1336"/>
      <c r="DC179" s="1336"/>
      <c r="DD179" s="1336"/>
      <c r="DE179" s="1336"/>
      <c r="DF179" s="1336"/>
      <c r="DG179" s="1336"/>
      <c r="DH179" s="1336"/>
      <c r="DI179" s="1336"/>
      <c r="DJ179" s="1336"/>
      <c r="DK179" s="1336"/>
      <c r="DL179" s="1336"/>
    </row>
    <row r="180" spans="1:116" s="1338" customFormat="1" ht="18.75">
      <c r="A180" s="1797" t="s">
        <v>829</v>
      </c>
      <c r="B180" s="1796">
        <f>C180</f>
        <v>34146</v>
      </c>
      <c r="C180" s="1795">
        <v>34146</v>
      </c>
      <c r="D180" s="1341"/>
      <c r="F180" s="1336"/>
      <c r="G180" s="1336"/>
      <c r="H180" s="1336"/>
      <c r="I180" s="1336"/>
      <c r="J180" s="1337"/>
      <c r="K180" s="1337"/>
      <c r="L180" s="1336"/>
      <c r="M180" s="1336"/>
      <c r="N180" s="1336"/>
      <c r="O180" s="1336"/>
      <c r="P180" s="1336"/>
      <c r="Q180" s="1336"/>
      <c r="R180" s="1336"/>
      <c r="S180" s="1336"/>
      <c r="T180" s="1336"/>
      <c r="U180" s="1336"/>
      <c r="V180" s="1336"/>
      <c r="W180" s="1336"/>
      <c r="X180" s="1336"/>
      <c r="Y180" s="1336"/>
      <c r="Z180" s="1336"/>
      <c r="AA180" s="1336"/>
      <c r="AB180" s="1336"/>
      <c r="AC180" s="1336"/>
      <c r="AD180" s="1336"/>
      <c r="AE180" s="1336"/>
      <c r="AF180" s="1336"/>
      <c r="AG180" s="1336"/>
      <c r="AH180" s="1336"/>
      <c r="AI180" s="1336"/>
      <c r="AJ180" s="1336"/>
      <c r="AK180" s="1336"/>
      <c r="AL180" s="1336"/>
      <c r="AM180" s="1336"/>
      <c r="AN180" s="1336"/>
      <c r="AO180" s="1336"/>
      <c r="AP180" s="1336"/>
      <c r="AQ180" s="1336"/>
      <c r="AR180" s="1336"/>
      <c r="AS180" s="1336"/>
      <c r="AT180" s="1336"/>
      <c r="AU180" s="1336"/>
      <c r="AV180" s="1336"/>
      <c r="AW180" s="1336"/>
      <c r="AX180" s="1336"/>
      <c r="AY180" s="1336"/>
      <c r="AZ180" s="1336"/>
      <c r="BA180" s="1336"/>
      <c r="BB180" s="1336"/>
      <c r="BC180" s="1336"/>
      <c r="BD180" s="1336"/>
      <c r="BE180" s="1336"/>
      <c r="BF180" s="1336"/>
      <c r="BG180" s="1336"/>
      <c r="BH180" s="1336"/>
      <c r="BI180" s="1336"/>
      <c r="BJ180" s="1336"/>
      <c r="BK180" s="1336"/>
      <c r="BL180" s="1336"/>
      <c r="BM180" s="1336"/>
      <c r="BN180" s="1336"/>
      <c r="BO180" s="1336"/>
      <c r="BP180" s="1336"/>
      <c r="BQ180" s="1336"/>
      <c r="BR180" s="1336"/>
      <c r="BS180" s="1336"/>
      <c r="BT180" s="1336"/>
      <c r="BU180" s="1336"/>
      <c r="BV180" s="1336"/>
      <c r="BW180" s="1336"/>
      <c r="BX180" s="1336"/>
      <c r="BY180" s="1336"/>
      <c r="BZ180" s="1336"/>
      <c r="CA180" s="1336"/>
      <c r="CB180" s="1336"/>
      <c r="CC180" s="1336"/>
      <c r="CD180" s="1336"/>
      <c r="CE180" s="1336"/>
      <c r="CF180" s="1336"/>
      <c r="CG180" s="1336"/>
      <c r="CH180" s="1336"/>
      <c r="CI180" s="1336"/>
      <c r="CJ180" s="1336"/>
      <c r="CK180" s="1336"/>
      <c r="CL180" s="1336"/>
      <c r="CM180" s="1336"/>
      <c r="CN180" s="1336"/>
      <c r="CO180" s="1336"/>
      <c r="CP180" s="1336"/>
      <c r="CQ180" s="1336"/>
      <c r="CR180" s="1336"/>
      <c r="CS180" s="1336"/>
      <c r="CT180" s="1336"/>
      <c r="CU180" s="1336"/>
      <c r="CV180" s="1336"/>
      <c r="CW180" s="1336"/>
      <c r="CX180" s="1336"/>
      <c r="CY180" s="1336"/>
      <c r="CZ180" s="1336"/>
      <c r="DA180" s="1336"/>
      <c r="DB180" s="1336"/>
      <c r="DC180" s="1336"/>
      <c r="DD180" s="1336"/>
      <c r="DE180" s="1336"/>
      <c r="DF180" s="1336"/>
      <c r="DG180" s="1336"/>
      <c r="DH180" s="1336"/>
      <c r="DI180" s="1336"/>
      <c r="DJ180" s="1336"/>
      <c r="DK180" s="1336"/>
      <c r="DL180" s="1336"/>
    </row>
    <row r="181" spans="1:116" s="1338" customFormat="1" ht="18.75">
      <c r="A181" s="1797" t="s">
        <v>828</v>
      </c>
      <c r="B181" s="1796">
        <f>C181</f>
        <v>34551</v>
      </c>
      <c r="C181" s="1795">
        <v>34551</v>
      </c>
      <c r="D181" s="1341"/>
      <c r="F181" s="1336"/>
      <c r="G181" s="1336"/>
      <c r="H181" s="1336"/>
      <c r="I181" s="1336"/>
      <c r="J181" s="1337"/>
      <c r="K181" s="1337"/>
      <c r="L181" s="1336"/>
      <c r="M181" s="1336"/>
      <c r="N181" s="1336"/>
      <c r="O181" s="1336"/>
      <c r="P181" s="1336"/>
      <c r="Q181" s="1336"/>
      <c r="R181" s="1336"/>
      <c r="S181" s="1336"/>
      <c r="T181" s="1336"/>
      <c r="U181" s="1336"/>
      <c r="V181" s="1336"/>
      <c r="W181" s="1336"/>
      <c r="X181" s="1336"/>
      <c r="Y181" s="1336"/>
      <c r="Z181" s="1336"/>
      <c r="AA181" s="1336"/>
      <c r="AB181" s="1336"/>
      <c r="AC181" s="1336"/>
      <c r="AD181" s="1336"/>
      <c r="AE181" s="1336"/>
      <c r="AF181" s="1336"/>
      <c r="AG181" s="1336"/>
      <c r="AH181" s="1336"/>
      <c r="AI181" s="1336"/>
      <c r="AJ181" s="1336"/>
      <c r="AK181" s="1336"/>
      <c r="AL181" s="1336"/>
      <c r="AM181" s="1336"/>
      <c r="AN181" s="1336"/>
      <c r="AO181" s="1336"/>
      <c r="AP181" s="1336"/>
      <c r="AQ181" s="1336"/>
      <c r="AR181" s="1336"/>
      <c r="AS181" s="1336"/>
      <c r="AT181" s="1336"/>
      <c r="AU181" s="1336"/>
      <c r="AV181" s="1336"/>
      <c r="AW181" s="1336"/>
      <c r="AX181" s="1336"/>
      <c r="AY181" s="1336"/>
      <c r="AZ181" s="1336"/>
      <c r="BA181" s="1336"/>
      <c r="BB181" s="1336"/>
      <c r="BC181" s="1336"/>
      <c r="BD181" s="1336"/>
      <c r="BE181" s="1336"/>
      <c r="BF181" s="1336"/>
      <c r="BG181" s="1336"/>
      <c r="BH181" s="1336"/>
      <c r="BI181" s="1336"/>
      <c r="BJ181" s="1336"/>
      <c r="BK181" s="1336"/>
      <c r="BL181" s="1336"/>
      <c r="BM181" s="1336"/>
      <c r="BN181" s="1336"/>
      <c r="BO181" s="1336"/>
      <c r="BP181" s="1336"/>
      <c r="BQ181" s="1336"/>
      <c r="BR181" s="1336"/>
      <c r="BS181" s="1336"/>
      <c r="BT181" s="1336"/>
      <c r="BU181" s="1336"/>
      <c r="BV181" s="1336"/>
      <c r="BW181" s="1336"/>
      <c r="BX181" s="1336"/>
      <c r="BY181" s="1336"/>
      <c r="BZ181" s="1336"/>
      <c r="CA181" s="1336"/>
      <c r="CB181" s="1336"/>
      <c r="CC181" s="1336"/>
      <c r="CD181" s="1336"/>
      <c r="CE181" s="1336"/>
      <c r="CF181" s="1336"/>
      <c r="CG181" s="1336"/>
      <c r="CH181" s="1336"/>
      <c r="CI181" s="1336"/>
      <c r="CJ181" s="1336"/>
      <c r="CK181" s="1336"/>
      <c r="CL181" s="1336"/>
      <c r="CM181" s="1336"/>
      <c r="CN181" s="1336"/>
      <c r="CO181" s="1336"/>
      <c r="CP181" s="1336"/>
      <c r="CQ181" s="1336"/>
      <c r="CR181" s="1336"/>
      <c r="CS181" s="1336"/>
      <c r="CT181" s="1336"/>
      <c r="CU181" s="1336"/>
      <c r="CV181" s="1336"/>
      <c r="CW181" s="1336"/>
      <c r="CX181" s="1336"/>
      <c r="CY181" s="1336"/>
      <c r="CZ181" s="1336"/>
      <c r="DA181" s="1336"/>
      <c r="DB181" s="1336"/>
      <c r="DC181" s="1336"/>
      <c r="DD181" s="1336"/>
      <c r="DE181" s="1336"/>
      <c r="DF181" s="1336"/>
      <c r="DG181" s="1336"/>
      <c r="DH181" s="1336"/>
      <c r="DI181" s="1336"/>
      <c r="DJ181" s="1336"/>
      <c r="DK181" s="1336"/>
      <c r="DL181" s="1336"/>
    </row>
    <row r="182" spans="1:116" s="1338" customFormat="1" ht="18.75">
      <c r="A182" s="1797" t="s">
        <v>827</v>
      </c>
      <c r="B182" s="1796">
        <f>C182</f>
        <v>34961</v>
      </c>
      <c r="C182" s="1795">
        <v>34961</v>
      </c>
      <c r="D182" s="1341"/>
      <c r="F182" s="1336"/>
      <c r="G182" s="1336"/>
      <c r="H182" s="1336"/>
      <c r="I182" s="1336"/>
      <c r="J182" s="1337"/>
      <c r="K182" s="1337"/>
      <c r="L182" s="1336"/>
      <c r="M182" s="1336"/>
      <c r="N182" s="1336"/>
      <c r="O182" s="1336"/>
      <c r="P182" s="1336"/>
      <c r="Q182" s="1336"/>
      <c r="R182" s="1336"/>
      <c r="S182" s="1336"/>
      <c r="T182" s="1336"/>
      <c r="U182" s="1336"/>
      <c r="V182" s="1336"/>
      <c r="W182" s="1336"/>
      <c r="X182" s="1336"/>
      <c r="Y182" s="1336"/>
      <c r="Z182" s="1336"/>
      <c r="AA182" s="1336"/>
      <c r="AB182" s="1336"/>
      <c r="AC182" s="1336"/>
      <c r="AD182" s="1336"/>
      <c r="AE182" s="1336"/>
      <c r="AF182" s="1336"/>
      <c r="AG182" s="1336"/>
      <c r="AH182" s="1336"/>
      <c r="AI182" s="1336"/>
      <c r="AJ182" s="1336"/>
      <c r="AK182" s="1336"/>
      <c r="AL182" s="1336"/>
      <c r="AM182" s="1336"/>
      <c r="AN182" s="1336"/>
      <c r="AO182" s="1336"/>
      <c r="AP182" s="1336"/>
      <c r="AQ182" s="1336"/>
      <c r="AR182" s="1336"/>
      <c r="AS182" s="1336"/>
      <c r="AT182" s="1336"/>
      <c r="AU182" s="1336"/>
      <c r="AV182" s="1336"/>
      <c r="AW182" s="1336"/>
      <c r="AX182" s="1336"/>
      <c r="AY182" s="1336"/>
      <c r="AZ182" s="1336"/>
      <c r="BA182" s="1336"/>
      <c r="BB182" s="1336"/>
      <c r="BC182" s="1336"/>
      <c r="BD182" s="1336"/>
      <c r="BE182" s="1336"/>
      <c r="BF182" s="1336"/>
      <c r="BG182" s="1336"/>
      <c r="BH182" s="1336"/>
      <c r="BI182" s="1336"/>
      <c r="BJ182" s="1336"/>
      <c r="BK182" s="1336"/>
      <c r="BL182" s="1336"/>
      <c r="BM182" s="1336"/>
      <c r="BN182" s="1336"/>
      <c r="BO182" s="1336"/>
      <c r="BP182" s="1336"/>
      <c r="BQ182" s="1336"/>
      <c r="BR182" s="1336"/>
      <c r="BS182" s="1336"/>
      <c r="BT182" s="1336"/>
      <c r="BU182" s="1336"/>
      <c r="BV182" s="1336"/>
      <c r="BW182" s="1336"/>
      <c r="BX182" s="1336"/>
      <c r="BY182" s="1336"/>
      <c r="BZ182" s="1336"/>
      <c r="CA182" s="1336"/>
      <c r="CB182" s="1336"/>
      <c r="CC182" s="1336"/>
      <c r="CD182" s="1336"/>
      <c r="CE182" s="1336"/>
      <c r="CF182" s="1336"/>
      <c r="CG182" s="1336"/>
      <c r="CH182" s="1336"/>
      <c r="CI182" s="1336"/>
      <c r="CJ182" s="1336"/>
      <c r="CK182" s="1336"/>
      <c r="CL182" s="1336"/>
      <c r="CM182" s="1336"/>
      <c r="CN182" s="1336"/>
      <c r="CO182" s="1336"/>
      <c r="CP182" s="1336"/>
      <c r="CQ182" s="1336"/>
      <c r="CR182" s="1336"/>
      <c r="CS182" s="1336"/>
      <c r="CT182" s="1336"/>
      <c r="CU182" s="1336"/>
      <c r="CV182" s="1336"/>
      <c r="CW182" s="1336"/>
      <c r="CX182" s="1336"/>
      <c r="CY182" s="1336"/>
      <c r="CZ182" s="1336"/>
      <c r="DA182" s="1336"/>
      <c r="DB182" s="1336"/>
      <c r="DC182" s="1336"/>
      <c r="DD182" s="1336"/>
      <c r="DE182" s="1336"/>
      <c r="DF182" s="1336"/>
      <c r="DG182" s="1336"/>
      <c r="DH182" s="1336"/>
      <c r="DI182" s="1336"/>
      <c r="DJ182" s="1336"/>
      <c r="DK182" s="1336"/>
      <c r="DL182" s="1336"/>
    </row>
    <row r="183" spans="1:116" s="1338" customFormat="1" ht="18.75">
      <c r="A183" s="1797" t="s">
        <v>826</v>
      </c>
      <c r="B183" s="1796">
        <f>C183</f>
        <v>35376</v>
      </c>
      <c r="C183" s="1795">
        <v>35376</v>
      </c>
      <c r="D183" s="1341"/>
      <c r="F183" s="1336"/>
      <c r="G183" s="1336"/>
      <c r="H183" s="1336"/>
      <c r="I183" s="1336"/>
      <c r="J183" s="1337"/>
      <c r="K183" s="1337"/>
      <c r="L183" s="1336"/>
      <c r="M183" s="1336"/>
      <c r="N183" s="1336"/>
      <c r="O183" s="1336"/>
      <c r="P183" s="1336"/>
      <c r="Q183" s="1336"/>
      <c r="R183" s="1336"/>
      <c r="S183" s="1336"/>
      <c r="T183" s="1336"/>
      <c r="U183" s="1336"/>
      <c r="V183" s="1336"/>
      <c r="W183" s="1336"/>
      <c r="X183" s="1336"/>
      <c r="Y183" s="1336"/>
      <c r="Z183" s="1336"/>
      <c r="AA183" s="1336"/>
      <c r="AB183" s="1336"/>
      <c r="AC183" s="1336"/>
      <c r="AD183" s="1336"/>
      <c r="AE183" s="1336"/>
      <c r="AF183" s="1336"/>
      <c r="AG183" s="1336"/>
      <c r="AH183" s="1336"/>
      <c r="AI183" s="1336"/>
      <c r="AJ183" s="1336"/>
      <c r="AK183" s="1336"/>
      <c r="AL183" s="1336"/>
      <c r="AM183" s="1336"/>
      <c r="AN183" s="1336"/>
      <c r="AO183" s="1336"/>
      <c r="AP183" s="1336"/>
      <c r="AQ183" s="1336"/>
      <c r="AR183" s="1336"/>
      <c r="AS183" s="1336"/>
      <c r="AT183" s="1336"/>
      <c r="AU183" s="1336"/>
      <c r="AV183" s="1336"/>
      <c r="AW183" s="1336"/>
      <c r="AX183" s="1336"/>
      <c r="AY183" s="1336"/>
      <c r="AZ183" s="1336"/>
      <c r="BA183" s="1336"/>
      <c r="BB183" s="1336"/>
      <c r="BC183" s="1336"/>
      <c r="BD183" s="1336"/>
      <c r="BE183" s="1336"/>
      <c r="BF183" s="1336"/>
      <c r="BG183" s="1336"/>
      <c r="BH183" s="1336"/>
      <c r="BI183" s="1336"/>
      <c r="BJ183" s="1336"/>
      <c r="BK183" s="1336"/>
      <c r="BL183" s="1336"/>
      <c r="BM183" s="1336"/>
      <c r="BN183" s="1336"/>
      <c r="BO183" s="1336"/>
      <c r="BP183" s="1336"/>
      <c r="BQ183" s="1336"/>
      <c r="BR183" s="1336"/>
      <c r="BS183" s="1336"/>
      <c r="BT183" s="1336"/>
      <c r="BU183" s="1336"/>
      <c r="BV183" s="1336"/>
      <c r="BW183" s="1336"/>
      <c r="BX183" s="1336"/>
      <c r="BY183" s="1336"/>
      <c r="BZ183" s="1336"/>
      <c r="CA183" s="1336"/>
      <c r="CB183" s="1336"/>
      <c r="CC183" s="1336"/>
      <c r="CD183" s="1336"/>
      <c r="CE183" s="1336"/>
      <c r="CF183" s="1336"/>
      <c r="CG183" s="1336"/>
      <c r="CH183" s="1336"/>
      <c r="CI183" s="1336"/>
      <c r="CJ183" s="1336"/>
      <c r="CK183" s="1336"/>
      <c r="CL183" s="1336"/>
      <c r="CM183" s="1336"/>
      <c r="CN183" s="1336"/>
      <c r="CO183" s="1336"/>
      <c r="CP183" s="1336"/>
      <c r="CQ183" s="1336"/>
      <c r="CR183" s="1336"/>
      <c r="CS183" s="1336"/>
      <c r="CT183" s="1336"/>
      <c r="CU183" s="1336"/>
      <c r="CV183" s="1336"/>
      <c r="CW183" s="1336"/>
      <c r="CX183" s="1336"/>
      <c r="CY183" s="1336"/>
      <c r="CZ183" s="1336"/>
      <c r="DA183" s="1336"/>
      <c r="DB183" s="1336"/>
      <c r="DC183" s="1336"/>
      <c r="DD183" s="1336"/>
      <c r="DE183" s="1336"/>
      <c r="DF183" s="1336"/>
      <c r="DG183" s="1336"/>
      <c r="DH183" s="1336"/>
      <c r="DI183" s="1336"/>
      <c r="DJ183" s="1336"/>
      <c r="DK183" s="1336"/>
      <c r="DL183" s="1336"/>
    </row>
    <row r="184" spans="1:116" s="1338" customFormat="1" ht="18.75">
      <c r="A184" s="1797" t="s">
        <v>825</v>
      </c>
      <c r="B184" s="1796">
        <f>C184</f>
        <v>35797</v>
      </c>
      <c r="C184" s="1795">
        <v>35797</v>
      </c>
      <c r="D184" s="1341"/>
      <c r="F184" s="1336"/>
      <c r="G184" s="1336"/>
      <c r="H184" s="1336"/>
      <c r="I184" s="1336"/>
      <c r="J184" s="1337"/>
      <c r="K184" s="1337"/>
      <c r="L184" s="1336"/>
      <c r="M184" s="1336"/>
      <c r="N184" s="1336"/>
      <c r="O184" s="1336"/>
      <c r="P184" s="1336"/>
      <c r="Q184" s="1336"/>
      <c r="R184" s="1336"/>
      <c r="S184" s="1336"/>
      <c r="T184" s="1336"/>
      <c r="U184" s="1336"/>
      <c r="V184" s="1336"/>
      <c r="W184" s="1336"/>
      <c r="X184" s="1336"/>
      <c r="Y184" s="1336"/>
      <c r="Z184" s="1336"/>
      <c r="AA184" s="1336"/>
      <c r="AB184" s="1336"/>
      <c r="AC184" s="1336"/>
      <c r="AD184" s="1336"/>
      <c r="AE184" s="1336"/>
      <c r="AF184" s="1336"/>
      <c r="AG184" s="1336"/>
      <c r="AH184" s="1336"/>
      <c r="AI184" s="1336"/>
      <c r="AJ184" s="1336"/>
      <c r="AK184" s="1336"/>
      <c r="AL184" s="1336"/>
      <c r="AM184" s="1336"/>
      <c r="AN184" s="1336"/>
      <c r="AO184" s="1336"/>
      <c r="AP184" s="1336"/>
      <c r="AQ184" s="1336"/>
      <c r="AR184" s="1336"/>
      <c r="AS184" s="1336"/>
      <c r="AT184" s="1336"/>
      <c r="AU184" s="1336"/>
      <c r="AV184" s="1336"/>
      <c r="AW184" s="1336"/>
      <c r="AX184" s="1336"/>
      <c r="AY184" s="1336"/>
      <c r="AZ184" s="1336"/>
      <c r="BA184" s="1336"/>
      <c r="BB184" s="1336"/>
      <c r="BC184" s="1336"/>
      <c r="BD184" s="1336"/>
      <c r="BE184" s="1336"/>
      <c r="BF184" s="1336"/>
      <c r="BG184" s="1336"/>
      <c r="BH184" s="1336"/>
      <c r="BI184" s="1336"/>
      <c r="BJ184" s="1336"/>
      <c r="BK184" s="1336"/>
      <c r="BL184" s="1336"/>
      <c r="BM184" s="1336"/>
      <c r="BN184" s="1336"/>
      <c r="BO184" s="1336"/>
      <c r="BP184" s="1336"/>
      <c r="BQ184" s="1336"/>
      <c r="BR184" s="1336"/>
      <c r="BS184" s="1336"/>
      <c r="BT184" s="1336"/>
      <c r="BU184" s="1336"/>
      <c r="BV184" s="1336"/>
      <c r="BW184" s="1336"/>
      <c r="BX184" s="1336"/>
      <c r="BY184" s="1336"/>
      <c r="BZ184" s="1336"/>
      <c r="CA184" s="1336"/>
      <c r="CB184" s="1336"/>
      <c r="CC184" s="1336"/>
      <c r="CD184" s="1336"/>
      <c r="CE184" s="1336"/>
      <c r="CF184" s="1336"/>
      <c r="CG184" s="1336"/>
      <c r="CH184" s="1336"/>
      <c r="CI184" s="1336"/>
      <c r="CJ184" s="1336"/>
      <c r="CK184" s="1336"/>
      <c r="CL184" s="1336"/>
      <c r="CM184" s="1336"/>
      <c r="CN184" s="1336"/>
      <c r="CO184" s="1336"/>
      <c r="CP184" s="1336"/>
      <c r="CQ184" s="1336"/>
      <c r="CR184" s="1336"/>
      <c r="CS184" s="1336"/>
      <c r="CT184" s="1336"/>
      <c r="CU184" s="1336"/>
      <c r="CV184" s="1336"/>
      <c r="CW184" s="1336"/>
      <c r="CX184" s="1336"/>
      <c r="CY184" s="1336"/>
      <c r="CZ184" s="1336"/>
      <c r="DA184" s="1336"/>
      <c r="DB184" s="1336"/>
      <c r="DC184" s="1336"/>
      <c r="DD184" s="1336"/>
      <c r="DE184" s="1336"/>
      <c r="DF184" s="1336"/>
      <c r="DG184" s="1336"/>
      <c r="DH184" s="1336"/>
      <c r="DI184" s="1336"/>
      <c r="DJ184" s="1336"/>
      <c r="DK184" s="1336"/>
      <c r="DL184" s="1336"/>
    </row>
    <row r="185" spans="1:116" s="1338" customFormat="1" ht="18.75">
      <c r="A185" s="1797" t="s">
        <v>824</v>
      </c>
      <c r="B185" s="1796">
        <f>C185</f>
        <v>36222</v>
      </c>
      <c r="C185" s="1795">
        <v>36222</v>
      </c>
      <c r="D185" s="1341"/>
      <c r="F185" s="1336"/>
      <c r="G185" s="1336"/>
      <c r="H185" s="1336"/>
      <c r="I185" s="1336"/>
      <c r="J185" s="1337"/>
      <c r="K185" s="1337"/>
      <c r="L185" s="1336"/>
      <c r="M185" s="1336"/>
      <c r="N185" s="1336"/>
      <c r="O185" s="1336"/>
      <c r="P185" s="1336"/>
      <c r="Q185" s="1336"/>
      <c r="R185" s="1336"/>
      <c r="S185" s="1336"/>
      <c r="T185" s="1336"/>
      <c r="U185" s="1336"/>
      <c r="V185" s="1336"/>
      <c r="W185" s="1336"/>
      <c r="X185" s="1336"/>
      <c r="Y185" s="1336"/>
      <c r="Z185" s="1336"/>
      <c r="AA185" s="1336"/>
      <c r="AB185" s="1336"/>
      <c r="AC185" s="1336"/>
      <c r="AD185" s="1336"/>
      <c r="AE185" s="1336"/>
      <c r="AF185" s="1336"/>
      <c r="AG185" s="1336"/>
      <c r="AH185" s="1336"/>
      <c r="AI185" s="1336"/>
      <c r="AJ185" s="1336"/>
      <c r="AK185" s="1336"/>
      <c r="AL185" s="1336"/>
      <c r="AM185" s="1336"/>
      <c r="AN185" s="1336"/>
      <c r="AO185" s="1336"/>
      <c r="AP185" s="1336"/>
      <c r="AQ185" s="1336"/>
      <c r="AR185" s="1336"/>
      <c r="AS185" s="1336"/>
      <c r="AT185" s="1336"/>
      <c r="AU185" s="1336"/>
      <c r="AV185" s="1336"/>
      <c r="AW185" s="1336"/>
      <c r="AX185" s="1336"/>
      <c r="AY185" s="1336"/>
      <c r="AZ185" s="1336"/>
      <c r="BA185" s="1336"/>
      <c r="BB185" s="1336"/>
      <c r="BC185" s="1336"/>
      <c r="BD185" s="1336"/>
      <c r="BE185" s="1336"/>
      <c r="BF185" s="1336"/>
      <c r="BG185" s="1336"/>
      <c r="BH185" s="1336"/>
      <c r="BI185" s="1336"/>
      <c r="BJ185" s="1336"/>
      <c r="BK185" s="1336"/>
      <c r="BL185" s="1336"/>
      <c r="BM185" s="1336"/>
      <c r="BN185" s="1336"/>
      <c r="BO185" s="1336"/>
      <c r="BP185" s="1336"/>
      <c r="BQ185" s="1336"/>
      <c r="BR185" s="1336"/>
      <c r="BS185" s="1336"/>
      <c r="BT185" s="1336"/>
      <c r="BU185" s="1336"/>
      <c r="BV185" s="1336"/>
      <c r="BW185" s="1336"/>
      <c r="BX185" s="1336"/>
      <c r="BY185" s="1336"/>
      <c r="BZ185" s="1336"/>
      <c r="CA185" s="1336"/>
      <c r="CB185" s="1336"/>
      <c r="CC185" s="1336"/>
      <c r="CD185" s="1336"/>
      <c r="CE185" s="1336"/>
      <c r="CF185" s="1336"/>
      <c r="CG185" s="1336"/>
      <c r="CH185" s="1336"/>
      <c r="CI185" s="1336"/>
      <c r="CJ185" s="1336"/>
      <c r="CK185" s="1336"/>
      <c r="CL185" s="1336"/>
      <c r="CM185" s="1336"/>
      <c r="CN185" s="1336"/>
      <c r="CO185" s="1336"/>
      <c r="CP185" s="1336"/>
      <c r="CQ185" s="1336"/>
      <c r="CR185" s="1336"/>
      <c r="CS185" s="1336"/>
      <c r="CT185" s="1336"/>
      <c r="CU185" s="1336"/>
      <c r="CV185" s="1336"/>
      <c r="CW185" s="1336"/>
      <c r="CX185" s="1336"/>
      <c r="CY185" s="1336"/>
      <c r="CZ185" s="1336"/>
      <c r="DA185" s="1336"/>
      <c r="DB185" s="1336"/>
      <c r="DC185" s="1336"/>
      <c r="DD185" s="1336"/>
      <c r="DE185" s="1336"/>
      <c r="DF185" s="1336"/>
      <c r="DG185" s="1336"/>
      <c r="DH185" s="1336"/>
      <c r="DI185" s="1336"/>
      <c r="DJ185" s="1336"/>
      <c r="DK185" s="1336"/>
      <c r="DL185" s="1336"/>
    </row>
    <row r="186" spans="1:116" s="1338" customFormat="1" ht="18.75">
      <c r="A186" s="1798" t="s">
        <v>823</v>
      </c>
      <c r="B186" s="1796">
        <f>C186</f>
        <v>36541</v>
      </c>
      <c r="C186" s="1795">
        <v>36541</v>
      </c>
      <c r="D186" s="1341"/>
      <c r="F186" s="1336"/>
      <c r="G186" s="1336"/>
      <c r="H186" s="1336"/>
      <c r="I186" s="1336"/>
      <c r="J186" s="1337"/>
      <c r="K186" s="1337"/>
      <c r="L186" s="1336"/>
      <c r="M186" s="1336"/>
      <c r="N186" s="1336"/>
      <c r="O186" s="1336"/>
      <c r="P186" s="1336"/>
      <c r="Q186" s="1336"/>
      <c r="R186" s="1336"/>
      <c r="S186" s="1336"/>
      <c r="T186" s="1336"/>
      <c r="U186" s="1336"/>
      <c r="V186" s="1336"/>
      <c r="W186" s="1336"/>
      <c r="X186" s="1336"/>
      <c r="Y186" s="1336"/>
      <c r="Z186" s="1336"/>
      <c r="AA186" s="1336"/>
      <c r="AB186" s="1336"/>
      <c r="AC186" s="1336"/>
      <c r="AD186" s="1336"/>
      <c r="AE186" s="1336"/>
      <c r="AF186" s="1336"/>
      <c r="AG186" s="1336"/>
      <c r="AH186" s="1336"/>
      <c r="AI186" s="1336"/>
      <c r="AJ186" s="1336"/>
      <c r="AK186" s="1336"/>
      <c r="AL186" s="1336"/>
      <c r="AM186" s="1336"/>
      <c r="AN186" s="1336"/>
      <c r="AO186" s="1336"/>
      <c r="AP186" s="1336"/>
      <c r="AQ186" s="1336"/>
      <c r="AR186" s="1336"/>
      <c r="AS186" s="1336"/>
      <c r="AT186" s="1336"/>
      <c r="AU186" s="1336"/>
      <c r="AV186" s="1336"/>
      <c r="AW186" s="1336"/>
      <c r="AX186" s="1336"/>
      <c r="AY186" s="1336"/>
      <c r="AZ186" s="1336"/>
      <c r="BA186" s="1336"/>
      <c r="BB186" s="1336"/>
      <c r="BC186" s="1336"/>
      <c r="BD186" s="1336"/>
      <c r="BE186" s="1336"/>
      <c r="BF186" s="1336"/>
      <c r="BG186" s="1336"/>
      <c r="BH186" s="1336"/>
      <c r="BI186" s="1336"/>
      <c r="BJ186" s="1336"/>
      <c r="BK186" s="1336"/>
      <c r="BL186" s="1336"/>
      <c r="BM186" s="1336"/>
      <c r="BN186" s="1336"/>
      <c r="BO186" s="1336"/>
      <c r="BP186" s="1336"/>
      <c r="BQ186" s="1336"/>
      <c r="BR186" s="1336"/>
      <c r="BS186" s="1336"/>
      <c r="BT186" s="1336"/>
      <c r="BU186" s="1336"/>
      <c r="BV186" s="1336"/>
      <c r="BW186" s="1336"/>
      <c r="BX186" s="1336"/>
      <c r="BY186" s="1336"/>
      <c r="BZ186" s="1336"/>
      <c r="CA186" s="1336"/>
      <c r="CB186" s="1336"/>
      <c r="CC186" s="1336"/>
      <c r="CD186" s="1336"/>
      <c r="CE186" s="1336"/>
      <c r="CF186" s="1336"/>
      <c r="CG186" s="1336"/>
      <c r="CH186" s="1336"/>
      <c r="CI186" s="1336"/>
      <c r="CJ186" s="1336"/>
      <c r="CK186" s="1336"/>
      <c r="CL186" s="1336"/>
      <c r="CM186" s="1336"/>
      <c r="CN186" s="1336"/>
      <c r="CO186" s="1336"/>
      <c r="CP186" s="1336"/>
      <c r="CQ186" s="1336"/>
      <c r="CR186" s="1336"/>
      <c r="CS186" s="1336"/>
      <c r="CT186" s="1336"/>
      <c r="CU186" s="1336"/>
      <c r="CV186" s="1336"/>
      <c r="CW186" s="1336"/>
      <c r="CX186" s="1336"/>
      <c r="CY186" s="1336"/>
      <c r="CZ186" s="1336"/>
      <c r="DA186" s="1336"/>
      <c r="DB186" s="1336"/>
      <c r="DC186" s="1336"/>
      <c r="DD186" s="1336"/>
      <c r="DE186" s="1336"/>
      <c r="DF186" s="1336"/>
      <c r="DG186" s="1336"/>
      <c r="DH186" s="1336"/>
      <c r="DI186" s="1336"/>
      <c r="DJ186" s="1336"/>
      <c r="DK186" s="1336"/>
      <c r="DL186" s="1336"/>
    </row>
    <row r="187" spans="1:116" s="1338" customFormat="1" ht="18.75">
      <c r="A187" s="1798" t="s">
        <v>822</v>
      </c>
      <c r="B187" s="1796">
        <f>C187</f>
        <v>36976</v>
      </c>
      <c r="C187" s="1795">
        <v>36976</v>
      </c>
      <c r="D187" s="1341"/>
      <c r="F187" s="1336"/>
      <c r="G187" s="1336"/>
      <c r="H187" s="1336"/>
      <c r="I187" s="1336"/>
      <c r="J187" s="1337"/>
      <c r="K187" s="1337"/>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AF187" s="1336"/>
      <c r="AG187" s="1336"/>
      <c r="AH187" s="1336"/>
      <c r="AI187" s="1336"/>
      <c r="AJ187" s="1336"/>
      <c r="AK187" s="1336"/>
      <c r="AL187" s="1336"/>
      <c r="AM187" s="1336"/>
      <c r="AN187" s="1336"/>
      <c r="AO187" s="1336"/>
      <c r="AP187" s="1336"/>
      <c r="AQ187" s="1336"/>
      <c r="AR187" s="1336"/>
      <c r="AS187" s="1336"/>
      <c r="AT187" s="1336"/>
      <c r="AU187" s="1336"/>
      <c r="AV187" s="1336"/>
      <c r="AW187" s="1336"/>
      <c r="AX187" s="1336"/>
      <c r="AY187" s="1336"/>
      <c r="AZ187" s="1336"/>
      <c r="BA187" s="1336"/>
      <c r="BB187" s="1336"/>
      <c r="BC187" s="1336"/>
      <c r="BD187" s="1336"/>
      <c r="BE187" s="1336"/>
      <c r="BF187" s="1336"/>
      <c r="BG187" s="1336"/>
      <c r="BH187" s="1336"/>
      <c r="BI187" s="1336"/>
      <c r="BJ187" s="1336"/>
      <c r="BK187" s="1336"/>
      <c r="BL187" s="1336"/>
      <c r="BM187" s="1336"/>
      <c r="BN187" s="1336"/>
      <c r="BO187" s="1336"/>
      <c r="BP187" s="1336"/>
      <c r="BQ187" s="1336"/>
      <c r="BR187" s="1336"/>
      <c r="BS187" s="1336"/>
      <c r="BT187" s="1336"/>
      <c r="BU187" s="1336"/>
      <c r="BV187" s="1336"/>
      <c r="BW187" s="1336"/>
      <c r="BX187" s="1336"/>
      <c r="BY187" s="1336"/>
      <c r="BZ187" s="1336"/>
      <c r="CA187" s="1336"/>
      <c r="CB187" s="1336"/>
      <c r="CC187" s="1336"/>
      <c r="CD187" s="1336"/>
      <c r="CE187" s="1336"/>
      <c r="CF187" s="1336"/>
      <c r="CG187" s="1336"/>
      <c r="CH187" s="1336"/>
      <c r="CI187" s="1336"/>
      <c r="CJ187" s="1336"/>
      <c r="CK187" s="1336"/>
      <c r="CL187" s="1336"/>
      <c r="CM187" s="1336"/>
      <c r="CN187" s="1336"/>
      <c r="CO187" s="1336"/>
      <c r="CP187" s="1336"/>
      <c r="CQ187" s="1336"/>
      <c r="CR187" s="1336"/>
      <c r="CS187" s="1336"/>
      <c r="CT187" s="1336"/>
      <c r="CU187" s="1336"/>
      <c r="CV187" s="1336"/>
      <c r="CW187" s="1336"/>
      <c r="CX187" s="1336"/>
      <c r="CY187" s="1336"/>
      <c r="CZ187" s="1336"/>
      <c r="DA187" s="1336"/>
      <c r="DB187" s="1336"/>
      <c r="DC187" s="1336"/>
      <c r="DD187" s="1336"/>
      <c r="DE187" s="1336"/>
      <c r="DF187" s="1336"/>
      <c r="DG187" s="1336"/>
      <c r="DH187" s="1336"/>
      <c r="DI187" s="1336"/>
      <c r="DJ187" s="1336"/>
      <c r="DK187" s="1336"/>
      <c r="DL187" s="1336"/>
    </row>
    <row r="188" spans="1:116" s="1338" customFormat="1" ht="18.75">
      <c r="A188" s="1798" t="s">
        <v>821</v>
      </c>
      <c r="B188" s="1796">
        <f>C188</f>
        <v>37416</v>
      </c>
      <c r="C188" s="1795">
        <v>37416</v>
      </c>
      <c r="D188" s="1341"/>
      <c r="F188" s="1336"/>
      <c r="G188" s="1336"/>
      <c r="H188" s="1336"/>
      <c r="I188" s="1336"/>
      <c r="J188" s="1337"/>
      <c r="K188" s="1337"/>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AF188" s="1336"/>
      <c r="AG188" s="1336"/>
      <c r="AH188" s="1336"/>
      <c r="AI188" s="1336"/>
      <c r="AJ188" s="1336"/>
      <c r="AK188" s="1336"/>
      <c r="AL188" s="1336"/>
      <c r="AM188" s="1336"/>
      <c r="AN188" s="1336"/>
      <c r="AO188" s="1336"/>
      <c r="AP188" s="1336"/>
      <c r="AQ188" s="1336"/>
      <c r="AR188" s="1336"/>
      <c r="AS188" s="1336"/>
      <c r="AT188" s="1336"/>
      <c r="AU188" s="1336"/>
      <c r="AV188" s="1336"/>
      <c r="AW188" s="1336"/>
      <c r="AX188" s="1336"/>
      <c r="AY188" s="1336"/>
      <c r="AZ188" s="1336"/>
      <c r="BA188" s="1336"/>
      <c r="BB188" s="1336"/>
      <c r="BC188" s="1336"/>
      <c r="BD188" s="1336"/>
      <c r="BE188" s="1336"/>
      <c r="BF188" s="1336"/>
      <c r="BG188" s="1336"/>
      <c r="BH188" s="1336"/>
      <c r="BI188" s="1336"/>
      <c r="BJ188" s="1336"/>
      <c r="BK188" s="1336"/>
      <c r="BL188" s="1336"/>
      <c r="BM188" s="1336"/>
      <c r="BN188" s="1336"/>
      <c r="BO188" s="1336"/>
      <c r="BP188" s="1336"/>
      <c r="BQ188" s="1336"/>
      <c r="BR188" s="1336"/>
      <c r="BS188" s="1336"/>
      <c r="BT188" s="1336"/>
      <c r="BU188" s="1336"/>
      <c r="BV188" s="1336"/>
      <c r="BW188" s="1336"/>
      <c r="BX188" s="1336"/>
      <c r="BY188" s="1336"/>
      <c r="BZ188" s="1336"/>
      <c r="CA188" s="1336"/>
      <c r="CB188" s="1336"/>
      <c r="CC188" s="1336"/>
      <c r="CD188" s="1336"/>
      <c r="CE188" s="1336"/>
      <c r="CF188" s="1336"/>
      <c r="CG188" s="1336"/>
      <c r="CH188" s="1336"/>
      <c r="CI188" s="1336"/>
      <c r="CJ188" s="1336"/>
      <c r="CK188" s="1336"/>
      <c r="CL188" s="1336"/>
      <c r="CM188" s="1336"/>
      <c r="CN188" s="1336"/>
      <c r="CO188" s="1336"/>
      <c r="CP188" s="1336"/>
      <c r="CQ188" s="1336"/>
      <c r="CR188" s="1336"/>
      <c r="CS188" s="1336"/>
      <c r="CT188" s="1336"/>
      <c r="CU188" s="1336"/>
      <c r="CV188" s="1336"/>
      <c r="CW188" s="1336"/>
      <c r="CX188" s="1336"/>
      <c r="CY188" s="1336"/>
      <c r="CZ188" s="1336"/>
      <c r="DA188" s="1336"/>
      <c r="DB188" s="1336"/>
      <c r="DC188" s="1336"/>
      <c r="DD188" s="1336"/>
      <c r="DE188" s="1336"/>
      <c r="DF188" s="1336"/>
      <c r="DG188" s="1336"/>
      <c r="DH188" s="1336"/>
      <c r="DI188" s="1336"/>
      <c r="DJ188" s="1336"/>
      <c r="DK188" s="1336"/>
      <c r="DL188" s="1336"/>
    </row>
    <row r="189" spans="1:116" s="1338" customFormat="1" ht="18.75">
      <c r="A189" s="1798" t="s">
        <v>820</v>
      </c>
      <c r="B189" s="1796">
        <f>C189</f>
        <v>37861</v>
      </c>
      <c r="C189" s="1795">
        <v>37861</v>
      </c>
      <c r="D189" s="1341"/>
      <c r="F189" s="1336"/>
      <c r="G189" s="1336"/>
      <c r="H189" s="1336"/>
      <c r="I189" s="1336"/>
      <c r="J189" s="1337"/>
      <c r="K189" s="1337"/>
      <c r="L189" s="1336"/>
      <c r="M189" s="1336"/>
      <c r="N189" s="1336"/>
      <c r="O189" s="1336"/>
      <c r="P189" s="1336"/>
      <c r="Q189" s="1336"/>
      <c r="R189" s="1336"/>
      <c r="S189" s="1336"/>
      <c r="T189" s="1336"/>
      <c r="U189" s="1336"/>
      <c r="V189" s="1336"/>
      <c r="W189" s="1336"/>
      <c r="X189" s="1336"/>
      <c r="Y189" s="1336"/>
      <c r="Z189" s="1336"/>
      <c r="AA189" s="1336"/>
      <c r="AB189" s="1336"/>
      <c r="AC189" s="1336"/>
      <c r="AD189" s="1336"/>
      <c r="AE189" s="1336"/>
      <c r="AF189" s="1336"/>
      <c r="AG189" s="1336"/>
      <c r="AH189" s="1336"/>
      <c r="AI189" s="1336"/>
      <c r="AJ189" s="1336"/>
      <c r="AK189" s="1336"/>
      <c r="AL189" s="1336"/>
      <c r="AM189" s="1336"/>
      <c r="AN189" s="1336"/>
      <c r="AO189" s="1336"/>
      <c r="AP189" s="1336"/>
      <c r="AQ189" s="1336"/>
      <c r="AR189" s="1336"/>
      <c r="AS189" s="1336"/>
      <c r="AT189" s="1336"/>
      <c r="AU189" s="1336"/>
      <c r="AV189" s="1336"/>
      <c r="AW189" s="1336"/>
      <c r="AX189" s="1336"/>
      <c r="AY189" s="1336"/>
      <c r="AZ189" s="1336"/>
      <c r="BA189" s="1336"/>
      <c r="BB189" s="1336"/>
      <c r="BC189" s="1336"/>
      <c r="BD189" s="1336"/>
      <c r="BE189" s="1336"/>
      <c r="BF189" s="1336"/>
      <c r="BG189" s="1336"/>
      <c r="BH189" s="1336"/>
      <c r="BI189" s="1336"/>
      <c r="BJ189" s="1336"/>
      <c r="BK189" s="1336"/>
      <c r="BL189" s="1336"/>
      <c r="BM189" s="1336"/>
      <c r="BN189" s="1336"/>
      <c r="BO189" s="1336"/>
      <c r="BP189" s="1336"/>
      <c r="BQ189" s="1336"/>
      <c r="BR189" s="1336"/>
      <c r="BS189" s="1336"/>
      <c r="BT189" s="1336"/>
      <c r="BU189" s="1336"/>
      <c r="BV189" s="1336"/>
      <c r="BW189" s="1336"/>
      <c r="BX189" s="1336"/>
      <c r="BY189" s="1336"/>
      <c r="BZ189" s="1336"/>
      <c r="CA189" s="1336"/>
      <c r="CB189" s="1336"/>
      <c r="CC189" s="1336"/>
      <c r="CD189" s="1336"/>
      <c r="CE189" s="1336"/>
      <c r="CF189" s="1336"/>
      <c r="CG189" s="1336"/>
      <c r="CH189" s="1336"/>
      <c r="CI189" s="1336"/>
      <c r="CJ189" s="1336"/>
      <c r="CK189" s="1336"/>
      <c r="CL189" s="1336"/>
      <c r="CM189" s="1336"/>
      <c r="CN189" s="1336"/>
      <c r="CO189" s="1336"/>
      <c r="CP189" s="1336"/>
      <c r="CQ189" s="1336"/>
      <c r="CR189" s="1336"/>
      <c r="CS189" s="1336"/>
      <c r="CT189" s="1336"/>
      <c r="CU189" s="1336"/>
      <c r="CV189" s="1336"/>
      <c r="CW189" s="1336"/>
      <c r="CX189" s="1336"/>
      <c r="CY189" s="1336"/>
      <c r="CZ189" s="1336"/>
      <c r="DA189" s="1336"/>
      <c r="DB189" s="1336"/>
      <c r="DC189" s="1336"/>
      <c r="DD189" s="1336"/>
      <c r="DE189" s="1336"/>
      <c r="DF189" s="1336"/>
      <c r="DG189" s="1336"/>
      <c r="DH189" s="1336"/>
      <c r="DI189" s="1336"/>
      <c r="DJ189" s="1336"/>
      <c r="DK189" s="1336"/>
      <c r="DL189" s="1336"/>
    </row>
    <row r="190" spans="1:116" s="1338" customFormat="1" ht="18.75">
      <c r="A190" s="1798" t="s">
        <v>819</v>
      </c>
      <c r="B190" s="1796">
        <f>C190</f>
        <v>38313</v>
      </c>
      <c r="C190" s="1795">
        <v>38313</v>
      </c>
      <c r="D190" s="1341"/>
      <c r="F190" s="1336"/>
      <c r="G190" s="1336"/>
      <c r="H190" s="1336"/>
      <c r="I190" s="1336"/>
      <c r="J190" s="1337"/>
      <c r="K190" s="1337"/>
      <c r="L190" s="1336"/>
      <c r="M190" s="1336"/>
      <c r="N190" s="1336"/>
      <c r="O190" s="1336"/>
      <c r="P190" s="1336"/>
      <c r="Q190" s="1336"/>
      <c r="R190" s="1336"/>
      <c r="S190" s="1336"/>
      <c r="T190" s="1336"/>
      <c r="U190" s="1336"/>
      <c r="V190" s="1336"/>
      <c r="W190" s="1336"/>
      <c r="X190" s="1336"/>
      <c r="Y190" s="1336"/>
      <c r="Z190" s="1336"/>
      <c r="AA190" s="1336"/>
      <c r="AB190" s="1336"/>
      <c r="AC190" s="1336"/>
      <c r="AD190" s="1336"/>
      <c r="AE190" s="1336"/>
      <c r="AF190" s="1336"/>
      <c r="AG190" s="1336"/>
      <c r="AH190" s="1336"/>
      <c r="AI190" s="1336"/>
      <c r="AJ190" s="1336"/>
      <c r="AK190" s="1336"/>
      <c r="AL190" s="1336"/>
      <c r="AM190" s="1336"/>
      <c r="AN190" s="1336"/>
      <c r="AO190" s="1336"/>
      <c r="AP190" s="1336"/>
      <c r="AQ190" s="1336"/>
      <c r="AR190" s="1336"/>
      <c r="AS190" s="1336"/>
      <c r="AT190" s="1336"/>
      <c r="AU190" s="1336"/>
      <c r="AV190" s="1336"/>
      <c r="AW190" s="1336"/>
      <c r="AX190" s="1336"/>
      <c r="AY190" s="1336"/>
      <c r="AZ190" s="1336"/>
      <c r="BA190" s="1336"/>
      <c r="BB190" s="1336"/>
      <c r="BC190" s="1336"/>
      <c r="BD190" s="1336"/>
      <c r="BE190" s="1336"/>
      <c r="BF190" s="1336"/>
      <c r="BG190" s="1336"/>
      <c r="BH190" s="1336"/>
      <c r="BI190" s="1336"/>
      <c r="BJ190" s="1336"/>
      <c r="BK190" s="1336"/>
      <c r="BL190" s="1336"/>
      <c r="BM190" s="1336"/>
      <c r="BN190" s="1336"/>
      <c r="BO190" s="1336"/>
      <c r="BP190" s="1336"/>
      <c r="BQ190" s="1336"/>
      <c r="BR190" s="1336"/>
      <c r="BS190" s="1336"/>
      <c r="BT190" s="1336"/>
      <c r="BU190" s="1336"/>
      <c r="BV190" s="1336"/>
      <c r="BW190" s="1336"/>
      <c r="BX190" s="1336"/>
      <c r="BY190" s="1336"/>
      <c r="BZ190" s="1336"/>
      <c r="CA190" s="1336"/>
      <c r="CB190" s="1336"/>
      <c r="CC190" s="1336"/>
      <c r="CD190" s="1336"/>
      <c r="CE190" s="1336"/>
      <c r="CF190" s="1336"/>
      <c r="CG190" s="1336"/>
      <c r="CH190" s="1336"/>
      <c r="CI190" s="1336"/>
      <c r="CJ190" s="1336"/>
      <c r="CK190" s="1336"/>
      <c r="CL190" s="1336"/>
      <c r="CM190" s="1336"/>
      <c r="CN190" s="1336"/>
      <c r="CO190" s="1336"/>
      <c r="CP190" s="1336"/>
      <c r="CQ190" s="1336"/>
      <c r="CR190" s="1336"/>
      <c r="CS190" s="1336"/>
      <c r="CT190" s="1336"/>
      <c r="CU190" s="1336"/>
      <c r="CV190" s="1336"/>
      <c r="CW190" s="1336"/>
      <c r="CX190" s="1336"/>
      <c r="CY190" s="1336"/>
      <c r="CZ190" s="1336"/>
      <c r="DA190" s="1336"/>
      <c r="DB190" s="1336"/>
      <c r="DC190" s="1336"/>
      <c r="DD190" s="1336"/>
      <c r="DE190" s="1336"/>
      <c r="DF190" s="1336"/>
      <c r="DG190" s="1336"/>
      <c r="DH190" s="1336"/>
      <c r="DI190" s="1336"/>
      <c r="DJ190" s="1336"/>
      <c r="DK190" s="1336"/>
      <c r="DL190" s="1336"/>
    </row>
    <row r="191" spans="1:116" s="1338" customFormat="1" ht="18.75">
      <c r="A191" s="1798" t="s">
        <v>818</v>
      </c>
      <c r="B191" s="1796">
        <f>C191</f>
        <v>38770</v>
      </c>
      <c r="C191" s="1795">
        <v>38770</v>
      </c>
      <c r="D191" s="1341"/>
      <c r="F191" s="1336"/>
      <c r="G191" s="1336"/>
      <c r="H191" s="1336"/>
      <c r="I191" s="1336"/>
      <c r="J191" s="1337"/>
      <c r="K191" s="1337"/>
      <c r="L191" s="1336"/>
      <c r="M191" s="1336"/>
      <c r="N191" s="1336"/>
      <c r="O191" s="1336"/>
      <c r="P191" s="1336"/>
      <c r="Q191" s="1336"/>
      <c r="R191" s="1336"/>
      <c r="S191" s="1336"/>
      <c r="T191" s="1336"/>
      <c r="U191" s="1336"/>
      <c r="V191" s="1336"/>
      <c r="W191" s="1336"/>
      <c r="X191" s="1336"/>
      <c r="Y191" s="1336"/>
      <c r="Z191" s="1336"/>
      <c r="AA191" s="1336"/>
      <c r="AB191" s="1336"/>
      <c r="AC191" s="1336"/>
      <c r="AD191" s="1336"/>
      <c r="AE191" s="1336"/>
      <c r="AF191" s="1336"/>
      <c r="AG191" s="1336"/>
      <c r="AH191" s="1336"/>
      <c r="AI191" s="1336"/>
      <c r="AJ191" s="1336"/>
      <c r="AK191" s="1336"/>
      <c r="AL191" s="1336"/>
      <c r="AM191" s="1336"/>
      <c r="AN191" s="1336"/>
      <c r="AO191" s="1336"/>
      <c r="AP191" s="1336"/>
      <c r="AQ191" s="1336"/>
      <c r="AR191" s="1336"/>
      <c r="AS191" s="1336"/>
      <c r="AT191" s="1336"/>
      <c r="AU191" s="1336"/>
      <c r="AV191" s="1336"/>
      <c r="AW191" s="1336"/>
      <c r="AX191" s="1336"/>
      <c r="AY191" s="1336"/>
      <c r="AZ191" s="1336"/>
      <c r="BA191" s="1336"/>
      <c r="BB191" s="1336"/>
      <c r="BC191" s="1336"/>
      <c r="BD191" s="1336"/>
      <c r="BE191" s="1336"/>
      <c r="BF191" s="1336"/>
      <c r="BG191" s="1336"/>
      <c r="BH191" s="1336"/>
      <c r="BI191" s="1336"/>
      <c r="BJ191" s="1336"/>
      <c r="BK191" s="1336"/>
      <c r="BL191" s="1336"/>
      <c r="BM191" s="1336"/>
      <c r="BN191" s="1336"/>
      <c r="BO191" s="1336"/>
      <c r="BP191" s="1336"/>
      <c r="BQ191" s="1336"/>
      <c r="BR191" s="1336"/>
      <c r="BS191" s="1336"/>
      <c r="BT191" s="1336"/>
      <c r="BU191" s="1336"/>
      <c r="BV191" s="1336"/>
      <c r="BW191" s="1336"/>
      <c r="BX191" s="1336"/>
      <c r="BY191" s="1336"/>
      <c r="BZ191" s="1336"/>
      <c r="CA191" s="1336"/>
      <c r="CB191" s="1336"/>
      <c r="CC191" s="1336"/>
      <c r="CD191" s="1336"/>
      <c r="CE191" s="1336"/>
      <c r="CF191" s="1336"/>
      <c r="CG191" s="1336"/>
      <c r="CH191" s="1336"/>
      <c r="CI191" s="1336"/>
      <c r="CJ191" s="1336"/>
      <c r="CK191" s="1336"/>
      <c r="CL191" s="1336"/>
      <c r="CM191" s="1336"/>
      <c r="CN191" s="1336"/>
      <c r="CO191" s="1336"/>
      <c r="CP191" s="1336"/>
      <c r="CQ191" s="1336"/>
      <c r="CR191" s="1336"/>
      <c r="CS191" s="1336"/>
      <c r="CT191" s="1336"/>
      <c r="CU191" s="1336"/>
      <c r="CV191" s="1336"/>
      <c r="CW191" s="1336"/>
      <c r="CX191" s="1336"/>
      <c r="CY191" s="1336"/>
      <c r="CZ191" s="1336"/>
      <c r="DA191" s="1336"/>
      <c r="DB191" s="1336"/>
      <c r="DC191" s="1336"/>
      <c r="DD191" s="1336"/>
      <c r="DE191" s="1336"/>
      <c r="DF191" s="1336"/>
      <c r="DG191" s="1336"/>
      <c r="DH191" s="1336"/>
      <c r="DI191" s="1336"/>
      <c r="DJ191" s="1336"/>
      <c r="DK191" s="1336"/>
      <c r="DL191" s="1336"/>
    </row>
    <row r="192" spans="1:116" s="1338" customFormat="1" ht="18.75">
      <c r="A192" s="1798" t="s">
        <v>817</v>
      </c>
      <c r="B192" s="1796">
        <f>C192</f>
        <v>39231</v>
      </c>
      <c r="C192" s="1795">
        <v>39231</v>
      </c>
      <c r="D192" s="1341"/>
      <c r="F192" s="1336"/>
      <c r="G192" s="1336"/>
      <c r="H192" s="1336"/>
      <c r="I192" s="1336"/>
      <c r="J192" s="1337"/>
      <c r="K192" s="1337"/>
      <c r="L192" s="1336"/>
      <c r="M192" s="1336"/>
      <c r="N192" s="1336"/>
      <c r="O192" s="1336"/>
      <c r="P192" s="1336"/>
      <c r="Q192" s="1336"/>
      <c r="R192" s="1336"/>
      <c r="S192" s="1336"/>
      <c r="T192" s="1336"/>
      <c r="U192" s="1336"/>
      <c r="V192" s="1336"/>
      <c r="W192" s="1336"/>
      <c r="X192" s="1336"/>
      <c r="Y192" s="1336"/>
      <c r="Z192" s="1336"/>
      <c r="AA192" s="1336"/>
      <c r="AB192" s="1336"/>
      <c r="AC192" s="1336"/>
      <c r="AD192" s="1336"/>
      <c r="AE192" s="1336"/>
      <c r="AF192" s="1336"/>
      <c r="AG192" s="1336"/>
      <c r="AH192" s="1336"/>
      <c r="AI192" s="1336"/>
      <c r="AJ192" s="1336"/>
      <c r="AK192" s="1336"/>
      <c r="AL192" s="1336"/>
      <c r="AM192" s="1336"/>
      <c r="AN192" s="1336"/>
      <c r="AO192" s="1336"/>
      <c r="AP192" s="1336"/>
      <c r="AQ192" s="1336"/>
      <c r="AR192" s="1336"/>
      <c r="AS192" s="1336"/>
      <c r="AT192" s="1336"/>
      <c r="AU192" s="1336"/>
      <c r="AV192" s="1336"/>
      <c r="AW192" s="1336"/>
      <c r="AX192" s="1336"/>
      <c r="AY192" s="1336"/>
      <c r="AZ192" s="1336"/>
      <c r="BA192" s="1336"/>
      <c r="BB192" s="1336"/>
      <c r="BC192" s="1336"/>
      <c r="BD192" s="1336"/>
      <c r="BE192" s="1336"/>
      <c r="BF192" s="1336"/>
      <c r="BG192" s="1336"/>
      <c r="BH192" s="1336"/>
      <c r="BI192" s="1336"/>
      <c r="BJ192" s="1336"/>
      <c r="BK192" s="1336"/>
      <c r="BL192" s="1336"/>
      <c r="BM192" s="1336"/>
      <c r="BN192" s="1336"/>
      <c r="BO192" s="1336"/>
      <c r="BP192" s="1336"/>
      <c r="BQ192" s="1336"/>
      <c r="BR192" s="1336"/>
      <c r="BS192" s="1336"/>
      <c r="BT192" s="1336"/>
      <c r="BU192" s="1336"/>
      <c r="BV192" s="1336"/>
      <c r="BW192" s="1336"/>
      <c r="BX192" s="1336"/>
      <c r="BY192" s="1336"/>
      <c r="BZ192" s="1336"/>
      <c r="CA192" s="1336"/>
      <c r="CB192" s="1336"/>
      <c r="CC192" s="1336"/>
      <c r="CD192" s="1336"/>
      <c r="CE192" s="1336"/>
      <c r="CF192" s="1336"/>
      <c r="CG192" s="1336"/>
      <c r="CH192" s="1336"/>
      <c r="CI192" s="1336"/>
      <c r="CJ192" s="1336"/>
      <c r="CK192" s="1336"/>
      <c r="CL192" s="1336"/>
      <c r="CM192" s="1336"/>
      <c r="CN192" s="1336"/>
      <c r="CO192" s="1336"/>
      <c r="CP192" s="1336"/>
      <c r="CQ192" s="1336"/>
      <c r="CR192" s="1336"/>
      <c r="CS192" s="1336"/>
      <c r="CT192" s="1336"/>
      <c r="CU192" s="1336"/>
      <c r="CV192" s="1336"/>
      <c r="CW192" s="1336"/>
      <c r="CX192" s="1336"/>
      <c r="CY192" s="1336"/>
      <c r="CZ192" s="1336"/>
      <c r="DA192" s="1336"/>
      <c r="DB192" s="1336"/>
      <c r="DC192" s="1336"/>
      <c r="DD192" s="1336"/>
      <c r="DE192" s="1336"/>
      <c r="DF192" s="1336"/>
      <c r="DG192" s="1336"/>
      <c r="DH192" s="1336"/>
      <c r="DI192" s="1336"/>
      <c r="DJ192" s="1336"/>
      <c r="DK192" s="1336"/>
      <c r="DL192" s="1336"/>
    </row>
    <row r="193" spans="1:116" s="1338" customFormat="1" ht="18.75">
      <c r="A193" s="1798" t="s">
        <v>816</v>
      </c>
      <c r="B193" s="1796">
        <f>C193</f>
        <v>39700</v>
      </c>
      <c r="C193" s="1795">
        <v>39700</v>
      </c>
      <c r="D193" s="1341"/>
      <c r="F193" s="1336"/>
      <c r="G193" s="1336"/>
      <c r="H193" s="1336"/>
      <c r="I193" s="1336"/>
      <c r="J193" s="1337"/>
      <c r="K193" s="1337"/>
      <c r="L193" s="1336"/>
      <c r="M193" s="1336"/>
      <c r="N193" s="1336"/>
      <c r="O193" s="1336"/>
      <c r="P193" s="1336"/>
      <c r="Q193" s="1336"/>
      <c r="R193" s="1336"/>
      <c r="S193" s="1336"/>
      <c r="T193" s="1336"/>
      <c r="U193" s="1336"/>
      <c r="V193" s="1336"/>
      <c r="W193" s="1336"/>
      <c r="X193" s="1336"/>
      <c r="Y193" s="1336"/>
      <c r="Z193" s="1336"/>
      <c r="AA193" s="1336"/>
      <c r="AB193" s="1336"/>
      <c r="AC193" s="1336"/>
      <c r="AD193" s="1336"/>
      <c r="AE193" s="1336"/>
      <c r="AF193" s="1336"/>
      <c r="AG193" s="1336"/>
      <c r="AH193" s="1336"/>
      <c r="AI193" s="1336"/>
      <c r="AJ193" s="1336"/>
      <c r="AK193" s="1336"/>
      <c r="AL193" s="1336"/>
      <c r="AM193" s="1336"/>
      <c r="AN193" s="1336"/>
      <c r="AO193" s="1336"/>
      <c r="AP193" s="1336"/>
      <c r="AQ193" s="1336"/>
      <c r="AR193" s="1336"/>
      <c r="AS193" s="1336"/>
      <c r="AT193" s="1336"/>
      <c r="AU193" s="1336"/>
      <c r="AV193" s="1336"/>
      <c r="AW193" s="1336"/>
      <c r="AX193" s="1336"/>
      <c r="AY193" s="1336"/>
      <c r="AZ193" s="1336"/>
      <c r="BA193" s="1336"/>
      <c r="BB193" s="1336"/>
      <c r="BC193" s="1336"/>
      <c r="BD193" s="1336"/>
      <c r="BE193" s="1336"/>
      <c r="BF193" s="1336"/>
      <c r="BG193" s="1336"/>
      <c r="BH193" s="1336"/>
      <c r="BI193" s="1336"/>
      <c r="BJ193" s="1336"/>
      <c r="BK193" s="1336"/>
      <c r="BL193" s="1336"/>
      <c r="BM193" s="1336"/>
      <c r="BN193" s="1336"/>
      <c r="BO193" s="1336"/>
      <c r="BP193" s="1336"/>
      <c r="BQ193" s="1336"/>
      <c r="BR193" s="1336"/>
      <c r="BS193" s="1336"/>
      <c r="BT193" s="1336"/>
      <c r="BU193" s="1336"/>
      <c r="BV193" s="1336"/>
      <c r="BW193" s="1336"/>
      <c r="BX193" s="1336"/>
      <c r="BY193" s="1336"/>
      <c r="BZ193" s="1336"/>
      <c r="CA193" s="1336"/>
      <c r="CB193" s="1336"/>
      <c r="CC193" s="1336"/>
      <c r="CD193" s="1336"/>
      <c r="CE193" s="1336"/>
      <c r="CF193" s="1336"/>
      <c r="CG193" s="1336"/>
      <c r="CH193" s="1336"/>
      <c r="CI193" s="1336"/>
      <c r="CJ193" s="1336"/>
      <c r="CK193" s="1336"/>
      <c r="CL193" s="1336"/>
      <c r="CM193" s="1336"/>
      <c r="CN193" s="1336"/>
      <c r="CO193" s="1336"/>
      <c r="CP193" s="1336"/>
      <c r="CQ193" s="1336"/>
      <c r="CR193" s="1336"/>
      <c r="CS193" s="1336"/>
      <c r="CT193" s="1336"/>
      <c r="CU193" s="1336"/>
      <c r="CV193" s="1336"/>
      <c r="CW193" s="1336"/>
      <c r="CX193" s="1336"/>
      <c r="CY193" s="1336"/>
      <c r="CZ193" s="1336"/>
      <c r="DA193" s="1336"/>
      <c r="DB193" s="1336"/>
      <c r="DC193" s="1336"/>
      <c r="DD193" s="1336"/>
      <c r="DE193" s="1336"/>
      <c r="DF193" s="1336"/>
      <c r="DG193" s="1336"/>
      <c r="DH193" s="1336"/>
      <c r="DI193" s="1336"/>
      <c r="DJ193" s="1336"/>
      <c r="DK193" s="1336"/>
      <c r="DL193" s="1336"/>
    </row>
    <row r="194" spans="1:116" s="1338" customFormat="1" ht="18.75">
      <c r="A194" s="1797" t="s">
        <v>815</v>
      </c>
      <c r="B194" s="1796">
        <f>C194</f>
        <v>40051</v>
      </c>
      <c r="C194" s="1795">
        <v>40051</v>
      </c>
      <c r="D194" s="1341"/>
      <c r="F194" s="1336"/>
      <c r="G194" s="1336"/>
      <c r="H194" s="1336"/>
      <c r="I194" s="1336"/>
      <c r="J194" s="1337"/>
      <c r="K194" s="1337"/>
      <c r="L194" s="1336"/>
      <c r="M194" s="1336"/>
      <c r="N194" s="1336"/>
      <c r="O194" s="1336"/>
      <c r="P194" s="1336"/>
      <c r="Q194" s="1336"/>
      <c r="R194" s="1336"/>
      <c r="S194" s="1336"/>
      <c r="T194" s="1336"/>
      <c r="U194" s="1336"/>
      <c r="V194" s="1336"/>
      <c r="W194" s="1336"/>
      <c r="X194" s="1336"/>
      <c r="Y194" s="1336"/>
      <c r="Z194" s="1336"/>
      <c r="AA194" s="1336"/>
      <c r="AB194" s="1336"/>
      <c r="AC194" s="1336"/>
      <c r="AD194" s="1336"/>
      <c r="AE194" s="1336"/>
      <c r="AF194" s="1336"/>
      <c r="AG194" s="1336"/>
      <c r="AH194" s="1336"/>
      <c r="AI194" s="1336"/>
      <c r="AJ194" s="1336"/>
      <c r="AK194" s="1336"/>
      <c r="AL194" s="1336"/>
      <c r="AM194" s="1336"/>
      <c r="AN194" s="1336"/>
      <c r="AO194" s="1336"/>
      <c r="AP194" s="1336"/>
      <c r="AQ194" s="1336"/>
      <c r="AR194" s="1336"/>
      <c r="AS194" s="1336"/>
      <c r="AT194" s="1336"/>
      <c r="AU194" s="1336"/>
      <c r="AV194" s="1336"/>
      <c r="AW194" s="1336"/>
      <c r="AX194" s="1336"/>
      <c r="AY194" s="1336"/>
      <c r="AZ194" s="1336"/>
      <c r="BA194" s="1336"/>
      <c r="BB194" s="1336"/>
      <c r="BC194" s="1336"/>
      <c r="BD194" s="1336"/>
      <c r="BE194" s="1336"/>
      <c r="BF194" s="1336"/>
      <c r="BG194" s="1336"/>
      <c r="BH194" s="1336"/>
      <c r="BI194" s="1336"/>
      <c r="BJ194" s="1336"/>
      <c r="BK194" s="1336"/>
      <c r="BL194" s="1336"/>
      <c r="BM194" s="1336"/>
      <c r="BN194" s="1336"/>
      <c r="BO194" s="1336"/>
      <c r="BP194" s="1336"/>
      <c r="BQ194" s="1336"/>
      <c r="BR194" s="1336"/>
      <c r="BS194" s="1336"/>
      <c r="BT194" s="1336"/>
      <c r="BU194" s="1336"/>
      <c r="BV194" s="1336"/>
      <c r="BW194" s="1336"/>
      <c r="BX194" s="1336"/>
      <c r="BY194" s="1336"/>
      <c r="BZ194" s="1336"/>
      <c r="CA194" s="1336"/>
      <c r="CB194" s="1336"/>
      <c r="CC194" s="1336"/>
      <c r="CD194" s="1336"/>
      <c r="CE194" s="1336"/>
      <c r="CF194" s="1336"/>
      <c r="CG194" s="1336"/>
      <c r="CH194" s="1336"/>
      <c r="CI194" s="1336"/>
      <c r="CJ194" s="1336"/>
      <c r="CK194" s="1336"/>
      <c r="CL194" s="1336"/>
      <c r="CM194" s="1336"/>
      <c r="CN194" s="1336"/>
      <c r="CO194" s="1336"/>
      <c r="CP194" s="1336"/>
      <c r="CQ194" s="1336"/>
      <c r="CR194" s="1336"/>
      <c r="CS194" s="1336"/>
      <c r="CT194" s="1336"/>
      <c r="CU194" s="1336"/>
      <c r="CV194" s="1336"/>
      <c r="CW194" s="1336"/>
      <c r="CX194" s="1336"/>
      <c r="CY194" s="1336"/>
      <c r="CZ194" s="1336"/>
      <c r="DA194" s="1336"/>
      <c r="DB194" s="1336"/>
      <c r="DC194" s="1336"/>
      <c r="DD194" s="1336"/>
      <c r="DE194" s="1336"/>
      <c r="DF194" s="1336"/>
      <c r="DG194" s="1336"/>
      <c r="DH194" s="1336"/>
      <c r="DI194" s="1336"/>
      <c r="DJ194" s="1336"/>
      <c r="DK194" s="1336"/>
      <c r="DL194" s="1336"/>
    </row>
    <row r="195" spans="1:116" s="1338" customFormat="1" ht="18.75">
      <c r="A195" s="1797" t="s">
        <v>814</v>
      </c>
      <c r="B195" s="1796">
        <f>C195</f>
        <v>40529</v>
      </c>
      <c r="C195" s="1795">
        <v>40529</v>
      </c>
      <c r="D195" s="1341"/>
      <c r="F195" s="1336"/>
      <c r="G195" s="1336"/>
      <c r="H195" s="1336"/>
      <c r="I195" s="1336"/>
      <c r="J195" s="1337"/>
      <c r="K195" s="1337"/>
      <c r="L195" s="1336"/>
      <c r="M195" s="1336"/>
      <c r="N195" s="1336"/>
      <c r="O195" s="1336"/>
      <c r="P195" s="1336"/>
      <c r="Q195" s="1336"/>
      <c r="R195" s="1336"/>
      <c r="S195" s="1336"/>
      <c r="T195" s="1336"/>
      <c r="U195" s="1336"/>
      <c r="V195" s="1336"/>
      <c r="W195" s="1336"/>
      <c r="X195" s="1336"/>
      <c r="Y195" s="1336"/>
      <c r="Z195" s="1336"/>
      <c r="AA195" s="1336"/>
      <c r="AB195" s="1336"/>
      <c r="AC195" s="1336"/>
      <c r="AD195" s="1336"/>
      <c r="AE195" s="1336"/>
      <c r="AF195" s="1336"/>
      <c r="AG195" s="1336"/>
      <c r="AH195" s="1336"/>
      <c r="AI195" s="1336"/>
      <c r="AJ195" s="1336"/>
      <c r="AK195" s="1336"/>
      <c r="AL195" s="1336"/>
      <c r="AM195" s="1336"/>
      <c r="AN195" s="1336"/>
      <c r="AO195" s="1336"/>
      <c r="AP195" s="1336"/>
      <c r="AQ195" s="1336"/>
      <c r="AR195" s="1336"/>
      <c r="AS195" s="1336"/>
      <c r="AT195" s="1336"/>
      <c r="AU195" s="1336"/>
      <c r="AV195" s="1336"/>
      <c r="AW195" s="1336"/>
      <c r="AX195" s="1336"/>
      <c r="AY195" s="1336"/>
      <c r="AZ195" s="1336"/>
      <c r="BA195" s="1336"/>
      <c r="BB195" s="1336"/>
      <c r="BC195" s="1336"/>
      <c r="BD195" s="1336"/>
      <c r="BE195" s="1336"/>
      <c r="BF195" s="1336"/>
      <c r="BG195" s="1336"/>
      <c r="BH195" s="1336"/>
      <c r="BI195" s="1336"/>
      <c r="BJ195" s="1336"/>
      <c r="BK195" s="1336"/>
      <c r="BL195" s="1336"/>
      <c r="BM195" s="1336"/>
      <c r="BN195" s="1336"/>
      <c r="BO195" s="1336"/>
      <c r="BP195" s="1336"/>
      <c r="BQ195" s="1336"/>
      <c r="BR195" s="1336"/>
      <c r="BS195" s="1336"/>
      <c r="BT195" s="1336"/>
      <c r="BU195" s="1336"/>
      <c r="BV195" s="1336"/>
      <c r="BW195" s="1336"/>
      <c r="BX195" s="1336"/>
      <c r="BY195" s="1336"/>
      <c r="BZ195" s="1336"/>
      <c r="CA195" s="1336"/>
      <c r="CB195" s="1336"/>
      <c r="CC195" s="1336"/>
      <c r="CD195" s="1336"/>
      <c r="CE195" s="1336"/>
      <c r="CF195" s="1336"/>
      <c r="CG195" s="1336"/>
      <c r="CH195" s="1336"/>
      <c r="CI195" s="1336"/>
      <c r="CJ195" s="1336"/>
      <c r="CK195" s="1336"/>
      <c r="CL195" s="1336"/>
      <c r="CM195" s="1336"/>
      <c r="CN195" s="1336"/>
      <c r="CO195" s="1336"/>
      <c r="CP195" s="1336"/>
      <c r="CQ195" s="1336"/>
      <c r="CR195" s="1336"/>
      <c r="CS195" s="1336"/>
      <c r="CT195" s="1336"/>
      <c r="CU195" s="1336"/>
      <c r="CV195" s="1336"/>
      <c r="CW195" s="1336"/>
      <c r="CX195" s="1336"/>
      <c r="CY195" s="1336"/>
      <c r="CZ195" s="1336"/>
      <c r="DA195" s="1336"/>
      <c r="DB195" s="1336"/>
      <c r="DC195" s="1336"/>
      <c r="DD195" s="1336"/>
      <c r="DE195" s="1336"/>
      <c r="DF195" s="1336"/>
      <c r="DG195" s="1336"/>
      <c r="DH195" s="1336"/>
      <c r="DI195" s="1336"/>
      <c r="DJ195" s="1336"/>
      <c r="DK195" s="1336"/>
      <c r="DL195" s="1336"/>
    </row>
    <row r="196" spans="1:116" s="1338" customFormat="1" ht="18.75">
      <c r="A196" s="1797" t="s">
        <v>813</v>
      </c>
      <c r="B196" s="1796">
        <f>C196</f>
        <v>41013</v>
      </c>
      <c r="C196" s="1795">
        <v>41013</v>
      </c>
      <c r="D196" s="1341"/>
      <c r="F196" s="1336"/>
      <c r="G196" s="1336"/>
      <c r="H196" s="1336"/>
      <c r="I196" s="1336"/>
      <c r="J196" s="1337"/>
      <c r="K196" s="1337"/>
      <c r="L196" s="1336"/>
      <c r="M196" s="1336"/>
      <c r="N196" s="1336"/>
      <c r="O196" s="1336"/>
      <c r="P196" s="1336"/>
      <c r="Q196" s="1336"/>
      <c r="R196" s="1336"/>
      <c r="S196" s="1336"/>
      <c r="T196" s="1336"/>
      <c r="U196" s="1336"/>
      <c r="V196" s="1336"/>
      <c r="W196" s="1336"/>
      <c r="X196" s="1336"/>
      <c r="Y196" s="1336"/>
      <c r="Z196" s="1336"/>
      <c r="AA196" s="1336"/>
      <c r="AB196" s="1336"/>
      <c r="AC196" s="1336"/>
      <c r="AD196" s="1336"/>
      <c r="AE196" s="1336"/>
      <c r="AF196" s="1336"/>
      <c r="AG196" s="1336"/>
      <c r="AH196" s="1336"/>
      <c r="AI196" s="1336"/>
      <c r="AJ196" s="1336"/>
      <c r="AK196" s="1336"/>
      <c r="AL196" s="1336"/>
      <c r="AM196" s="1336"/>
      <c r="AN196" s="1336"/>
      <c r="AO196" s="1336"/>
      <c r="AP196" s="1336"/>
      <c r="AQ196" s="1336"/>
      <c r="AR196" s="1336"/>
      <c r="AS196" s="1336"/>
      <c r="AT196" s="1336"/>
      <c r="AU196" s="1336"/>
      <c r="AV196" s="1336"/>
      <c r="AW196" s="1336"/>
      <c r="AX196" s="1336"/>
      <c r="AY196" s="1336"/>
      <c r="AZ196" s="1336"/>
      <c r="BA196" s="1336"/>
      <c r="BB196" s="1336"/>
      <c r="BC196" s="1336"/>
      <c r="BD196" s="1336"/>
      <c r="BE196" s="1336"/>
      <c r="BF196" s="1336"/>
      <c r="BG196" s="1336"/>
      <c r="BH196" s="1336"/>
      <c r="BI196" s="1336"/>
      <c r="BJ196" s="1336"/>
      <c r="BK196" s="1336"/>
      <c r="BL196" s="1336"/>
      <c r="BM196" s="1336"/>
      <c r="BN196" s="1336"/>
      <c r="BO196" s="1336"/>
      <c r="BP196" s="1336"/>
      <c r="BQ196" s="1336"/>
      <c r="BR196" s="1336"/>
      <c r="BS196" s="1336"/>
      <c r="BT196" s="1336"/>
      <c r="BU196" s="1336"/>
      <c r="BV196" s="1336"/>
      <c r="BW196" s="1336"/>
      <c r="BX196" s="1336"/>
      <c r="BY196" s="1336"/>
      <c r="BZ196" s="1336"/>
      <c r="CA196" s="1336"/>
      <c r="CB196" s="1336"/>
      <c r="CC196" s="1336"/>
      <c r="CD196" s="1336"/>
      <c r="CE196" s="1336"/>
      <c r="CF196" s="1336"/>
      <c r="CG196" s="1336"/>
      <c r="CH196" s="1336"/>
      <c r="CI196" s="1336"/>
      <c r="CJ196" s="1336"/>
      <c r="CK196" s="1336"/>
      <c r="CL196" s="1336"/>
      <c r="CM196" s="1336"/>
      <c r="CN196" s="1336"/>
      <c r="CO196" s="1336"/>
      <c r="CP196" s="1336"/>
      <c r="CQ196" s="1336"/>
      <c r="CR196" s="1336"/>
      <c r="CS196" s="1336"/>
      <c r="CT196" s="1336"/>
      <c r="CU196" s="1336"/>
      <c r="CV196" s="1336"/>
      <c r="CW196" s="1336"/>
      <c r="CX196" s="1336"/>
      <c r="CY196" s="1336"/>
      <c r="CZ196" s="1336"/>
      <c r="DA196" s="1336"/>
      <c r="DB196" s="1336"/>
      <c r="DC196" s="1336"/>
      <c r="DD196" s="1336"/>
      <c r="DE196" s="1336"/>
      <c r="DF196" s="1336"/>
      <c r="DG196" s="1336"/>
      <c r="DH196" s="1336"/>
      <c r="DI196" s="1336"/>
      <c r="DJ196" s="1336"/>
      <c r="DK196" s="1336"/>
      <c r="DL196" s="1336"/>
    </row>
    <row r="197" spans="1:116" s="1338" customFormat="1" ht="18.75">
      <c r="A197" s="1797" t="s">
        <v>812</v>
      </c>
      <c r="B197" s="1796">
        <f>C197</f>
        <v>41503</v>
      </c>
      <c r="C197" s="1795">
        <v>41503</v>
      </c>
      <c r="D197" s="1341"/>
      <c r="F197" s="1336"/>
      <c r="G197" s="1336"/>
      <c r="H197" s="1336"/>
      <c r="I197" s="1336"/>
      <c r="J197" s="1337"/>
      <c r="K197" s="1337"/>
      <c r="L197" s="1336"/>
      <c r="M197" s="1336"/>
      <c r="N197" s="1336"/>
      <c r="O197" s="1336"/>
      <c r="P197" s="1336"/>
      <c r="Q197" s="1336"/>
      <c r="R197" s="1336"/>
      <c r="S197" s="1336"/>
      <c r="T197" s="1336"/>
      <c r="U197" s="1336"/>
      <c r="V197" s="1336"/>
      <c r="W197" s="1336"/>
      <c r="X197" s="1336"/>
      <c r="Y197" s="1336"/>
      <c r="Z197" s="1336"/>
      <c r="AA197" s="1336"/>
      <c r="AB197" s="1336"/>
      <c r="AC197" s="1336"/>
      <c r="AD197" s="1336"/>
      <c r="AE197" s="1336"/>
      <c r="AF197" s="1336"/>
      <c r="AG197" s="1336"/>
      <c r="AH197" s="1336"/>
      <c r="AI197" s="1336"/>
      <c r="AJ197" s="1336"/>
      <c r="AK197" s="1336"/>
      <c r="AL197" s="1336"/>
      <c r="AM197" s="1336"/>
      <c r="AN197" s="1336"/>
      <c r="AO197" s="1336"/>
      <c r="AP197" s="1336"/>
      <c r="AQ197" s="1336"/>
      <c r="AR197" s="1336"/>
      <c r="AS197" s="1336"/>
      <c r="AT197" s="1336"/>
      <c r="AU197" s="1336"/>
      <c r="AV197" s="1336"/>
      <c r="AW197" s="1336"/>
      <c r="AX197" s="1336"/>
      <c r="AY197" s="1336"/>
      <c r="AZ197" s="1336"/>
      <c r="BA197" s="1336"/>
      <c r="BB197" s="1336"/>
      <c r="BC197" s="1336"/>
      <c r="BD197" s="1336"/>
      <c r="BE197" s="1336"/>
      <c r="BF197" s="1336"/>
      <c r="BG197" s="1336"/>
      <c r="BH197" s="1336"/>
      <c r="BI197" s="1336"/>
      <c r="BJ197" s="1336"/>
      <c r="BK197" s="1336"/>
      <c r="BL197" s="1336"/>
      <c r="BM197" s="1336"/>
      <c r="BN197" s="1336"/>
      <c r="BO197" s="1336"/>
      <c r="BP197" s="1336"/>
      <c r="BQ197" s="1336"/>
      <c r="BR197" s="1336"/>
      <c r="BS197" s="1336"/>
      <c r="BT197" s="1336"/>
      <c r="BU197" s="1336"/>
      <c r="BV197" s="1336"/>
      <c r="BW197" s="1336"/>
      <c r="BX197" s="1336"/>
      <c r="BY197" s="1336"/>
      <c r="BZ197" s="1336"/>
      <c r="CA197" s="1336"/>
      <c r="CB197" s="1336"/>
      <c r="CC197" s="1336"/>
      <c r="CD197" s="1336"/>
      <c r="CE197" s="1336"/>
      <c r="CF197" s="1336"/>
      <c r="CG197" s="1336"/>
      <c r="CH197" s="1336"/>
      <c r="CI197" s="1336"/>
      <c r="CJ197" s="1336"/>
      <c r="CK197" s="1336"/>
      <c r="CL197" s="1336"/>
      <c r="CM197" s="1336"/>
      <c r="CN197" s="1336"/>
      <c r="CO197" s="1336"/>
      <c r="CP197" s="1336"/>
      <c r="CQ197" s="1336"/>
      <c r="CR197" s="1336"/>
      <c r="CS197" s="1336"/>
      <c r="CT197" s="1336"/>
      <c r="CU197" s="1336"/>
      <c r="CV197" s="1336"/>
      <c r="CW197" s="1336"/>
      <c r="CX197" s="1336"/>
      <c r="CY197" s="1336"/>
      <c r="CZ197" s="1336"/>
      <c r="DA197" s="1336"/>
      <c r="DB197" s="1336"/>
      <c r="DC197" s="1336"/>
      <c r="DD197" s="1336"/>
      <c r="DE197" s="1336"/>
      <c r="DF197" s="1336"/>
      <c r="DG197" s="1336"/>
      <c r="DH197" s="1336"/>
      <c r="DI197" s="1336"/>
      <c r="DJ197" s="1336"/>
      <c r="DK197" s="1336"/>
      <c r="DL197" s="1336"/>
    </row>
    <row r="198" spans="1:116" s="1338" customFormat="1" ht="18.75">
      <c r="A198" s="1797" t="s">
        <v>811</v>
      </c>
      <c r="B198" s="1796">
        <f>C198</f>
        <v>42000</v>
      </c>
      <c r="C198" s="1795">
        <v>42000</v>
      </c>
      <c r="D198" s="1341"/>
      <c r="F198" s="1336"/>
      <c r="G198" s="1336"/>
      <c r="H198" s="1336"/>
      <c r="I198" s="1336"/>
      <c r="J198" s="1337"/>
      <c r="K198" s="1337"/>
      <c r="L198" s="1336"/>
      <c r="M198" s="1336"/>
      <c r="N198" s="1336"/>
      <c r="O198" s="1336"/>
      <c r="P198" s="1336"/>
      <c r="Q198" s="1336"/>
      <c r="R198" s="1336"/>
      <c r="S198" s="1336"/>
      <c r="T198" s="1336"/>
      <c r="U198" s="1336"/>
      <c r="V198" s="1336"/>
      <c r="W198" s="1336"/>
      <c r="X198" s="1336"/>
      <c r="Y198" s="1336"/>
      <c r="Z198" s="1336"/>
      <c r="AA198" s="1336"/>
      <c r="AB198" s="1336"/>
      <c r="AC198" s="1336"/>
      <c r="AD198" s="1336"/>
      <c r="AE198" s="1336"/>
      <c r="AF198" s="1336"/>
      <c r="AG198" s="1336"/>
      <c r="AH198" s="1336"/>
      <c r="AI198" s="1336"/>
      <c r="AJ198" s="1336"/>
      <c r="AK198" s="1336"/>
      <c r="AL198" s="1336"/>
      <c r="AM198" s="1336"/>
      <c r="AN198" s="1336"/>
      <c r="AO198" s="1336"/>
      <c r="AP198" s="1336"/>
      <c r="AQ198" s="1336"/>
      <c r="AR198" s="1336"/>
      <c r="AS198" s="1336"/>
      <c r="AT198" s="1336"/>
      <c r="AU198" s="1336"/>
      <c r="AV198" s="1336"/>
      <c r="AW198" s="1336"/>
      <c r="AX198" s="1336"/>
      <c r="AY198" s="1336"/>
      <c r="AZ198" s="1336"/>
      <c r="BA198" s="1336"/>
      <c r="BB198" s="1336"/>
      <c r="BC198" s="1336"/>
      <c r="BD198" s="1336"/>
      <c r="BE198" s="1336"/>
      <c r="BF198" s="1336"/>
      <c r="BG198" s="1336"/>
      <c r="BH198" s="1336"/>
      <c r="BI198" s="1336"/>
      <c r="BJ198" s="1336"/>
      <c r="BK198" s="1336"/>
      <c r="BL198" s="1336"/>
      <c r="BM198" s="1336"/>
      <c r="BN198" s="1336"/>
      <c r="BO198" s="1336"/>
      <c r="BP198" s="1336"/>
      <c r="BQ198" s="1336"/>
      <c r="BR198" s="1336"/>
      <c r="BS198" s="1336"/>
      <c r="BT198" s="1336"/>
      <c r="BU198" s="1336"/>
      <c r="BV198" s="1336"/>
      <c r="BW198" s="1336"/>
      <c r="BX198" s="1336"/>
      <c r="BY198" s="1336"/>
      <c r="BZ198" s="1336"/>
      <c r="CA198" s="1336"/>
      <c r="CB198" s="1336"/>
      <c r="CC198" s="1336"/>
      <c r="CD198" s="1336"/>
      <c r="CE198" s="1336"/>
      <c r="CF198" s="1336"/>
      <c r="CG198" s="1336"/>
      <c r="CH198" s="1336"/>
      <c r="CI198" s="1336"/>
      <c r="CJ198" s="1336"/>
      <c r="CK198" s="1336"/>
      <c r="CL198" s="1336"/>
      <c r="CM198" s="1336"/>
      <c r="CN198" s="1336"/>
      <c r="CO198" s="1336"/>
      <c r="CP198" s="1336"/>
      <c r="CQ198" s="1336"/>
      <c r="CR198" s="1336"/>
      <c r="CS198" s="1336"/>
      <c r="CT198" s="1336"/>
      <c r="CU198" s="1336"/>
      <c r="CV198" s="1336"/>
      <c r="CW198" s="1336"/>
      <c r="CX198" s="1336"/>
      <c r="CY198" s="1336"/>
      <c r="CZ198" s="1336"/>
      <c r="DA198" s="1336"/>
      <c r="DB198" s="1336"/>
      <c r="DC198" s="1336"/>
      <c r="DD198" s="1336"/>
      <c r="DE198" s="1336"/>
      <c r="DF198" s="1336"/>
      <c r="DG198" s="1336"/>
      <c r="DH198" s="1336"/>
      <c r="DI198" s="1336"/>
      <c r="DJ198" s="1336"/>
      <c r="DK198" s="1336"/>
      <c r="DL198" s="1336"/>
    </row>
    <row r="199" spans="1:116" s="1338" customFormat="1" ht="18.75">
      <c r="A199" s="1797" t="s">
        <v>810</v>
      </c>
      <c r="B199" s="1796">
        <f>C199</f>
        <v>42502</v>
      </c>
      <c r="C199" s="1795">
        <v>42502</v>
      </c>
      <c r="D199" s="1341"/>
      <c r="F199" s="1336"/>
      <c r="G199" s="1336"/>
      <c r="H199" s="1336"/>
      <c r="I199" s="1336"/>
      <c r="J199" s="1337"/>
      <c r="K199" s="1337"/>
      <c r="L199" s="1336"/>
      <c r="M199" s="1336"/>
      <c r="N199" s="1336"/>
      <c r="O199" s="1336"/>
      <c r="P199" s="1336"/>
      <c r="Q199" s="1336"/>
      <c r="R199" s="1336"/>
      <c r="S199" s="1336"/>
      <c r="T199" s="1336"/>
      <c r="U199" s="1336"/>
      <c r="V199" s="1336"/>
      <c r="W199" s="1336"/>
      <c r="X199" s="1336"/>
      <c r="Y199" s="1336"/>
      <c r="Z199" s="1336"/>
      <c r="AA199" s="1336"/>
      <c r="AB199" s="1336"/>
      <c r="AC199" s="1336"/>
      <c r="AD199" s="1336"/>
      <c r="AE199" s="1336"/>
      <c r="AF199" s="1336"/>
      <c r="AG199" s="1336"/>
      <c r="AH199" s="1336"/>
      <c r="AI199" s="1336"/>
      <c r="AJ199" s="1336"/>
      <c r="AK199" s="1336"/>
      <c r="AL199" s="1336"/>
      <c r="AM199" s="1336"/>
      <c r="AN199" s="1336"/>
      <c r="AO199" s="1336"/>
      <c r="AP199" s="1336"/>
      <c r="AQ199" s="1336"/>
      <c r="AR199" s="1336"/>
      <c r="AS199" s="1336"/>
      <c r="AT199" s="1336"/>
      <c r="AU199" s="1336"/>
      <c r="AV199" s="1336"/>
      <c r="AW199" s="1336"/>
      <c r="AX199" s="1336"/>
      <c r="AY199" s="1336"/>
      <c r="AZ199" s="1336"/>
      <c r="BA199" s="1336"/>
      <c r="BB199" s="1336"/>
      <c r="BC199" s="1336"/>
      <c r="BD199" s="1336"/>
      <c r="BE199" s="1336"/>
      <c r="BF199" s="1336"/>
      <c r="BG199" s="1336"/>
      <c r="BH199" s="1336"/>
      <c r="BI199" s="1336"/>
      <c r="BJ199" s="1336"/>
      <c r="BK199" s="1336"/>
      <c r="BL199" s="1336"/>
      <c r="BM199" s="1336"/>
      <c r="BN199" s="1336"/>
      <c r="BO199" s="1336"/>
      <c r="BP199" s="1336"/>
      <c r="BQ199" s="1336"/>
      <c r="BR199" s="1336"/>
      <c r="BS199" s="1336"/>
      <c r="BT199" s="1336"/>
      <c r="BU199" s="1336"/>
      <c r="BV199" s="1336"/>
      <c r="BW199" s="1336"/>
      <c r="BX199" s="1336"/>
      <c r="BY199" s="1336"/>
      <c r="BZ199" s="1336"/>
      <c r="CA199" s="1336"/>
      <c r="CB199" s="1336"/>
      <c r="CC199" s="1336"/>
      <c r="CD199" s="1336"/>
      <c r="CE199" s="1336"/>
      <c r="CF199" s="1336"/>
      <c r="CG199" s="1336"/>
      <c r="CH199" s="1336"/>
      <c r="CI199" s="1336"/>
      <c r="CJ199" s="1336"/>
      <c r="CK199" s="1336"/>
      <c r="CL199" s="1336"/>
      <c r="CM199" s="1336"/>
      <c r="CN199" s="1336"/>
      <c r="CO199" s="1336"/>
      <c r="CP199" s="1336"/>
      <c r="CQ199" s="1336"/>
      <c r="CR199" s="1336"/>
      <c r="CS199" s="1336"/>
      <c r="CT199" s="1336"/>
      <c r="CU199" s="1336"/>
      <c r="CV199" s="1336"/>
      <c r="CW199" s="1336"/>
      <c r="CX199" s="1336"/>
      <c r="CY199" s="1336"/>
      <c r="CZ199" s="1336"/>
      <c r="DA199" s="1336"/>
      <c r="DB199" s="1336"/>
      <c r="DC199" s="1336"/>
      <c r="DD199" s="1336"/>
      <c r="DE199" s="1336"/>
      <c r="DF199" s="1336"/>
      <c r="DG199" s="1336"/>
      <c r="DH199" s="1336"/>
      <c r="DI199" s="1336"/>
      <c r="DJ199" s="1336"/>
      <c r="DK199" s="1336"/>
      <c r="DL199" s="1336"/>
    </row>
    <row r="200" spans="1:116" s="1338" customFormat="1" ht="18.75">
      <c r="A200" s="1797" t="s">
        <v>809</v>
      </c>
      <c r="B200" s="1796">
        <f>C200</f>
        <v>43010</v>
      </c>
      <c r="C200" s="1795">
        <v>43010</v>
      </c>
      <c r="D200" s="1341"/>
      <c r="F200" s="1336"/>
      <c r="G200" s="1336"/>
      <c r="H200" s="1336"/>
      <c r="I200" s="1336"/>
      <c r="J200" s="1337"/>
      <c r="K200" s="1337"/>
      <c r="L200" s="1336"/>
      <c r="M200" s="1336"/>
      <c r="N200" s="1336"/>
      <c r="O200" s="1336"/>
      <c r="P200" s="1336"/>
      <c r="Q200" s="1336"/>
      <c r="R200" s="1336"/>
      <c r="S200" s="1336"/>
      <c r="T200" s="1336"/>
      <c r="U200" s="1336"/>
      <c r="V200" s="1336"/>
      <c r="W200" s="1336"/>
      <c r="X200" s="1336"/>
      <c r="Y200" s="1336"/>
      <c r="Z200" s="1336"/>
      <c r="AA200" s="1336"/>
      <c r="AB200" s="1336"/>
      <c r="AC200" s="1336"/>
      <c r="AD200" s="1336"/>
      <c r="AE200" s="1336"/>
      <c r="AF200" s="1336"/>
      <c r="AG200" s="1336"/>
      <c r="AH200" s="1336"/>
      <c r="AI200" s="1336"/>
      <c r="AJ200" s="1336"/>
      <c r="AK200" s="1336"/>
      <c r="AL200" s="1336"/>
      <c r="AM200" s="1336"/>
      <c r="AN200" s="1336"/>
      <c r="AO200" s="1336"/>
      <c r="AP200" s="1336"/>
      <c r="AQ200" s="1336"/>
      <c r="AR200" s="1336"/>
      <c r="AS200" s="1336"/>
      <c r="AT200" s="1336"/>
      <c r="AU200" s="1336"/>
      <c r="AV200" s="1336"/>
      <c r="AW200" s="1336"/>
      <c r="AX200" s="1336"/>
      <c r="AY200" s="1336"/>
      <c r="AZ200" s="1336"/>
      <c r="BA200" s="1336"/>
      <c r="BB200" s="1336"/>
      <c r="BC200" s="1336"/>
      <c r="BD200" s="1336"/>
      <c r="BE200" s="1336"/>
      <c r="BF200" s="1336"/>
      <c r="BG200" s="1336"/>
      <c r="BH200" s="1336"/>
      <c r="BI200" s="1336"/>
      <c r="BJ200" s="1336"/>
      <c r="BK200" s="1336"/>
      <c r="BL200" s="1336"/>
      <c r="BM200" s="1336"/>
      <c r="BN200" s="1336"/>
      <c r="BO200" s="1336"/>
      <c r="BP200" s="1336"/>
      <c r="BQ200" s="1336"/>
      <c r="BR200" s="1336"/>
      <c r="BS200" s="1336"/>
      <c r="BT200" s="1336"/>
      <c r="BU200" s="1336"/>
      <c r="BV200" s="1336"/>
      <c r="BW200" s="1336"/>
      <c r="BX200" s="1336"/>
      <c r="BY200" s="1336"/>
      <c r="BZ200" s="1336"/>
      <c r="CA200" s="1336"/>
      <c r="CB200" s="1336"/>
      <c r="CC200" s="1336"/>
      <c r="CD200" s="1336"/>
      <c r="CE200" s="1336"/>
      <c r="CF200" s="1336"/>
      <c r="CG200" s="1336"/>
      <c r="CH200" s="1336"/>
      <c r="CI200" s="1336"/>
      <c r="CJ200" s="1336"/>
      <c r="CK200" s="1336"/>
      <c r="CL200" s="1336"/>
      <c r="CM200" s="1336"/>
      <c r="CN200" s="1336"/>
      <c r="CO200" s="1336"/>
      <c r="CP200" s="1336"/>
      <c r="CQ200" s="1336"/>
      <c r="CR200" s="1336"/>
      <c r="CS200" s="1336"/>
      <c r="CT200" s="1336"/>
      <c r="CU200" s="1336"/>
      <c r="CV200" s="1336"/>
      <c r="CW200" s="1336"/>
      <c r="CX200" s="1336"/>
      <c r="CY200" s="1336"/>
      <c r="CZ200" s="1336"/>
      <c r="DA200" s="1336"/>
      <c r="DB200" s="1336"/>
      <c r="DC200" s="1336"/>
      <c r="DD200" s="1336"/>
      <c r="DE200" s="1336"/>
      <c r="DF200" s="1336"/>
      <c r="DG200" s="1336"/>
      <c r="DH200" s="1336"/>
      <c r="DI200" s="1336"/>
      <c r="DJ200" s="1336"/>
      <c r="DK200" s="1336"/>
      <c r="DL200" s="1336"/>
    </row>
    <row r="201" spans="1:116" s="1338" customFormat="1" ht="18.75">
      <c r="A201" s="1797" t="s">
        <v>808</v>
      </c>
      <c r="B201" s="1796">
        <f>C201</f>
        <v>43525</v>
      </c>
      <c r="C201" s="1795">
        <v>43525</v>
      </c>
      <c r="D201" s="1341"/>
      <c r="F201" s="1336"/>
      <c r="G201" s="1336"/>
      <c r="H201" s="1336"/>
      <c r="I201" s="1336"/>
      <c r="J201" s="1337"/>
      <c r="K201" s="1337"/>
      <c r="L201" s="1336"/>
      <c r="M201" s="1336"/>
      <c r="N201" s="1336"/>
      <c r="O201" s="1336"/>
      <c r="P201" s="1336"/>
      <c r="Q201" s="1336"/>
      <c r="R201" s="1336"/>
      <c r="S201" s="1336"/>
      <c r="T201" s="1336"/>
      <c r="U201" s="1336"/>
      <c r="V201" s="1336"/>
      <c r="W201" s="1336"/>
      <c r="X201" s="1336"/>
      <c r="Y201" s="1336"/>
      <c r="Z201" s="1336"/>
      <c r="AA201" s="1336"/>
      <c r="AB201" s="1336"/>
      <c r="AC201" s="1336"/>
      <c r="AD201" s="1336"/>
      <c r="AE201" s="1336"/>
      <c r="AF201" s="1336"/>
      <c r="AG201" s="1336"/>
      <c r="AH201" s="1336"/>
      <c r="AI201" s="1336"/>
      <c r="AJ201" s="1336"/>
      <c r="AK201" s="1336"/>
      <c r="AL201" s="1336"/>
      <c r="AM201" s="1336"/>
      <c r="AN201" s="1336"/>
      <c r="AO201" s="1336"/>
      <c r="AP201" s="1336"/>
      <c r="AQ201" s="1336"/>
      <c r="AR201" s="1336"/>
      <c r="AS201" s="1336"/>
      <c r="AT201" s="1336"/>
      <c r="AU201" s="1336"/>
      <c r="AV201" s="1336"/>
      <c r="AW201" s="1336"/>
      <c r="AX201" s="1336"/>
      <c r="AY201" s="1336"/>
      <c r="AZ201" s="1336"/>
      <c r="BA201" s="1336"/>
      <c r="BB201" s="1336"/>
      <c r="BC201" s="1336"/>
      <c r="BD201" s="1336"/>
      <c r="BE201" s="1336"/>
      <c r="BF201" s="1336"/>
      <c r="BG201" s="1336"/>
      <c r="BH201" s="1336"/>
      <c r="BI201" s="1336"/>
      <c r="BJ201" s="1336"/>
      <c r="BK201" s="1336"/>
      <c r="BL201" s="1336"/>
      <c r="BM201" s="1336"/>
      <c r="BN201" s="1336"/>
      <c r="BO201" s="1336"/>
      <c r="BP201" s="1336"/>
      <c r="BQ201" s="1336"/>
      <c r="BR201" s="1336"/>
      <c r="BS201" s="1336"/>
      <c r="BT201" s="1336"/>
      <c r="BU201" s="1336"/>
      <c r="BV201" s="1336"/>
      <c r="BW201" s="1336"/>
      <c r="BX201" s="1336"/>
      <c r="BY201" s="1336"/>
      <c r="BZ201" s="1336"/>
      <c r="CA201" s="1336"/>
      <c r="CB201" s="1336"/>
      <c r="CC201" s="1336"/>
      <c r="CD201" s="1336"/>
      <c r="CE201" s="1336"/>
      <c r="CF201" s="1336"/>
      <c r="CG201" s="1336"/>
      <c r="CH201" s="1336"/>
      <c r="CI201" s="1336"/>
      <c r="CJ201" s="1336"/>
      <c r="CK201" s="1336"/>
      <c r="CL201" s="1336"/>
      <c r="CM201" s="1336"/>
      <c r="CN201" s="1336"/>
      <c r="CO201" s="1336"/>
      <c r="CP201" s="1336"/>
      <c r="CQ201" s="1336"/>
      <c r="CR201" s="1336"/>
      <c r="CS201" s="1336"/>
      <c r="CT201" s="1336"/>
      <c r="CU201" s="1336"/>
      <c r="CV201" s="1336"/>
      <c r="CW201" s="1336"/>
      <c r="CX201" s="1336"/>
      <c r="CY201" s="1336"/>
      <c r="CZ201" s="1336"/>
      <c r="DA201" s="1336"/>
      <c r="DB201" s="1336"/>
      <c r="DC201" s="1336"/>
      <c r="DD201" s="1336"/>
      <c r="DE201" s="1336"/>
      <c r="DF201" s="1336"/>
      <c r="DG201" s="1336"/>
      <c r="DH201" s="1336"/>
      <c r="DI201" s="1336"/>
      <c r="DJ201" s="1336"/>
      <c r="DK201" s="1336"/>
      <c r="DL201" s="1336"/>
    </row>
    <row r="202" spans="1:116" s="1338" customFormat="1" ht="18.75">
      <c r="A202" s="1798" t="s">
        <v>807</v>
      </c>
      <c r="B202" s="1796">
        <f>C202</f>
        <v>44451</v>
      </c>
      <c r="C202" s="1795">
        <v>44451</v>
      </c>
      <c r="D202" s="1341"/>
      <c r="F202" s="1336"/>
      <c r="G202" s="1336"/>
      <c r="H202" s="1336"/>
      <c r="I202" s="1336"/>
      <c r="J202" s="1337"/>
      <c r="K202" s="1337"/>
      <c r="L202" s="1336"/>
      <c r="M202" s="1336"/>
      <c r="N202" s="1336"/>
      <c r="O202" s="1336"/>
      <c r="P202" s="1336"/>
      <c r="Q202" s="1336"/>
      <c r="R202" s="1336"/>
      <c r="S202" s="1336"/>
      <c r="T202" s="1336"/>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6"/>
      <c r="AQ202" s="1336"/>
      <c r="AR202" s="1336"/>
      <c r="AS202" s="1336"/>
      <c r="AT202" s="1336"/>
      <c r="AU202" s="1336"/>
      <c r="AV202" s="1336"/>
      <c r="AW202" s="1336"/>
      <c r="AX202" s="1336"/>
      <c r="AY202" s="1336"/>
      <c r="AZ202" s="1336"/>
      <c r="BA202" s="1336"/>
      <c r="BB202" s="1336"/>
      <c r="BC202" s="1336"/>
      <c r="BD202" s="1336"/>
      <c r="BE202" s="1336"/>
      <c r="BF202" s="1336"/>
      <c r="BG202" s="1336"/>
      <c r="BH202" s="1336"/>
      <c r="BI202" s="1336"/>
      <c r="BJ202" s="1336"/>
      <c r="BK202" s="1336"/>
      <c r="BL202" s="1336"/>
      <c r="BM202" s="1336"/>
      <c r="BN202" s="1336"/>
      <c r="BO202" s="1336"/>
      <c r="BP202" s="1336"/>
      <c r="BQ202" s="1336"/>
      <c r="BR202" s="1336"/>
      <c r="BS202" s="1336"/>
      <c r="BT202" s="1336"/>
      <c r="BU202" s="1336"/>
      <c r="BV202" s="1336"/>
      <c r="BW202" s="1336"/>
      <c r="BX202" s="1336"/>
      <c r="BY202" s="1336"/>
      <c r="BZ202" s="1336"/>
      <c r="CA202" s="1336"/>
      <c r="CB202" s="1336"/>
      <c r="CC202" s="1336"/>
      <c r="CD202" s="1336"/>
      <c r="CE202" s="1336"/>
      <c r="CF202" s="1336"/>
      <c r="CG202" s="1336"/>
      <c r="CH202" s="1336"/>
      <c r="CI202" s="1336"/>
      <c r="CJ202" s="1336"/>
      <c r="CK202" s="1336"/>
      <c r="CL202" s="1336"/>
      <c r="CM202" s="1336"/>
      <c r="CN202" s="1336"/>
      <c r="CO202" s="1336"/>
      <c r="CP202" s="1336"/>
      <c r="CQ202" s="1336"/>
      <c r="CR202" s="1336"/>
      <c r="CS202" s="1336"/>
      <c r="CT202" s="1336"/>
      <c r="CU202" s="1336"/>
      <c r="CV202" s="1336"/>
      <c r="CW202" s="1336"/>
      <c r="CX202" s="1336"/>
      <c r="CY202" s="1336"/>
      <c r="CZ202" s="1336"/>
      <c r="DA202" s="1336"/>
      <c r="DB202" s="1336"/>
      <c r="DC202" s="1336"/>
      <c r="DD202" s="1336"/>
      <c r="DE202" s="1336"/>
      <c r="DF202" s="1336"/>
      <c r="DG202" s="1336"/>
      <c r="DH202" s="1336"/>
      <c r="DI202" s="1336"/>
      <c r="DJ202" s="1336"/>
      <c r="DK202" s="1336"/>
      <c r="DL202" s="1336"/>
    </row>
    <row r="203" spans="1:116" s="1338" customFormat="1" ht="18.75">
      <c r="A203" s="1798" t="s">
        <v>806</v>
      </c>
      <c r="B203" s="1796">
        <f>C203</f>
        <v>45154</v>
      </c>
      <c r="C203" s="1795">
        <v>45154</v>
      </c>
      <c r="D203" s="1341"/>
      <c r="F203" s="1336"/>
      <c r="G203" s="1336"/>
      <c r="H203" s="1336"/>
      <c r="I203" s="1336"/>
      <c r="J203" s="1337"/>
      <c r="K203" s="1337"/>
      <c r="L203" s="1336"/>
      <c r="M203" s="1336"/>
      <c r="N203" s="1336"/>
      <c r="O203" s="1336"/>
      <c r="P203" s="1336"/>
      <c r="Q203" s="1336"/>
      <c r="R203" s="1336"/>
      <c r="S203" s="1336"/>
      <c r="T203" s="1336"/>
      <c r="U203" s="1336"/>
      <c r="V203" s="1336"/>
      <c r="W203" s="1336"/>
      <c r="X203" s="1336"/>
      <c r="Y203" s="1336"/>
      <c r="Z203" s="1336"/>
      <c r="AA203" s="1336"/>
      <c r="AB203" s="1336"/>
      <c r="AC203" s="1336"/>
      <c r="AD203" s="1336"/>
      <c r="AE203" s="1336"/>
      <c r="AF203" s="1336"/>
      <c r="AG203" s="1336"/>
      <c r="AH203" s="1336"/>
      <c r="AI203" s="1336"/>
      <c r="AJ203" s="1336"/>
      <c r="AK203" s="1336"/>
      <c r="AL203" s="1336"/>
      <c r="AM203" s="1336"/>
      <c r="AN203" s="1336"/>
      <c r="AO203" s="1336"/>
      <c r="AP203" s="1336"/>
      <c r="AQ203" s="1336"/>
      <c r="AR203" s="1336"/>
      <c r="AS203" s="1336"/>
      <c r="AT203" s="1336"/>
      <c r="AU203" s="1336"/>
      <c r="AV203" s="1336"/>
      <c r="AW203" s="1336"/>
      <c r="AX203" s="1336"/>
      <c r="AY203" s="1336"/>
      <c r="AZ203" s="1336"/>
      <c r="BA203" s="1336"/>
      <c r="BB203" s="1336"/>
      <c r="BC203" s="1336"/>
      <c r="BD203" s="1336"/>
      <c r="BE203" s="1336"/>
      <c r="BF203" s="1336"/>
      <c r="BG203" s="1336"/>
      <c r="BH203" s="1336"/>
      <c r="BI203" s="1336"/>
      <c r="BJ203" s="1336"/>
      <c r="BK203" s="1336"/>
      <c r="BL203" s="1336"/>
      <c r="BM203" s="1336"/>
      <c r="BN203" s="1336"/>
      <c r="BO203" s="1336"/>
      <c r="BP203" s="1336"/>
      <c r="BQ203" s="1336"/>
      <c r="BR203" s="1336"/>
      <c r="BS203" s="1336"/>
      <c r="BT203" s="1336"/>
      <c r="BU203" s="1336"/>
      <c r="BV203" s="1336"/>
      <c r="BW203" s="1336"/>
      <c r="BX203" s="1336"/>
      <c r="BY203" s="1336"/>
      <c r="BZ203" s="1336"/>
      <c r="CA203" s="1336"/>
      <c r="CB203" s="1336"/>
      <c r="CC203" s="1336"/>
      <c r="CD203" s="1336"/>
      <c r="CE203" s="1336"/>
      <c r="CF203" s="1336"/>
      <c r="CG203" s="1336"/>
      <c r="CH203" s="1336"/>
      <c r="CI203" s="1336"/>
      <c r="CJ203" s="1336"/>
      <c r="CK203" s="1336"/>
      <c r="CL203" s="1336"/>
      <c r="CM203" s="1336"/>
      <c r="CN203" s="1336"/>
      <c r="CO203" s="1336"/>
      <c r="CP203" s="1336"/>
      <c r="CQ203" s="1336"/>
      <c r="CR203" s="1336"/>
      <c r="CS203" s="1336"/>
      <c r="CT203" s="1336"/>
      <c r="CU203" s="1336"/>
      <c r="CV203" s="1336"/>
      <c r="CW203" s="1336"/>
      <c r="CX203" s="1336"/>
      <c r="CY203" s="1336"/>
      <c r="CZ203" s="1336"/>
      <c r="DA203" s="1336"/>
      <c r="DB203" s="1336"/>
      <c r="DC203" s="1336"/>
      <c r="DD203" s="1336"/>
      <c r="DE203" s="1336"/>
      <c r="DF203" s="1336"/>
      <c r="DG203" s="1336"/>
      <c r="DH203" s="1336"/>
      <c r="DI203" s="1336"/>
      <c r="DJ203" s="1336"/>
      <c r="DK203" s="1336"/>
      <c r="DL203" s="1336"/>
    </row>
    <row r="204" spans="1:116" s="1338" customFormat="1" ht="18.75">
      <c r="A204" s="1798" t="s">
        <v>805</v>
      </c>
      <c r="B204" s="1796">
        <f>C204</f>
        <v>45867</v>
      </c>
      <c r="C204" s="1795">
        <v>45867</v>
      </c>
      <c r="D204" s="1341"/>
      <c r="F204" s="1336"/>
      <c r="G204" s="1336"/>
      <c r="H204" s="1336"/>
      <c r="I204" s="1336"/>
      <c r="J204" s="1337"/>
      <c r="K204" s="1337"/>
      <c r="L204" s="1336"/>
      <c r="M204" s="1336"/>
      <c r="N204" s="1336"/>
      <c r="O204" s="1336"/>
      <c r="P204" s="1336"/>
      <c r="Q204" s="1336"/>
      <c r="R204" s="1336"/>
      <c r="S204" s="1336"/>
      <c r="T204" s="1336"/>
      <c r="U204" s="1336"/>
      <c r="V204" s="1336"/>
      <c r="W204" s="1336"/>
      <c r="X204" s="1336"/>
      <c r="Y204" s="1336"/>
      <c r="Z204" s="1336"/>
      <c r="AA204" s="1336"/>
      <c r="AB204" s="1336"/>
      <c r="AC204" s="1336"/>
      <c r="AD204" s="1336"/>
      <c r="AE204" s="1336"/>
      <c r="AF204" s="1336"/>
      <c r="AG204" s="1336"/>
      <c r="AH204" s="1336"/>
      <c r="AI204" s="1336"/>
      <c r="AJ204" s="1336"/>
      <c r="AK204" s="1336"/>
      <c r="AL204" s="1336"/>
      <c r="AM204" s="1336"/>
      <c r="AN204" s="1336"/>
      <c r="AO204" s="1336"/>
      <c r="AP204" s="1336"/>
      <c r="AQ204" s="1336"/>
      <c r="AR204" s="1336"/>
      <c r="AS204" s="1336"/>
      <c r="AT204" s="1336"/>
      <c r="AU204" s="1336"/>
      <c r="AV204" s="1336"/>
      <c r="AW204" s="1336"/>
      <c r="AX204" s="1336"/>
      <c r="AY204" s="1336"/>
      <c r="AZ204" s="1336"/>
      <c r="BA204" s="1336"/>
      <c r="BB204" s="1336"/>
      <c r="BC204" s="1336"/>
      <c r="BD204" s="1336"/>
      <c r="BE204" s="1336"/>
      <c r="BF204" s="1336"/>
      <c r="BG204" s="1336"/>
      <c r="BH204" s="1336"/>
      <c r="BI204" s="1336"/>
      <c r="BJ204" s="1336"/>
      <c r="BK204" s="1336"/>
      <c r="BL204" s="1336"/>
      <c r="BM204" s="1336"/>
      <c r="BN204" s="1336"/>
      <c r="BO204" s="1336"/>
      <c r="BP204" s="1336"/>
      <c r="BQ204" s="1336"/>
      <c r="BR204" s="1336"/>
      <c r="BS204" s="1336"/>
      <c r="BT204" s="1336"/>
      <c r="BU204" s="1336"/>
      <c r="BV204" s="1336"/>
      <c r="BW204" s="1336"/>
      <c r="BX204" s="1336"/>
      <c r="BY204" s="1336"/>
      <c r="BZ204" s="1336"/>
      <c r="CA204" s="1336"/>
      <c r="CB204" s="1336"/>
      <c r="CC204" s="1336"/>
      <c r="CD204" s="1336"/>
      <c r="CE204" s="1336"/>
      <c r="CF204" s="1336"/>
      <c r="CG204" s="1336"/>
      <c r="CH204" s="1336"/>
      <c r="CI204" s="1336"/>
      <c r="CJ204" s="1336"/>
      <c r="CK204" s="1336"/>
      <c r="CL204" s="1336"/>
      <c r="CM204" s="1336"/>
      <c r="CN204" s="1336"/>
      <c r="CO204" s="1336"/>
      <c r="CP204" s="1336"/>
      <c r="CQ204" s="1336"/>
      <c r="CR204" s="1336"/>
      <c r="CS204" s="1336"/>
      <c r="CT204" s="1336"/>
      <c r="CU204" s="1336"/>
      <c r="CV204" s="1336"/>
      <c r="CW204" s="1336"/>
      <c r="CX204" s="1336"/>
      <c r="CY204" s="1336"/>
      <c r="CZ204" s="1336"/>
      <c r="DA204" s="1336"/>
      <c r="DB204" s="1336"/>
      <c r="DC204" s="1336"/>
      <c r="DD204" s="1336"/>
      <c r="DE204" s="1336"/>
      <c r="DF204" s="1336"/>
      <c r="DG204" s="1336"/>
      <c r="DH204" s="1336"/>
      <c r="DI204" s="1336"/>
      <c r="DJ204" s="1336"/>
      <c r="DK204" s="1336"/>
      <c r="DL204" s="1336"/>
    </row>
    <row r="205" spans="1:116" s="1338" customFormat="1" ht="18.75">
      <c r="A205" s="1798" t="s">
        <v>804</v>
      </c>
      <c r="B205" s="1796">
        <f>C205</f>
        <v>46592</v>
      </c>
      <c r="C205" s="1795">
        <v>46592</v>
      </c>
      <c r="D205" s="1341"/>
      <c r="F205" s="1336"/>
      <c r="G205" s="1336"/>
      <c r="H205" s="1336"/>
      <c r="I205" s="1336"/>
      <c r="J205" s="1337"/>
      <c r="K205" s="1337"/>
      <c r="L205" s="1336"/>
      <c r="M205" s="1336"/>
      <c r="N205" s="1336"/>
      <c r="O205" s="1336"/>
      <c r="P205" s="1336"/>
      <c r="Q205" s="1336"/>
      <c r="R205" s="1336"/>
      <c r="S205" s="1336"/>
      <c r="T205" s="1336"/>
      <c r="U205" s="1336"/>
      <c r="V205" s="1336"/>
      <c r="W205" s="1336"/>
      <c r="X205" s="1336"/>
      <c r="Y205" s="1336"/>
      <c r="Z205" s="1336"/>
      <c r="AA205" s="1336"/>
      <c r="AB205" s="1336"/>
      <c r="AC205" s="1336"/>
      <c r="AD205" s="1336"/>
      <c r="AE205" s="1336"/>
      <c r="AF205" s="1336"/>
      <c r="AG205" s="1336"/>
      <c r="AH205" s="1336"/>
      <c r="AI205" s="1336"/>
      <c r="AJ205" s="1336"/>
      <c r="AK205" s="1336"/>
      <c r="AL205" s="1336"/>
      <c r="AM205" s="1336"/>
      <c r="AN205" s="1336"/>
      <c r="AO205" s="1336"/>
      <c r="AP205" s="1336"/>
      <c r="AQ205" s="1336"/>
      <c r="AR205" s="1336"/>
      <c r="AS205" s="1336"/>
      <c r="AT205" s="1336"/>
      <c r="AU205" s="1336"/>
      <c r="AV205" s="1336"/>
      <c r="AW205" s="1336"/>
      <c r="AX205" s="1336"/>
      <c r="AY205" s="1336"/>
      <c r="AZ205" s="1336"/>
      <c r="BA205" s="1336"/>
      <c r="BB205" s="1336"/>
      <c r="BC205" s="1336"/>
      <c r="BD205" s="1336"/>
      <c r="BE205" s="1336"/>
      <c r="BF205" s="1336"/>
      <c r="BG205" s="1336"/>
      <c r="BH205" s="1336"/>
      <c r="BI205" s="1336"/>
      <c r="BJ205" s="1336"/>
      <c r="BK205" s="1336"/>
      <c r="BL205" s="1336"/>
      <c r="BM205" s="1336"/>
      <c r="BN205" s="1336"/>
      <c r="BO205" s="1336"/>
      <c r="BP205" s="1336"/>
      <c r="BQ205" s="1336"/>
      <c r="BR205" s="1336"/>
      <c r="BS205" s="1336"/>
      <c r="BT205" s="1336"/>
      <c r="BU205" s="1336"/>
      <c r="BV205" s="1336"/>
      <c r="BW205" s="1336"/>
      <c r="BX205" s="1336"/>
      <c r="BY205" s="1336"/>
      <c r="BZ205" s="1336"/>
      <c r="CA205" s="1336"/>
      <c r="CB205" s="1336"/>
      <c r="CC205" s="1336"/>
      <c r="CD205" s="1336"/>
      <c r="CE205" s="1336"/>
      <c r="CF205" s="1336"/>
      <c r="CG205" s="1336"/>
      <c r="CH205" s="1336"/>
      <c r="CI205" s="1336"/>
      <c r="CJ205" s="1336"/>
      <c r="CK205" s="1336"/>
      <c r="CL205" s="1336"/>
      <c r="CM205" s="1336"/>
      <c r="CN205" s="1336"/>
      <c r="CO205" s="1336"/>
      <c r="CP205" s="1336"/>
      <c r="CQ205" s="1336"/>
      <c r="CR205" s="1336"/>
      <c r="CS205" s="1336"/>
      <c r="CT205" s="1336"/>
      <c r="CU205" s="1336"/>
      <c r="CV205" s="1336"/>
      <c r="CW205" s="1336"/>
      <c r="CX205" s="1336"/>
      <c r="CY205" s="1336"/>
      <c r="CZ205" s="1336"/>
      <c r="DA205" s="1336"/>
      <c r="DB205" s="1336"/>
      <c r="DC205" s="1336"/>
      <c r="DD205" s="1336"/>
      <c r="DE205" s="1336"/>
      <c r="DF205" s="1336"/>
      <c r="DG205" s="1336"/>
      <c r="DH205" s="1336"/>
      <c r="DI205" s="1336"/>
      <c r="DJ205" s="1336"/>
      <c r="DK205" s="1336"/>
      <c r="DL205" s="1336"/>
    </row>
    <row r="206" spans="1:116" s="1338" customFormat="1" ht="18.75">
      <c r="A206" s="1798" t="s">
        <v>803</v>
      </c>
      <c r="B206" s="1796">
        <f>C206</f>
        <v>47329</v>
      </c>
      <c r="C206" s="1795">
        <v>47329</v>
      </c>
      <c r="D206" s="1341"/>
      <c r="F206" s="1336"/>
      <c r="G206" s="1336"/>
      <c r="H206" s="1336"/>
      <c r="I206" s="1336"/>
      <c r="J206" s="1337"/>
      <c r="K206" s="1337"/>
      <c r="L206" s="1336"/>
      <c r="M206" s="1336"/>
      <c r="N206" s="1336"/>
      <c r="O206" s="1336"/>
      <c r="P206" s="1336"/>
      <c r="Q206" s="1336"/>
      <c r="R206" s="1336"/>
      <c r="S206" s="1336"/>
      <c r="T206" s="1336"/>
      <c r="U206" s="1336"/>
      <c r="V206" s="1336"/>
      <c r="W206" s="1336"/>
      <c r="X206" s="1336"/>
      <c r="Y206" s="1336"/>
      <c r="Z206" s="1336"/>
      <c r="AA206" s="1336"/>
      <c r="AB206" s="1336"/>
      <c r="AC206" s="1336"/>
      <c r="AD206" s="1336"/>
      <c r="AE206" s="1336"/>
      <c r="AF206" s="1336"/>
      <c r="AG206" s="1336"/>
      <c r="AH206" s="1336"/>
      <c r="AI206" s="1336"/>
      <c r="AJ206" s="1336"/>
      <c r="AK206" s="1336"/>
      <c r="AL206" s="1336"/>
      <c r="AM206" s="1336"/>
      <c r="AN206" s="1336"/>
      <c r="AO206" s="1336"/>
      <c r="AP206" s="1336"/>
      <c r="AQ206" s="1336"/>
      <c r="AR206" s="1336"/>
      <c r="AS206" s="1336"/>
      <c r="AT206" s="1336"/>
      <c r="AU206" s="1336"/>
      <c r="AV206" s="1336"/>
      <c r="AW206" s="1336"/>
      <c r="AX206" s="1336"/>
      <c r="AY206" s="1336"/>
      <c r="AZ206" s="1336"/>
      <c r="BA206" s="1336"/>
      <c r="BB206" s="1336"/>
      <c r="BC206" s="1336"/>
      <c r="BD206" s="1336"/>
      <c r="BE206" s="1336"/>
      <c r="BF206" s="1336"/>
      <c r="BG206" s="1336"/>
      <c r="BH206" s="1336"/>
      <c r="BI206" s="1336"/>
      <c r="BJ206" s="1336"/>
      <c r="BK206" s="1336"/>
      <c r="BL206" s="1336"/>
      <c r="BM206" s="1336"/>
      <c r="BN206" s="1336"/>
      <c r="BO206" s="1336"/>
      <c r="BP206" s="1336"/>
      <c r="BQ206" s="1336"/>
      <c r="BR206" s="1336"/>
      <c r="BS206" s="1336"/>
      <c r="BT206" s="1336"/>
      <c r="BU206" s="1336"/>
      <c r="BV206" s="1336"/>
      <c r="BW206" s="1336"/>
      <c r="BX206" s="1336"/>
      <c r="BY206" s="1336"/>
      <c r="BZ206" s="1336"/>
      <c r="CA206" s="1336"/>
      <c r="CB206" s="1336"/>
      <c r="CC206" s="1336"/>
      <c r="CD206" s="1336"/>
      <c r="CE206" s="1336"/>
      <c r="CF206" s="1336"/>
      <c r="CG206" s="1336"/>
      <c r="CH206" s="1336"/>
      <c r="CI206" s="1336"/>
      <c r="CJ206" s="1336"/>
      <c r="CK206" s="1336"/>
      <c r="CL206" s="1336"/>
      <c r="CM206" s="1336"/>
      <c r="CN206" s="1336"/>
      <c r="CO206" s="1336"/>
      <c r="CP206" s="1336"/>
      <c r="CQ206" s="1336"/>
      <c r="CR206" s="1336"/>
      <c r="CS206" s="1336"/>
      <c r="CT206" s="1336"/>
      <c r="CU206" s="1336"/>
      <c r="CV206" s="1336"/>
      <c r="CW206" s="1336"/>
      <c r="CX206" s="1336"/>
      <c r="CY206" s="1336"/>
      <c r="CZ206" s="1336"/>
      <c r="DA206" s="1336"/>
      <c r="DB206" s="1336"/>
      <c r="DC206" s="1336"/>
      <c r="DD206" s="1336"/>
      <c r="DE206" s="1336"/>
      <c r="DF206" s="1336"/>
      <c r="DG206" s="1336"/>
      <c r="DH206" s="1336"/>
      <c r="DI206" s="1336"/>
      <c r="DJ206" s="1336"/>
      <c r="DK206" s="1336"/>
      <c r="DL206" s="1336"/>
    </row>
    <row r="207" spans="1:116" s="1338" customFormat="1" ht="18.75">
      <c r="A207" s="1798" t="s">
        <v>802</v>
      </c>
      <c r="B207" s="1796">
        <f>C207</f>
        <v>48078</v>
      </c>
      <c r="C207" s="1795">
        <v>48078</v>
      </c>
      <c r="D207" s="1341"/>
      <c r="F207" s="1336"/>
      <c r="G207" s="1336"/>
      <c r="H207" s="1336"/>
      <c r="I207" s="1336"/>
      <c r="J207" s="1337"/>
      <c r="K207" s="1337"/>
      <c r="L207" s="1336"/>
      <c r="M207" s="1336"/>
      <c r="N207" s="1336"/>
      <c r="O207" s="1336"/>
      <c r="P207" s="1336"/>
      <c r="Q207" s="1336"/>
      <c r="R207" s="1336"/>
      <c r="S207" s="1336"/>
      <c r="T207" s="1336"/>
      <c r="U207" s="1336"/>
      <c r="V207" s="1336"/>
      <c r="W207" s="1336"/>
      <c r="X207" s="1336"/>
      <c r="Y207" s="1336"/>
      <c r="Z207" s="1336"/>
      <c r="AA207" s="1336"/>
      <c r="AB207" s="1336"/>
      <c r="AC207" s="1336"/>
      <c r="AD207" s="1336"/>
      <c r="AE207" s="1336"/>
      <c r="AF207" s="1336"/>
      <c r="AG207" s="1336"/>
      <c r="AH207" s="1336"/>
      <c r="AI207" s="1336"/>
      <c r="AJ207" s="1336"/>
      <c r="AK207" s="1336"/>
      <c r="AL207" s="1336"/>
      <c r="AM207" s="1336"/>
      <c r="AN207" s="1336"/>
      <c r="AO207" s="1336"/>
      <c r="AP207" s="1336"/>
      <c r="AQ207" s="1336"/>
      <c r="AR207" s="1336"/>
      <c r="AS207" s="1336"/>
      <c r="AT207" s="1336"/>
      <c r="AU207" s="1336"/>
      <c r="AV207" s="1336"/>
      <c r="AW207" s="1336"/>
      <c r="AX207" s="1336"/>
      <c r="AY207" s="1336"/>
      <c r="AZ207" s="1336"/>
      <c r="BA207" s="1336"/>
      <c r="BB207" s="1336"/>
      <c r="BC207" s="1336"/>
      <c r="BD207" s="1336"/>
      <c r="BE207" s="1336"/>
      <c r="BF207" s="1336"/>
      <c r="BG207" s="1336"/>
      <c r="BH207" s="1336"/>
      <c r="BI207" s="1336"/>
      <c r="BJ207" s="1336"/>
      <c r="BK207" s="1336"/>
      <c r="BL207" s="1336"/>
      <c r="BM207" s="1336"/>
      <c r="BN207" s="1336"/>
      <c r="BO207" s="1336"/>
      <c r="BP207" s="1336"/>
      <c r="BQ207" s="1336"/>
      <c r="BR207" s="1336"/>
      <c r="BS207" s="1336"/>
      <c r="BT207" s="1336"/>
      <c r="BU207" s="1336"/>
      <c r="BV207" s="1336"/>
      <c r="BW207" s="1336"/>
      <c r="BX207" s="1336"/>
      <c r="BY207" s="1336"/>
      <c r="BZ207" s="1336"/>
      <c r="CA207" s="1336"/>
      <c r="CB207" s="1336"/>
      <c r="CC207" s="1336"/>
      <c r="CD207" s="1336"/>
      <c r="CE207" s="1336"/>
      <c r="CF207" s="1336"/>
      <c r="CG207" s="1336"/>
      <c r="CH207" s="1336"/>
      <c r="CI207" s="1336"/>
      <c r="CJ207" s="1336"/>
      <c r="CK207" s="1336"/>
      <c r="CL207" s="1336"/>
      <c r="CM207" s="1336"/>
      <c r="CN207" s="1336"/>
      <c r="CO207" s="1336"/>
      <c r="CP207" s="1336"/>
      <c r="CQ207" s="1336"/>
      <c r="CR207" s="1336"/>
      <c r="CS207" s="1336"/>
      <c r="CT207" s="1336"/>
      <c r="CU207" s="1336"/>
      <c r="CV207" s="1336"/>
      <c r="CW207" s="1336"/>
      <c r="CX207" s="1336"/>
      <c r="CY207" s="1336"/>
      <c r="CZ207" s="1336"/>
      <c r="DA207" s="1336"/>
      <c r="DB207" s="1336"/>
      <c r="DC207" s="1336"/>
      <c r="DD207" s="1336"/>
      <c r="DE207" s="1336"/>
      <c r="DF207" s="1336"/>
      <c r="DG207" s="1336"/>
      <c r="DH207" s="1336"/>
      <c r="DI207" s="1336"/>
      <c r="DJ207" s="1336"/>
      <c r="DK207" s="1336"/>
      <c r="DL207" s="1336"/>
    </row>
    <row r="208" spans="1:116" s="1338" customFormat="1" ht="18.75">
      <c r="A208" s="1798" t="s">
        <v>801</v>
      </c>
      <c r="B208" s="1796">
        <f>C208</f>
        <v>48840</v>
      </c>
      <c r="C208" s="1795">
        <v>48840</v>
      </c>
      <c r="D208" s="1341"/>
      <c r="F208" s="1336"/>
      <c r="G208" s="1336"/>
      <c r="H208" s="1336"/>
      <c r="I208" s="1336"/>
      <c r="J208" s="1337"/>
      <c r="K208" s="1337"/>
      <c r="L208" s="1336"/>
      <c r="M208" s="1336"/>
      <c r="N208" s="1336"/>
      <c r="O208" s="1336"/>
      <c r="P208" s="1336"/>
      <c r="Q208" s="1336"/>
      <c r="R208" s="1336"/>
      <c r="S208" s="1336"/>
      <c r="T208" s="1336"/>
      <c r="U208" s="1336"/>
      <c r="V208" s="1336"/>
      <c r="W208" s="1336"/>
      <c r="X208" s="1336"/>
      <c r="Y208" s="1336"/>
      <c r="Z208" s="1336"/>
      <c r="AA208" s="1336"/>
      <c r="AB208" s="1336"/>
      <c r="AC208" s="1336"/>
      <c r="AD208" s="1336"/>
      <c r="AE208" s="1336"/>
      <c r="AF208" s="1336"/>
      <c r="AG208" s="1336"/>
      <c r="AH208" s="1336"/>
      <c r="AI208" s="1336"/>
      <c r="AJ208" s="1336"/>
      <c r="AK208" s="1336"/>
      <c r="AL208" s="1336"/>
      <c r="AM208" s="1336"/>
      <c r="AN208" s="1336"/>
      <c r="AO208" s="1336"/>
      <c r="AP208" s="1336"/>
      <c r="AQ208" s="1336"/>
      <c r="AR208" s="1336"/>
      <c r="AS208" s="1336"/>
      <c r="AT208" s="1336"/>
      <c r="AU208" s="1336"/>
      <c r="AV208" s="1336"/>
      <c r="AW208" s="1336"/>
      <c r="AX208" s="1336"/>
      <c r="AY208" s="1336"/>
      <c r="AZ208" s="1336"/>
      <c r="BA208" s="1336"/>
      <c r="BB208" s="1336"/>
      <c r="BC208" s="1336"/>
      <c r="BD208" s="1336"/>
      <c r="BE208" s="1336"/>
      <c r="BF208" s="1336"/>
      <c r="BG208" s="1336"/>
      <c r="BH208" s="1336"/>
      <c r="BI208" s="1336"/>
      <c r="BJ208" s="1336"/>
      <c r="BK208" s="1336"/>
      <c r="BL208" s="1336"/>
      <c r="BM208" s="1336"/>
      <c r="BN208" s="1336"/>
      <c r="BO208" s="1336"/>
      <c r="BP208" s="1336"/>
      <c r="BQ208" s="1336"/>
      <c r="BR208" s="1336"/>
      <c r="BS208" s="1336"/>
      <c r="BT208" s="1336"/>
      <c r="BU208" s="1336"/>
      <c r="BV208" s="1336"/>
      <c r="BW208" s="1336"/>
      <c r="BX208" s="1336"/>
      <c r="BY208" s="1336"/>
      <c r="BZ208" s="1336"/>
      <c r="CA208" s="1336"/>
      <c r="CB208" s="1336"/>
      <c r="CC208" s="1336"/>
      <c r="CD208" s="1336"/>
      <c r="CE208" s="1336"/>
      <c r="CF208" s="1336"/>
      <c r="CG208" s="1336"/>
      <c r="CH208" s="1336"/>
      <c r="CI208" s="1336"/>
      <c r="CJ208" s="1336"/>
      <c r="CK208" s="1336"/>
      <c r="CL208" s="1336"/>
      <c r="CM208" s="1336"/>
      <c r="CN208" s="1336"/>
      <c r="CO208" s="1336"/>
      <c r="CP208" s="1336"/>
      <c r="CQ208" s="1336"/>
      <c r="CR208" s="1336"/>
      <c r="CS208" s="1336"/>
      <c r="CT208" s="1336"/>
      <c r="CU208" s="1336"/>
      <c r="CV208" s="1336"/>
      <c r="CW208" s="1336"/>
      <c r="CX208" s="1336"/>
      <c r="CY208" s="1336"/>
      <c r="CZ208" s="1336"/>
      <c r="DA208" s="1336"/>
      <c r="DB208" s="1336"/>
      <c r="DC208" s="1336"/>
      <c r="DD208" s="1336"/>
      <c r="DE208" s="1336"/>
      <c r="DF208" s="1336"/>
      <c r="DG208" s="1336"/>
      <c r="DH208" s="1336"/>
      <c r="DI208" s="1336"/>
      <c r="DJ208" s="1336"/>
      <c r="DK208" s="1336"/>
      <c r="DL208" s="1336"/>
    </row>
    <row r="209" spans="1:116" s="1338" customFormat="1" ht="18.75">
      <c r="A209" s="1798" t="s">
        <v>800</v>
      </c>
      <c r="B209" s="1796">
        <f>C209</f>
        <v>49613</v>
      </c>
      <c r="C209" s="1795">
        <v>49613</v>
      </c>
      <c r="D209" s="1341"/>
      <c r="F209" s="1336"/>
      <c r="G209" s="1336"/>
      <c r="H209" s="1336"/>
      <c r="I209" s="1336"/>
      <c r="J209" s="1337"/>
      <c r="K209" s="1337"/>
      <c r="L209" s="1336"/>
      <c r="M209" s="1336"/>
      <c r="N209" s="1336"/>
      <c r="O209" s="1336"/>
      <c r="P209" s="1336"/>
      <c r="Q209" s="1336"/>
      <c r="R209" s="1336"/>
      <c r="S209" s="1336"/>
      <c r="T209" s="1336"/>
      <c r="U209" s="1336"/>
      <c r="V209" s="1336"/>
      <c r="W209" s="1336"/>
      <c r="X209" s="1336"/>
      <c r="Y209" s="1336"/>
      <c r="Z209" s="1336"/>
      <c r="AA209" s="1336"/>
      <c r="AB209" s="1336"/>
      <c r="AC209" s="1336"/>
      <c r="AD209" s="1336"/>
      <c r="AE209" s="1336"/>
      <c r="AF209" s="1336"/>
      <c r="AG209" s="1336"/>
      <c r="AH209" s="1336"/>
      <c r="AI209" s="1336"/>
      <c r="AJ209" s="1336"/>
      <c r="AK209" s="1336"/>
      <c r="AL209" s="1336"/>
      <c r="AM209" s="1336"/>
      <c r="AN209" s="1336"/>
      <c r="AO209" s="1336"/>
      <c r="AP209" s="1336"/>
      <c r="AQ209" s="1336"/>
      <c r="AR209" s="1336"/>
      <c r="AS209" s="1336"/>
      <c r="AT209" s="1336"/>
      <c r="AU209" s="1336"/>
      <c r="AV209" s="1336"/>
      <c r="AW209" s="1336"/>
      <c r="AX209" s="1336"/>
      <c r="AY209" s="1336"/>
      <c r="AZ209" s="1336"/>
      <c r="BA209" s="1336"/>
      <c r="BB209" s="1336"/>
      <c r="BC209" s="1336"/>
      <c r="BD209" s="1336"/>
      <c r="BE209" s="1336"/>
      <c r="BF209" s="1336"/>
      <c r="BG209" s="1336"/>
      <c r="BH209" s="1336"/>
      <c r="BI209" s="1336"/>
      <c r="BJ209" s="1336"/>
      <c r="BK209" s="1336"/>
      <c r="BL209" s="1336"/>
      <c r="BM209" s="1336"/>
      <c r="BN209" s="1336"/>
      <c r="BO209" s="1336"/>
      <c r="BP209" s="1336"/>
      <c r="BQ209" s="1336"/>
      <c r="BR209" s="1336"/>
      <c r="BS209" s="1336"/>
      <c r="BT209" s="1336"/>
      <c r="BU209" s="1336"/>
      <c r="BV209" s="1336"/>
      <c r="BW209" s="1336"/>
      <c r="BX209" s="1336"/>
      <c r="BY209" s="1336"/>
      <c r="BZ209" s="1336"/>
      <c r="CA209" s="1336"/>
      <c r="CB209" s="1336"/>
      <c r="CC209" s="1336"/>
      <c r="CD209" s="1336"/>
      <c r="CE209" s="1336"/>
      <c r="CF209" s="1336"/>
      <c r="CG209" s="1336"/>
      <c r="CH209" s="1336"/>
      <c r="CI209" s="1336"/>
      <c r="CJ209" s="1336"/>
      <c r="CK209" s="1336"/>
      <c r="CL209" s="1336"/>
      <c r="CM209" s="1336"/>
      <c r="CN209" s="1336"/>
      <c r="CO209" s="1336"/>
      <c r="CP209" s="1336"/>
      <c r="CQ209" s="1336"/>
      <c r="CR209" s="1336"/>
      <c r="CS209" s="1336"/>
      <c r="CT209" s="1336"/>
      <c r="CU209" s="1336"/>
      <c r="CV209" s="1336"/>
      <c r="CW209" s="1336"/>
      <c r="CX209" s="1336"/>
      <c r="CY209" s="1336"/>
      <c r="CZ209" s="1336"/>
      <c r="DA209" s="1336"/>
      <c r="DB209" s="1336"/>
      <c r="DC209" s="1336"/>
      <c r="DD209" s="1336"/>
      <c r="DE209" s="1336"/>
      <c r="DF209" s="1336"/>
      <c r="DG209" s="1336"/>
      <c r="DH209" s="1336"/>
      <c r="DI209" s="1336"/>
      <c r="DJ209" s="1336"/>
      <c r="DK209" s="1336"/>
      <c r="DL209" s="1336"/>
    </row>
    <row r="210" spans="1:116" s="1338" customFormat="1" ht="18.75">
      <c r="A210" s="1797" t="s">
        <v>799</v>
      </c>
      <c r="B210" s="1796">
        <f>C210</f>
        <v>50068</v>
      </c>
      <c r="C210" s="1795">
        <v>50068</v>
      </c>
      <c r="D210" s="1341"/>
      <c r="F210" s="1336"/>
      <c r="G210" s="1336"/>
      <c r="H210" s="1336"/>
      <c r="I210" s="1336"/>
      <c r="J210" s="1337"/>
      <c r="K210" s="1337"/>
      <c r="L210" s="1336"/>
      <c r="M210" s="1336"/>
      <c r="N210" s="1336"/>
      <c r="O210" s="1336"/>
      <c r="P210" s="1336"/>
      <c r="Q210" s="1336"/>
      <c r="R210" s="1336"/>
      <c r="S210" s="1336"/>
      <c r="T210" s="1336"/>
      <c r="U210" s="1336"/>
      <c r="V210" s="1336"/>
      <c r="W210" s="1336"/>
      <c r="X210" s="1336"/>
      <c r="Y210" s="1336"/>
      <c r="Z210" s="1336"/>
      <c r="AA210" s="1336"/>
      <c r="AB210" s="1336"/>
      <c r="AC210" s="1336"/>
      <c r="AD210" s="1336"/>
      <c r="AE210" s="1336"/>
      <c r="AF210" s="1336"/>
      <c r="AG210" s="1336"/>
      <c r="AH210" s="1336"/>
      <c r="AI210" s="1336"/>
      <c r="AJ210" s="1336"/>
      <c r="AK210" s="1336"/>
      <c r="AL210" s="1336"/>
      <c r="AM210" s="1336"/>
      <c r="AN210" s="1336"/>
      <c r="AO210" s="1336"/>
      <c r="AP210" s="1336"/>
      <c r="AQ210" s="1336"/>
      <c r="AR210" s="1336"/>
      <c r="AS210" s="1336"/>
      <c r="AT210" s="1336"/>
      <c r="AU210" s="1336"/>
      <c r="AV210" s="1336"/>
      <c r="AW210" s="1336"/>
      <c r="AX210" s="1336"/>
      <c r="AY210" s="1336"/>
      <c r="AZ210" s="1336"/>
      <c r="BA210" s="1336"/>
      <c r="BB210" s="1336"/>
      <c r="BC210" s="1336"/>
      <c r="BD210" s="1336"/>
      <c r="BE210" s="1336"/>
      <c r="BF210" s="1336"/>
      <c r="BG210" s="1336"/>
      <c r="BH210" s="1336"/>
      <c r="BI210" s="1336"/>
      <c r="BJ210" s="1336"/>
      <c r="BK210" s="1336"/>
      <c r="BL210" s="1336"/>
      <c r="BM210" s="1336"/>
      <c r="BN210" s="1336"/>
      <c r="BO210" s="1336"/>
      <c r="BP210" s="1336"/>
      <c r="BQ210" s="1336"/>
      <c r="BR210" s="1336"/>
      <c r="BS210" s="1336"/>
      <c r="BT210" s="1336"/>
      <c r="BU210" s="1336"/>
      <c r="BV210" s="1336"/>
      <c r="BW210" s="1336"/>
      <c r="BX210" s="1336"/>
      <c r="BY210" s="1336"/>
      <c r="BZ210" s="1336"/>
      <c r="CA210" s="1336"/>
      <c r="CB210" s="1336"/>
      <c r="CC210" s="1336"/>
      <c r="CD210" s="1336"/>
      <c r="CE210" s="1336"/>
      <c r="CF210" s="1336"/>
      <c r="CG210" s="1336"/>
      <c r="CH210" s="1336"/>
      <c r="CI210" s="1336"/>
      <c r="CJ210" s="1336"/>
      <c r="CK210" s="1336"/>
      <c r="CL210" s="1336"/>
      <c r="CM210" s="1336"/>
      <c r="CN210" s="1336"/>
      <c r="CO210" s="1336"/>
      <c r="CP210" s="1336"/>
      <c r="CQ210" s="1336"/>
      <c r="CR210" s="1336"/>
      <c r="CS210" s="1336"/>
      <c r="CT210" s="1336"/>
      <c r="CU210" s="1336"/>
      <c r="CV210" s="1336"/>
      <c r="CW210" s="1336"/>
      <c r="CX210" s="1336"/>
      <c r="CY210" s="1336"/>
      <c r="CZ210" s="1336"/>
      <c r="DA210" s="1336"/>
      <c r="DB210" s="1336"/>
      <c r="DC210" s="1336"/>
      <c r="DD210" s="1336"/>
      <c r="DE210" s="1336"/>
      <c r="DF210" s="1336"/>
      <c r="DG210" s="1336"/>
      <c r="DH210" s="1336"/>
      <c r="DI210" s="1336"/>
      <c r="DJ210" s="1336"/>
      <c r="DK210" s="1336"/>
      <c r="DL210" s="1336"/>
    </row>
    <row r="211" spans="1:116" s="1338" customFormat="1" ht="18.75">
      <c r="A211" s="1797" t="s">
        <v>798</v>
      </c>
      <c r="B211" s="1796">
        <f>C211</f>
        <v>50860</v>
      </c>
      <c r="C211" s="1795">
        <v>50860</v>
      </c>
      <c r="D211" s="1341"/>
      <c r="F211" s="1336"/>
      <c r="G211" s="1336"/>
      <c r="H211" s="1336"/>
      <c r="I211" s="1336"/>
      <c r="J211" s="1337"/>
      <c r="K211" s="1337"/>
      <c r="L211" s="1336"/>
      <c r="M211" s="1336"/>
      <c r="N211" s="1336"/>
      <c r="O211" s="1336"/>
      <c r="P211" s="1336"/>
      <c r="Q211" s="1336"/>
      <c r="R211" s="1336"/>
      <c r="S211" s="1336"/>
      <c r="T211" s="1336"/>
      <c r="U211" s="1336"/>
      <c r="V211" s="1336"/>
      <c r="W211" s="1336"/>
      <c r="X211" s="1336"/>
      <c r="Y211" s="1336"/>
      <c r="Z211" s="1336"/>
      <c r="AA211" s="1336"/>
      <c r="AB211" s="1336"/>
      <c r="AC211" s="1336"/>
      <c r="AD211" s="1336"/>
      <c r="AE211" s="1336"/>
      <c r="AF211" s="1336"/>
      <c r="AG211" s="1336"/>
      <c r="AH211" s="1336"/>
      <c r="AI211" s="1336"/>
      <c r="AJ211" s="1336"/>
      <c r="AK211" s="1336"/>
      <c r="AL211" s="1336"/>
      <c r="AM211" s="1336"/>
      <c r="AN211" s="1336"/>
      <c r="AO211" s="1336"/>
      <c r="AP211" s="1336"/>
      <c r="AQ211" s="1336"/>
      <c r="AR211" s="1336"/>
      <c r="AS211" s="1336"/>
      <c r="AT211" s="1336"/>
      <c r="AU211" s="1336"/>
      <c r="AV211" s="1336"/>
      <c r="AW211" s="1336"/>
      <c r="AX211" s="1336"/>
      <c r="AY211" s="1336"/>
      <c r="AZ211" s="1336"/>
      <c r="BA211" s="1336"/>
      <c r="BB211" s="1336"/>
      <c r="BC211" s="1336"/>
      <c r="BD211" s="1336"/>
      <c r="BE211" s="1336"/>
      <c r="BF211" s="1336"/>
      <c r="BG211" s="1336"/>
      <c r="BH211" s="1336"/>
      <c r="BI211" s="1336"/>
      <c r="BJ211" s="1336"/>
      <c r="BK211" s="1336"/>
      <c r="BL211" s="1336"/>
      <c r="BM211" s="1336"/>
      <c r="BN211" s="1336"/>
      <c r="BO211" s="1336"/>
      <c r="BP211" s="1336"/>
      <c r="BQ211" s="1336"/>
      <c r="BR211" s="1336"/>
      <c r="BS211" s="1336"/>
      <c r="BT211" s="1336"/>
      <c r="BU211" s="1336"/>
      <c r="BV211" s="1336"/>
      <c r="BW211" s="1336"/>
      <c r="BX211" s="1336"/>
      <c r="BY211" s="1336"/>
      <c r="BZ211" s="1336"/>
      <c r="CA211" s="1336"/>
      <c r="CB211" s="1336"/>
      <c r="CC211" s="1336"/>
      <c r="CD211" s="1336"/>
      <c r="CE211" s="1336"/>
      <c r="CF211" s="1336"/>
      <c r="CG211" s="1336"/>
      <c r="CH211" s="1336"/>
      <c r="CI211" s="1336"/>
      <c r="CJ211" s="1336"/>
      <c r="CK211" s="1336"/>
      <c r="CL211" s="1336"/>
      <c r="CM211" s="1336"/>
      <c r="CN211" s="1336"/>
      <c r="CO211" s="1336"/>
      <c r="CP211" s="1336"/>
      <c r="CQ211" s="1336"/>
      <c r="CR211" s="1336"/>
      <c r="CS211" s="1336"/>
      <c r="CT211" s="1336"/>
      <c r="CU211" s="1336"/>
      <c r="CV211" s="1336"/>
      <c r="CW211" s="1336"/>
      <c r="CX211" s="1336"/>
      <c r="CY211" s="1336"/>
      <c r="CZ211" s="1336"/>
      <c r="DA211" s="1336"/>
      <c r="DB211" s="1336"/>
      <c r="DC211" s="1336"/>
      <c r="DD211" s="1336"/>
      <c r="DE211" s="1336"/>
      <c r="DF211" s="1336"/>
      <c r="DG211" s="1336"/>
      <c r="DH211" s="1336"/>
      <c r="DI211" s="1336"/>
      <c r="DJ211" s="1336"/>
      <c r="DK211" s="1336"/>
      <c r="DL211" s="1336"/>
    </row>
    <row r="212" spans="1:116" s="1338" customFormat="1" ht="18.75">
      <c r="A212" s="1797" t="s">
        <v>797</v>
      </c>
      <c r="B212" s="1796">
        <f>C212</f>
        <v>51667</v>
      </c>
      <c r="C212" s="1795">
        <v>51667</v>
      </c>
      <c r="D212" s="1341"/>
      <c r="F212" s="1336"/>
      <c r="G212" s="1336"/>
      <c r="H212" s="1336"/>
      <c r="I212" s="1336"/>
      <c r="J212" s="1337"/>
      <c r="K212" s="1337"/>
      <c r="L212" s="1336"/>
      <c r="M212" s="1336"/>
      <c r="N212" s="1336"/>
      <c r="O212" s="1336"/>
      <c r="P212" s="1336"/>
      <c r="Q212" s="1336"/>
      <c r="R212" s="1336"/>
      <c r="S212" s="1336"/>
      <c r="T212" s="1336"/>
      <c r="U212" s="1336"/>
      <c r="V212" s="1336"/>
      <c r="W212" s="1336"/>
      <c r="X212" s="1336"/>
      <c r="Y212" s="1336"/>
      <c r="Z212" s="1336"/>
      <c r="AA212" s="1336"/>
      <c r="AB212" s="1336"/>
      <c r="AC212" s="1336"/>
      <c r="AD212" s="1336"/>
      <c r="AE212" s="1336"/>
      <c r="AF212" s="1336"/>
      <c r="AG212" s="1336"/>
      <c r="AH212" s="1336"/>
      <c r="AI212" s="1336"/>
      <c r="AJ212" s="1336"/>
      <c r="AK212" s="1336"/>
      <c r="AL212" s="1336"/>
      <c r="AM212" s="1336"/>
      <c r="AN212" s="1336"/>
      <c r="AO212" s="1336"/>
      <c r="AP212" s="1336"/>
      <c r="AQ212" s="1336"/>
      <c r="AR212" s="1336"/>
      <c r="AS212" s="1336"/>
      <c r="AT212" s="1336"/>
      <c r="AU212" s="1336"/>
      <c r="AV212" s="1336"/>
      <c r="AW212" s="1336"/>
      <c r="AX212" s="1336"/>
      <c r="AY212" s="1336"/>
      <c r="AZ212" s="1336"/>
      <c r="BA212" s="1336"/>
      <c r="BB212" s="1336"/>
      <c r="BC212" s="1336"/>
      <c r="BD212" s="1336"/>
      <c r="BE212" s="1336"/>
      <c r="BF212" s="1336"/>
      <c r="BG212" s="1336"/>
      <c r="BH212" s="1336"/>
      <c r="BI212" s="1336"/>
      <c r="BJ212" s="1336"/>
      <c r="BK212" s="1336"/>
      <c r="BL212" s="1336"/>
      <c r="BM212" s="1336"/>
      <c r="BN212" s="1336"/>
      <c r="BO212" s="1336"/>
      <c r="BP212" s="1336"/>
      <c r="BQ212" s="1336"/>
      <c r="BR212" s="1336"/>
      <c r="BS212" s="1336"/>
      <c r="BT212" s="1336"/>
      <c r="BU212" s="1336"/>
      <c r="BV212" s="1336"/>
      <c r="BW212" s="1336"/>
      <c r="BX212" s="1336"/>
      <c r="BY212" s="1336"/>
      <c r="BZ212" s="1336"/>
      <c r="CA212" s="1336"/>
      <c r="CB212" s="1336"/>
      <c r="CC212" s="1336"/>
      <c r="CD212" s="1336"/>
      <c r="CE212" s="1336"/>
      <c r="CF212" s="1336"/>
      <c r="CG212" s="1336"/>
      <c r="CH212" s="1336"/>
      <c r="CI212" s="1336"/>
      <c r="CJ212" s="1336"/>
      <c r="CK212" s="1336"/>
      <c r="CL212" s="1336"/>
      <c r="CM212" s="1336"/>
      <c r="CN212" s="1336"/>
      <c r="CO212" s="1336"/>
      <c r="CP212" s="1336"/>
      <c r="CQ212" s="1336"/>
      <c r="CR212" s="1336"/>
      <c r="CS212" s="1336"/>
      <c r="CT212" s="1336"/>
      <c r="CU212" s="1336"/>
      <c r="CV212" s="1336"/>
      <c r="CW212" s="1336"/>
      <c r="CX212" s="1336"/>
      <c r="CY212" s="1336"/>
      <c r="CZ212" s="1336"/>
      <c r="DA212" s="1336"/>
      <c r="DB212" s="1336"/>
      <c r="DC212" s="1336"/>
      <c r="DD212" s="1336"/>
      <c r="DE212" s="1336"/>
      <c r="DF212" s="1336"/>
      <c r="DG212" s="1336"/>
      <c r="DH212" s="1336"/>
      <c r="DI212" s="1336"/>
      <c r="DJ212" s="1336"/>
      <c r="DK212" s="1336"/>
      <c r="DL212" s="1336"/>
    </row>
    <row r="213" spans="1:116" s="1338" customFormat="1" ht="18.75">
      <c r="A213" s="1797" t="s">
        <v>796</v>
      </c>
      <c r="B213" s="1796">
        <f>C213</f>
        <v>52486</v>
      </c>
      <c r="C213" s="1795">
        <v>52486</v>
      </c>
      <c r="D213" s="1341"/>
      <c r="F213" s="1336"/>
      <c r="G213" s="1336"/>
      <c r="H213" s="1336"/>
      <c r="I213" s="1336"/>
      <c r="J213" s="1337"/>
      <c r="K213" s="1337"/>
      <c r="L213" s="1336"/>
      <c r="M213" s="1336"/>
      <c r="N213" s="1336"/>
      <c r="O213" s="1336"/>
      <c r="P213" s="1336"/>
      <c r="Q213" s="1336"/>
      <c r="R213" s="1336"/>
      <c r="S213" s="1336"/>
      <c r="T213" s="1336"/>
      <c r="U213" s="1336"/>
      <c r="V213" s="1336"/>
      <c r="W213" s="1336"/>
      <c r="X213" s="1336"/>
      <c r="Y213" s="1336"/>
      <c r="Z213" s="1336"/>
      <c r="AA213" s="1336"/>
      <c r="AB213" s="1336"/>
      <c r="AC213" s="1336"/>
      <c r="AD213" s="1336"/>
      <c r="AE213" s="1336"/>
      <c r="AF213" s="1336"/>
      <c r="AG213" s="1336"/>
      <c r="AH213" s="1336"/>
      <c r="AI213" s="1336"/>
      <c r="AJ213" s="1336"/>
      <c r="AK213" s="1336"/>
      <c r="AL213" s="1336"/>
      <c r="AM213" s="1336"/>
      <c r="AN213" s="1336"/>
      <c r="AO213" s="1336"/>
      <c r="AP213" s="1336"/>
      <c r="AQ213" s="1336"/>
      <c r="AR213" s="1336"/>
      <c r="AS213" s="1336"/>
      <c r="AT213" s="1336"/>
      <c r="AU213" s="1336"/>
      <c r="AV213" s="1336"/>
      <c r="AW213" s="1336"/>
      <c r="AX213" s="1336"/>
      <c r="AY213" s="1336"/>
      <c r="AZ213" s="1336"/>
      <c r="BA213" s="1336"/>
      <c r="BB213" s="1336"/>
      <c r="BC213" s="1336"/>
      <c r="BD213" s="1336"/>
      <c r="BE213" s="1336"/>
      <c r="BF213" s="1336"/>
      <c r="BG213" s="1336"/>
      <c r="BH213" s="1336"/>
      <c r="BI213" s="1336"/>
      <c r="BJ213" s="1336"/>
      <c r="BK213" s="1336"/>
      <c r="BL213" s="1336"/>
      <c r="BM213" s="1336"/>
      <c r="BN213" s="1336"/>
      <c r="BO213" s="1336"/>
      <c r="BP213" s="1336"/>
      <c r="BQ213" s="1336"/>
      <c r="BR213" s="1336"/>
      <c r="BS213" s="1336"/>
      <c r="BT213" s="1336"/>
      <c r="BU213" s="1336"/>
      <c r="BV213" s="1336"/>
      <c r="BW213" s="1336"/>
      <c r="BX213" s="1336"/>
      <c r="BY213" s="1336"/>
      <c r="BZ213" s="1336"/>
      <c r="CA213" s="1336"/>
      <c r="CB213" s="1336"/>
      <c r="CC213" s="1336"/>
      <c r="CD213" s="1336"/>
      <c r="CE213" s="1336"/>
      <c r="CF213" s="1336"/>
      <c r="CG213" s="1336"/>
      <c r="CH213" s="1336"/>
      <c r="CI213" s="1336"/>
      <c r="CJ213" s="1336"/>
      <c r="CK213" s="1336"/>
      <c r="CL213" s="1336"/>
      <c r="CM213" s="1336"/>
      <c r="CN213" s="1336"/>
      <c r="CO213" s="1336"/>
      <c r="CP213" s="1336"/>
      <c r="CQ213" s="1336"/>
      <c r="CR213" s="1336"/>
      <c r="CS213" s="1336"/>
      <c r="CT213" s="1336"/>
      <c r="CU213" s="1336"/>
      <c r="CV213" s="1336"/>
      <c r="CW213" s="1336"/>
      <c r="CX213" s="1336"/>
      <c r="CY213" s="1336"/>
      <c r="CZ213" s="1336"/>
      <c r="DA213" s="1336"/>
      <c r="DB213" s="1336"/>
      <c r="DC213" s="1336"/>
      <c r="DD213" s="1336"/>
      <c r="DE213" s="1336"/>
      <c r="DF213" s="1336"/>
      <c r="DG213" s="1336"/>
      <c r="DH213" s="1336"/>
      <c r="DI213" s="1336"/>
      <c r="DJ213" s="1336"/>
      <c r="DK213" s="1336"/>
      <c r="DL213" s="1336"/>
    </row>
    <row r="214" spans="1:116" s="1338" customFormat="1" ht="18.75">
      <c r="A214" s="1797" t="s">
        <v>795</v>
      </c>
      <c r="B214" s="1796">
        <f>C214</f>
        <v>53319</v>
      </c>
      <c r="C214" s="1795">
        <v>53319</v>
      </c>
      <c r="D214" s="1341"/>
      <c r="F214" s="1336"/>
      <c r="G214" s="1336"/>
      <c r="H214" s="1336"/>
      <c r="I214" s="1336"/>
      <c r="J214" s="1337"/>
      <c r="K214" s="1337"/>
      <c r="L214" s="1336"/>
      <c r="M214" s="1336"/>
      <c r="N214" s="1336"/>
      <c r="O214" s="1336"/>
      <c r="P214" s="1336"/>
      <c r="Q214" s="1336"/>
      <c r="R214" s="1336"/>
      <c r="S214" s="1336"/>
      <c r="T214" s="1336"/>
      <c r="U214" s="1336"/>
      <c r="V214" s="1336"/>
      <c r="W214" s="1336"/>
      <c r="X214" s="1336"/>
      <c r="Y214" s="1336"/>
      <c r="Z214" s="1336"/>
      <c r="AA214" s="1336"/>
      <c r="AB214" s="1336"/>
      <c r="AC214" s="1336"/>
      <c r="AD214" s="1336"/>
      <c r="AE214" s="1336"/>
      <c r="AF214" s="1336"/>
      <c r="AG214" s="1336"/>
      <c r="AH214" s="1336"/>
      <c r="AI214" s="1336"/>
      <c r="AJ214" s="1336"/>
      <c r="AK214" s="1336"/>
      <c r="AL214" s="1336"/>
      <c r="AM214" s="1336"/>
      <c r="AN214" s="1336"/>
      <c r="AO214" s="1336"/>
      <c r="AP214" s="1336"/>
      <c r="AQ214" s="1336"/>
      <c r="AR214" s="1336"/>
      <c r="AS214" s="1336"/>
      <c r="AT214" s="1336"/>
      <c r="AU214" s="1336"/>
      <c r="AV214" s="1336"/>
      <c r="AW214" s="1336"/>
      <c r="AX214" s="1336"/>
      <c r="AY214" s="1336"/>
      <c r="AZ214" s="1336"/>
      <c r="BA214" s="1336"/>
      <c r="BB214" s="1336"/>
      <c r="BC214" s="1336"/>
      <c r="BD214" s="1336"/>
      <c r="BE214" s="1336"/>
      <c r="BF214" s="1336"/>
      <c r="BG214" s="1336"/>
      <c r="BH214" s="1336"/>
      <c r="BI214" s="1336"/>
      <c r="BJ214" s="1336"/>
      <c r="BK214" s="1336"/>
      <c r="BL214" s="1336"/>
      <c r="BM214" s="1336"/>
      <c r="BN214" s="1336"/>
      <c r="BO214" s="1336"/>
      <c r="BP214" s="1336"/>
      <c r="BQ214" s="1336"/>
      <c r="BR214" s="1336"/>
      <c r="BS214" s="1336"/>
      <c r="BT214" s="1336"/>
      <c r="BU214" s="1336"/>
      <c r="BV214" s="1336"/>
      <c r="BW214" s="1336"/>
      <c r="BX214" s="1336"/>
      <c r="BY214" s="1336"/>
      <c r="BZ214" s="1336"/>
      <c r="CA214" s="1336"/>
      <c r="CB214" s="1336"/>
      <c r="CC214" s="1336"/>
      <c r="CD214" s="1336"/>
      <c r="CE214" s="1336"/>
      <c r="CF214" s="1336"/>
      <c r="CG214" s="1336"/>
      <c r="CH214" s="1336"/>
      <c r="CI214" s="1336"/>
      <c r="CJ214" s="1336"/>
      <c r="CK214" s="1336"/>
      <c r="CL214" s="1336"/>
      <c r="CM214" s="1336"/>
      <c r="CN214" s="1336"/>
      <c r="CO214" s="1336"/>
      <c r="CP214" s="1336"/>
      <c r="CQ214" s="1336"/>
      <c r="CR214" s="1336"/>
      <c r="CS214" s="1336"/>
      <c r="CT214" s="1336"/>
      <c r="CU214" s="1336"/>
      <c r="CV214" s="1336"/>
      <c r="CW214" s="1336"/>
      <c r="CX214" s="1336"/>
      <c r="CY214" s="1336"/>
      <c r="CZ214" s="1336"/>
      <c r="DA214" s="1336"/>
      <c r="DB214" s="1336"/>
      <c r="DC214" s="1336"/>
      <c r="DD214" s="1336"/>
      <c r="DE214" s="1336"/>
      <c r="DF214" s="1336"/>
      <c r="DG214" s="1336"/>
      <c r="DH214" s="1336"/>
      <c r="DI214" s="1336"/>
      <c r="DJ214" s="1336"/>
      <c r="DK214" s="1336"/>
      <c r="DL214" s="1336"/>
    </row>
    <row r="215" spans="1:116" s="1338" customFormat="1" ht="18.75">
      <c r="A215" s="1797" t="s">
        <v>794</v>
      </c>
      <c r="B215" s="1796">
        <f>C215</f>
        <v>54165</v>
      </c>
      <c r="C215" s="1795">
        <v>54165</v>
      </c>
      <c r="D215" s="1341"/>
      <c r="F215" s="1336"/>
      <c r="G215" s="1336"/>
      <c r="H215" s="1336"/>
      <c r="I215" s="1336"/>
      <c r="J215" s="1337"/>
      <c r="K215" s="1337"/>
      <c r="L215" s="1336"/>
      <c r="M215" s="1336"/>
      <c r="N215" s="1336"/>
      <c r="O215" s="1336"/>
      <c r="P215" s="1336"/>
      <c r="Q215" s="1336"/>
      <c r="R215" s="1336"/>
      <c r="S215" s="1336"/>
      <c r="T215" s="1336"/>
      <c r="U215" s="1336"/>
      <c r="V215" s="1336"/>
      <c r="W215" s="1336"/>
      <c r="X215" s="1336"/>
      <c r="Y215" s="1336"/>
      <c r="Z215" s="1336"/>
      <c r="AA215" s="1336"/>
      <c r="AB215" s="1336"/>
      <c r="AC215" s="1336"/>
      <c r="AD215" s="1336"/>
      <c r="AE215" s="1336"/>
      <c r="AF215" s="1336"/>
      <c r="AG215" s="1336"/>
      <c r="AH215" s="1336"/>
      <c r="AI215" s="1336"/>
      <c r="AJ215" s="1336"/>
      <c r="AK215" s="1336"/>
      <c r="AL215" s="1336"/>
      <c r="AM215" s="1336"/>
      <c r="AN215" s="1336"/>
      <c r="AO215" s="1336"/>
      <c r="AP215" s="1336"/>
      <c r="AQ215" s="1336"/>
      <c r="AR215" s="1336"/>
      <c r="AS215" s="1336"/>
      <c r="AT215" s="1336"/>
      <c r="AU215" s="1336"/>
      <c r="AV215" s="1336"/>
      <c r="AW215" s="1336"/>
      <c r="AX215" s="1336"/>
      <c r="AY215" s="1336"/>
      <c r="AZ215" s="1336"/>
      <c r="BA215" s="1336"/>
      <c r="BB215" s="1336"/>
      <c r="BC215" s="1336"/>
      <c r="BD215" s="1336"/>
      <c r="BE215" s="1336"/>
      <c r="BF215" s="1336"/>
      <c r="BG215" s="1336"/>
      <c r="BH215" s="1336"/>
      <c r="BI215" s="1336"/>
      <c r="BJ215" s="1336"/>
      <c r="BK215" s="1336"/>
      <c r="BL215" s="1336"/>
      <c r="BM215" s="1336"/>
      <c r="BN215" s="1336"/>
      <c r="BO215" s="1336"/>
      <c r="BP215" s="1336"/>
      <c r="BQ215" s="1336"/>
      <c r="BR215" s="1336"/>
      <c r="BS215" s="1336"/>
      <c r="BT215" s="1336"/>
      <c r="BU215" s="1336"/>
      <c r="BV215" s="1336"/>
      <c r="BW215" s="1336"/>
      <c r="BX215" s="1336"/>
      <c r="BY215" s="1336"/>
      <c r="BZ215" s="1336"/>
      <c r="CA215" s="1336"/>
      <c r="CB215" s="1336"/>
      <c r="CC215" s="1336"/>
      <c r="CD215" s="1336"/>
      <c r="CE215" s="1336"/>
      <c r="CF215" s="1336"/>
      <c r="CG215" s="1336"/>
      <c r="CH215" s="1336"/>
      <c r="CI215" s="1336"/>
      <c r="CJ215" s="1336"/>
      <c r="CK215" s="1336"/>
      <c r="CL215" s="1336"/>
      <c r="CM215" s="1336"/>
      <c r="CN215" s="1336"/>
      <c r="CO215" s="1336"/>
      <c r="CP215" s="1336"/>
      <c r="CQ215" s="1336"/>
      <c r="CR215" s="1336"/>
      <c r="CS215" s="1336"/>
      <c r="CT215" s="1336"/>
      <c r="CU215" s="1336"/>
      <c r="CV215" s="1336"/>
      <c r="CW215" s="1336"/>
      <c r="CX215" s="1336"/>
      <c r="CY215" s="1336"/>
      <c r="CZ215" s="1336"/>
      <c r="DA215" s="1336"/>
      <c r="DB215" s="1336"/>
      <c r="DC215" s="1336"/>
      <c r="DD215" s="1336"/>
      <c r="DE215" s="1336"/>
      <c r="DF215" s="1336"/>
      <c r="DG215" s="1336"/>
      <c r="DH215" s="1336"/>
      <c r="DI215" s="1336"/>
      <c r="DJ215" s="1336"/>
      <c r="DK215" s="1336"/>
      <c r="DL215" s="1336"/>
    </row>
    <row r="216" spans="1:116" s="1338" customFormat="1" ht="18.75">
      <c r="A216" s="1797" t="s">
        <v>793</v>
      </c>
      <c r="B216" s="1796">
        <f>C216</f>
        <v>55025</v>
      </c>
      <c r="C216" s="1795">
        <v>55025</v>
      </c>
      <c r="D216" s="1341"/>
      <c r="F216" s="1336"/>
      <c r="G216" s="1336"/>
      <c r="H216" s="1336"/>
      <c r="I216" s="1336"/>
      <c r="J216" s="1337"/>
      <c r="K216" s="1337"/>
      <c r="L216" s="1336"/>
      <c r="M216" s="1336"/>
      <c r="N216" s="1336"/>
      <c r="O216" s="1336"/>
      <c r="P216" s="1336"/>
      <c r="Q216" s="1336"/>
      <c r="R216" s="1336"/>
      <c r="S216" s="1336"/>
      <c r="T216" s="1336"/>
      <c r="U216" s="1336"/>
      <c r="V216" s="1336"/>
      <c r="W216" s="1336"/>
      <c r="X216" s="1336"/>
      <c r="Y216" s="1336"/>
      <c r="Z216" s="1336"/>
      <c r="AA216" s="1336"/>
      <c r="AB216" s="1336"/>
      <c r="AC216" s="1336"/>
      <c r="AD216" s="1336"/>
      <c r="AE216" s="1336"/>
      <c r="AF216" s="1336"/>
      <c r="AG216" s="1336"/>
      <c r="AH216" s="1336"/>
      <c r="AI216" s="1336"/>
      <c r="AJ216" s="1336"/>
      <c r="AK216" s="1336"/>
      <c r="AL216" s="1336"/>
      <c r="AM216" s="1336"/>
      <c r="AN216" s="1336"/>
      <c r="AO216" s="1336"/>
      <c r="AP216" s="1336"/>
      <c r="AQ216" s="1336"/>
      <c r="AR216" s="1336"/>
      <c r="AS216" s="1336"/>
      <c r="AT216" s="1336"/>
      <c r="AU216" s="1336"/>
      <c r="AV216" s="1336"/>
      <c r="AW216" s="1336"/>
      <c r="AX216" s="1336"/>
      <c r="AY216" s="1336"/>
      <c r="AZ216" s="1336"/>
      <c r="BA216" s="1336"/>
      <c r="BB216" s="1336"/>
      <c r="BC216" s="1336"/>
      <c r="BD216" s="1336"/>
      <c r="BE216" s="1336"/>
      <c r="BF216" s="1336"/>
      <c r="BG216" s="1336"/>
      <c r="BH216" s="1336"/>
      <c r="BI216" s="1336"/>
      <c r="BJ216" s="1336"/>
      <c r="BK216" s="1336"/>
      <c r="BL216" s="1336"/>
      <c r="BM216" s="1336"/>
      <c r="BN216" s="1336"/>
      <c r="BO216" s="1336"/>
      <c r="BP216" s="1336"/>
      <c r="BQ216" s="1336"/>
      <c r="BR216" s="1336"/>
      <c r="BS216" s="1336"/>
      <c r="BT216" s="1336"/>
      <c r="BU216" s="1336"/>
      <c r="BV216" s="1336"/>
      <c r="BW216" s="1336"/>
      <c r="BX216" s="1336"/>
      <c r="BY216" s="1336"/>
      <c r="BZ216" s="1336"/>
      <c r="CA216" s="1336"/>
      <c r="CB216" s="1336"/>
      <c r="CC216" s="1336"/>
      <c r="CD216" s="1336"/>
      <c r="CE216" s="1336"/>
      <c r="CF216" s="1336"/>
      <c r="CG216" s="1336"/>
      <c r="CH216" s="1336"/>
      <c r="CI216" s="1336"/>
      <c r="CJ216" s="1336"/>
      <c r="CK216" s="1336"/>
      <c r="CL216" s="1336"/>
      <c r="CM216" s="1336"/>
      <c r="CN216" s="1336"/>
      <c r="CO216" s="1336"/>
      <c r="CP216" s="1336"/>
      <c r="CQ216" s="1336"/>
      <c r="CR216" s="1336"/>
      <c r="CS216" s="1336"/>
      <c r="CT216" s="1336"/>
      <c r="CU216" s="1336"/>
      <c r="CV216" s="1336"/>
      <c r="CW216" s="1336"/>
      <c r="CX216" s="1336"/>
      <c r="CY216" s="1336"/>
      <c r="CZ216" s="1336"/>
      <c r="DA216" s="1336"/>
      <c r="DB216" s="1336"/>
      <c r="DC216" s="1336"/>
      <c r="DD216" s="1336"/>
      <c r="DE216" s="1336"/>
      <c r="DF216" s="1336"/>
      <c r="DG216" s="1336"/>
      <c r="DH216" s="1336"/>
      <c r="DI216" s="1336"/>
      <c r="DJ216" s="1336"/>
      <c r="DK216" s="1336"/>
      <c r="DL216" s="1336"/>
    </row>
    <row r="217" spans="1:116" s="1338" customFormat="1" ht="18.75">
      <c r="A217" s="1797" t="s">
        <v>792</v>
      </c>
      <c r="B217" s="1796">
        <f>C217</f>
        <v>55899</v>
      </c>
      <c r="C217" s="1795">
        <v>55899</v>
      </c>
      <c r="D217" s="1341"/>
      <c r="F217" s="1336"/>
      <c r="G217" s="1336"/>
      <c r="H217" s="1336"/>
      <c r="I217" s="1336"/>
      <c r="J217" s="1337"/>
      <c r="K217" s="1337"/>
      <c r="L217" s="1336"/>
      <c r="M217" s="1336"/>
      <c r="N217" s="1336"/>
      <c r="O217" s="1336"/>
      <c r="P217" s="1336"/>
      <c r="Q217" s="1336"/>
      <c r="R217" s="1336"/>
      <c r="S217" s="1336"/>
      <c r="T217" s="1336"/>
      <c r="U217" s="1336"/>
      <c r="V217" s="1336"/>
      <c r="W217" s="1336"/>
      <c r="X217" s="1336"/>
      <c r="Y217" s="1336"/>
      <c r="Z217" s="1336"/>
      <c r="AA217" s="1336"/>
      <c r="AB217" s="1336"/>
      <c r="AC217" s="1336"/>
      <c r="AD217" s="1336"/>
      <c r="AE217" s="1336"/>
      <c r="AF217" s="1336"/>
      <c r="AG217" s="1336"/>
      <c r="AH217" s="1336"/>
      <c r="AI217" s="1336"/>
      <c r="AJ217" s="1336"/>
      <c r="AK217" s="1336"/>
      <c r="AL217" s="1336"/>
      <c r="AM217" s="1336"/>
      <c r="AN217" s="1336"/>
      <c r="AO217" s="1336"/>
      <c r="AP217" s="1336"/>
      <c r="AQ217" s="1336"/>
      <c r="AR217" s="1336"/>
      <c r="AS217" s="1336"/>
      <c r="AT217" s="1336"/>
      <c r="AU217" s="1336"/>
      <c r="AV217" s="1336"/>
      <c r="AW217" s="1336"/>
      <c r="AX217" s="1336"/>
      <c r="AY217" s="1336"/>
      <c r="AZ217" s="1336"/>
      <c r="BA217" s="1336"/>
      <c r="BB217" s="1336"/>
      <c r="BC217" s="1336"/>
      <c r="BD217" s="1336"/>
      <c r="BE217" s="1336"/>
      <c r="BF217" s="1336"/>
      <c r="BG217" s="1336"/>
      <c r="BH217" s="1336"/>
      <c r="BI217" s="1336"/>
      <c r="BJ217" s="1336"/>
      <c r="BK217" s="1336"/>
      <c r="BL217" s="1336"/>
      <c r="BM217" s="1336"/>
      <c r="BN217" s="1336"/>
      <c r="BO217" s="1336"/>
      <c r="BP217" s="1336"/>
      <c r="BQ217" s="1336"/>
      <c r="BR217" s="1336"/>
      <c r="BS217" s="1336"/>
      <c r="BT217" s="1336"/>
      <c r="BU217" s="1336"/>
      <c r="BV217" s="1336"/>
      <c r="BW217" s="1336"/>
      <c r="BX217" s="1336"/>
      <c r="BY217" s="1336"/>
      <c r="BZ217" s="1336"/>
      <c r="CA217" s="1336"/>
      <c r="CB217" s="1336"/>
      <c r="CC217" s="1336"/>
      <c r="CD217" s="1336"/>
      <c r="CE217" s="1336"/>
      <c r="CF217" s="1336"/>
      <c r="CG217" s="1336"/>
      <c r="CH217" s="1336"/>
      <c r="CI217" s="1336"/>
      <c r="CJ217" s="1336"/>
      <c r="CK217" s="1336"/>
      <c r="CL217" s="1336"/>
      <c r="CM217" s="1336"/>
      <c r="CN217" s="1336"/>
      <c r="CO217" s="1336"/>
      <c r="CP217" s="1336"/>
      <c r="CQ217" s="1336"/>
      <c r="CR217" s="1336"/>
      <c r="CS217" s="1336"/>
      <c r="CT217" s="1336"/>
      <c r="CU217" s="1336"/>
      <c r="CV217" s="1336"/>
      <c r="CW217" s="1336"/>
      <c r="CX217" s="1336"/>
      <c r="CY217" s="1336"/>
      <c r="CZ217" s="1336"/>
      <c r="DA217" s="1336"/>
      <c r="DB217" s="1336"/>
      <c r="DC217" s="1336"/>
      <c r="DD217" s="1336"/>
      <c r="DE217" s="1336"/>
      <c r="DF217" s="1336"/>
      <c r="DG217" s="1336"/>
      <c r="DH217" s="1336"/>
      <c r="DI217" s="1336"/>
      <c r="DJ217" s="1336"/>
      <c r="DK217" s="1336"/>
      <c r="DL217" s="1336"/>
    </row>
    <row r="218" spans="1:116" s="1338" customFormat="1" ht="18.75">
      <c r="A218" s="1798" t="s">
        <v>791</v>
      </c>
      <c r="B218" s="1796">
        <f>C218</f>
        <v>56385</v>
      </c>
      <c r="C218" s="1795">
        <v>56385</v>
      </c>
      <c r="D218" s="1341"/>
      <c r="F218" s="1336"/>
      <c r="G218" s="1336"/>
      <c r="H218" s="1336"/>
      <c r="I218" s="1336"/>
      <c r="J218" s="1337"/>
      <c r="K218" s="1337"/>
      <c r="L218" s="1336"/>
      <c r="M218" s="1336"/>
      <c r="N218" s="1336"/>
      <c r="O218" s="1336"/>
      <c r="P218" s="1336"/>
      <c r="Q218" s="1336"/>
      <c r="R218" s="1336"/>
      <c r="S218" s="1336"/>
      <c r="T218" s="1336"/>
      <c r="U218" s="1336"/>
      <c r="V218" s="1336"/>
      <c r="W218" s="1336"/>
      <c r="X218" s="1336"/>
      <c r="Y218" s="1336"/>
      <c r="Z218" s="1336"/>
      <c r="AA218" s="1336"/>
      <c r="AB218" s="1336"/>
      <c r="AC218" s="1336"/>
      <c r="AD218" s="1336"/>
      <c r="AE218" s="1336"/>
      <c r="AF218" s="1336"/>
      <c r="AG218" s="1336"/>
      <c r="AH218" s="1336"/>
      <c r="AI218" s="1336"/>
      <c r="AJ218" s="1336"/>
      <c r="AK218" s="1336"/>
      <c r="AL218" s="1336"/>
      <c r="AM218" s="1336"/>
      <c r="AN218" s="1336"/>
      <c r="AO218" s="1336"/>
      <c r="AP218" s="1336"/>
      <c r="AQ218" s="1336"/>
      <c r="AR218" s="1336"/>
      <c r="AS218" s="1336"/>
      <c r="AT218" s="1336"/>
      <c r="AU218" s="1336"/>
      <c r="AV218" s="1336"/>
      <c r="AW218" s="1336"/>
      <c r="AX218" s="1336"/>
      <c r="AY218" s="1336"/>
      <c r="AZ218" s="1336"/>
      <c r="BA218" s="1336"/>
      <c r="BB218" s="1336"/>
      <c r="BC218" s="1336"/>
      <c r="BD218" s="1336"/>
      <c r="BE218" s="1336"/>
      <c r="BF218" s="1336"/>
      <c r="BG218" s="1336"/>
      <c r="BH218" s="1336"/>
      <c r="BI218" s="1336"/>
      <c r="BJ218" s="1336"/>
      <c r="BK218" s="1336"/>
      <c r="BL218" s="1336"/>
      <c r="BM218" s="1336"/>
      <c r="BN218" s="1336"/>
      <c r="BO218" s="1336"/>
      <c r="BP218" s="1336"/>
      <c r="BQ218" s="1336"/>
      <c r="BR218" s="1336"/>
      <c r="BS218" s="1336"/>
      <c r="BT218" s="1336"/>
      <c r="BU218" s="1336"/>
      <c r="BV218" s="1336"/>
      <c r="BW218" s="1336"/>
      <c r="BX218" s="1336"/>
      <c r="BY218" s="1336"/>
      <c r="BZ218" s="1336"/>
      <c r="CA218" s="1336"/>
      <c r="CB218" s="1336"/>
      <c r="CC218" s="1336"/>
      <c r="CD218" s="1336"/>
      <c r="CE218" s="1336"/>
      <c r="CF218" s="1336"/>
      <c r="CG218" s="1336"/>
      <c r="CH218" s="1336"/>
      <c r="CI218" s="1336"/>
      <c r="CJ218" s="1336"/>
      <c r="CK218" s="1336"/>
      <c r="CL218" s="1336"/>
      <c r="CM218" s="1336"/>
      <c r="CN218" s="1336"/>
      <c r="CO218" s="1336"/>
      <c r="CP218" s="1336"/>
      <c r="CQ218" s="1336"/>
      <c r="CR218" s="1336"/>
      <c r="CS218" s="1336"/>
      <c r="CT218" s="1336"/>
      <c r="CU218" s="1336"/>
      <c r="CV218" s="1336"/>
      <c r="CW218" s="1336"/>
      <c r="CX218" s="1336"/>
      <c r="CY218" s="1336"/>
      <c r="CZ218" s="1336"/>
      <c r="DA218" s="1336"/>
      <c r="DB218" s="1336"/>
      <c r="DC218" s="1336"/>
      <c r="DD218" s="1336"/>
      <c r="DE218" s="1336"/>
      <c r="DF218" s="1336"/>
      <c r="DG218" s="1336"/>
      <c r="DH218" s="1336"/>
      <c r="DI218" s="1336"/>
      <c r="DJ218" s="1336"/>
      <c r="DK218" s="1336"/>
      <c r="DL218" s="1336"/>
    </row>
    <row r="219" spans="1:116" s="1338" customFormat="1" ht="18.75">
      <c r="A219" s="1798" t="s">
        <v>790</v>
      </c>
      <c r="B219" s="1796">
        <f>C219</f>
        <v>57281</v>
      </c>
      <c r="C219" s="1795">
        <v>57281</v>
      </c>
      <c r="D219" s="1341"/>
      <c r="F219" s="1336"/>
      <c r="G219" s="1336"/>
      <c r="H219" s="1336"/>
      <c r="I219" s="1336"/>
      <c r="J219" s="1337"/>
      <c r="K219" s="1337"/>
      <c r="L219" s="1336"/>
      <c r="M219" s="1336"/>
      <c r="N219" s="1336"/>
      <c r="O219" s="1336"/>
      <c r="P219" s="1336"/>
      <c r="Q219" s="1336"/>
      <c r="R219" s="1336"/>
      <c r="S219" s="1336"/>
      <c r="T219" s="1336"/>
      <c r="U219" s="1336"/>
      <c r="V219" s="1336"/>
      <c r="W219" s="1336"/>
      <c r="X219" s="1336"/>
      <c r="Y219" s="1336"/>
      <c r="Z219" s="1336"/>
      <c r="AA219" s="1336"/>
      <c r="AB219" s="1336"/>
      <c r="AC219" s="1336"/>
      <c r="AD219" s="1336"/>
      <c r="AE219" s="1336"/>
      <c r="AF219" s="1336"/>
      <c r="AG219" s="1336"/>
      <c r="AH219" s="1336"/>
      <c r="AI219" s="1336"/>
      <c r="AJ219" s="1336"/>
      <c r="AK219" s="1336"/>
      <c r="AL219" s="1336"/>
      <c r="AM219" s="1336"/>
      <c r="AN219" s="1336"/>
      <c r="AO219" s="1336"/>
      <c r="AP219" s="1336"/>
      <c r="AQ219" s="1336"/>
      <c r="AR219" s="1336"/>
      <c r="AS219" s="1336"/>
      <c r="AT219" s="1336"/>
      <c r="AU219" s="1336"/>
      <c r="AV219" s="1336"/>
      <c r="AW219" s="1336"/>
      <c r="AX219" s="1336"/>
      <c r="AY219" s="1336"/>
      <c r="AZ219" s="1336"/>
      <c r="BA219" s="1336"/>
      <c r="BB219" s="1336"/>
      <c r="BC219" s="1336"/>
      <c r="BD219" s="1336"/>
      <c r="BE219" s="1336"/>
      <c r="BF219" s="1336"/>
      <c r="BG219" s="1336"/>
      <c r="BH219" s="1336"/>
      <c r="BI219" s="1336"/>
      <c r="BJ219" s="1336"/>
      <c r="BK219" s="1336"/>
      <c r="BL219" s="1336"/>
      <c r="BM219" s="1336"/>
      <c r="BN219" s="1336"/>
      <c r="BO219" s="1336"/>
      <c r="BP219" s="1336"/>
      <c r="BQ219" s="1336"/>
      <c r="BR219" s="1336"/>
      <c r="BS219" s="1336"/>
      <c r="BT219" s="1336"/>
      <c r="BU219" s="1336"/>
      <c r="BV219" s="1336"/>
      <c r="BW219" s="1336"/>
      <c r="BX219" s="1336"/>
      <c r="BY219" s="1336"/>
      <c r="BZ219" s="1336"/>
      <c r="CA219" s="1336"/>
      <c r="CB219" s="1336"/>
      <c r="CC219" s="1336"/>
      <c r="CD219" s="1336"/>
      <c r="CE219" s="1336"/>
      <c r="CF219" s="1336"/>
      <c r="CG219" s="1336"/>
      <c r="CH219" s="1336"/>
      <c r="CI219" s="1336"/>
      <c r="CJ219" s="1336"/>
      <c r="CK219" s="1336"/>
      <c r="CL219" s="1336"/>
      <c r="CM219" s="1336"/>
      <c r="CN219" s="1336"/>
      <c r="CO219" s="1336"/>
      <c r="CP219" s="1336"/>
      <c r="CQ219" s="1336"/>
      <c r="CR219" s="1336"/>
      <c r="CS219" s="1336"/>
      <c r="CT219" s="1336"/>
      <c r="CU219" s="1336"/>
      <c r="CV219" s="1336"/>
      <c r="CW219" s="1336"/>
      <c r="CX219" s="1336"/>
      <c r="CY219" s="1336"/>
      <c r="CZ219" s="1336"/>
      <c r="DA219" s="1336"/>
      <c r="DB219" s="1336"/>
      <c r="DC219" s="1336"/>
      <c r="DD219" s="1336"/>
      <c r="DE219" s="1336"/>
      <c r="DF219" s="1336"/>
      <c r="DG219" s="1336"/>
      <c r="DH219" s="1336"/>
      <c r="DI219" s="1336"/>
      <c r="DJ219" s="1336"/>
      <c r="DK219" s="1336"/>
      <c r="DL219" s="1336"/>
    </row>
    <row r="220" spans="1:116" s="1338" customFormat="1" ht="18.75">
      <c r="A220" s="1798" t="s">
        <v>789</v>
      </c>
      <c r="B220" s="1796">
        <f>C220</f>
        <v>58192</v>
      </c>
      <c r="C220" s="1795">
        <v>58192</v>
      </c>
      <c r="D220" s="1341"/>
      <c r="F220" s="1336"/>
      <c r="G220" s="1336"/>
      <c r="H220" s="1336"/>
      <c r="I220" s="1336"/>
      <c r="J220" s="1337"/>
      <c r="K220" s="1337"/>
      <c r="L220" s="1336"/>
      <c r="M220" s="1336"/>
      <c r="N220" s="1336"/>
      <c r="O220" s="1336"/>
      <c r="P220" s="1336"/>
      <c r="Q220" s="1336"/>
      <c r="R220" s="1336"/>
      <c r="S220" s="1336"/>
      <c r="T220" s="1336"/>
      <c r="U220" s="1336"/>
      <c r="V220" s="1336"/>
      <c r="W220" s="1336"/>
      <c r="X220" s="1336"/>
      <c r="Y220" s="1336"/>
      <c r="Z220" s="1336"/>
      <c r="AA220" s="1336"/>
      <c r="AB220" s="1336"/>
      <c r="AC220" s="1336"/>
      <c r="AD220" s="1336"/>
      <c r="AE220" s="1336"/>
      <c r="AF220" s="1336"/>
      <c r="AG220" s="1336"/>
      <c r="AH220" s="1336"/>
      <c r="AI220" s="1336"/>
      <c r="AJ220" s="1336"/>
      <c r="AK220" s="1336"/>
      <c r="AL220" s="1336"/>
      <c r="AM220" s="1336"/>
      <c r="AN220" s="1336"/>
      <c r="AO220" s="1336"/>
      <c r="AP220" s="1336"/>
      <c r="AQ220" s="1336"/>
      <c r="AR220" s="1336"/>
      <c r="AS220" s="1336"/>
      <c r="AT220" s="1336"/>
      <c r="AU220" s="1336"/>
      <c r="AV220" s="1336"/>
      <c r="AW220" s="1336"/>
      <c r="AX220" s="1336"/>
      <c r="AY220" s="1336"/>
      <c r="AZ220" s="1336"/>
      <c r="BA220" s="1336"/>
      <c r="BB220" s="1336"/>
      <c r="BC220" s="1336"/>
      <c r="BD220" s="1336"/>
      <c r="BE220" s="1336"/>
      <c r="BF220" s="1336"/>
      <c r="BG220" s="1336"/>
      <c r="BH220" s="1336"/>
      <c r="BI220" s="1336"/>
      <c r="BJ220" s="1336"/>
      <c r="BK220" s="1336"/>
      <c r="BL220" s="1336"/>
      <c r="BM220" s="1336"/>
      <c r="BN220" s="1336"/>
      <c r="BO220" s="1336"/>
      <c r="BP220" s="1336"/>
      <c r="BQ220" s="1336"/>
      <c r="BR220" s="1336"/>
      <c r="BS220" s="1336"/>
      <c r="BT220" s="1336"/>
      <c r="BU220" s="1336"/>
      <c r="BV220" s="1336"/>
      <c r="BW220" s="1336"/>
      <c r="BX220" s="1336"/>
      <c r="BY220" s="1336"/>
      <c r="BZ220" s="1336"/>
      <c r="CA220" s="1336"/>
      <c r="CB220" s="1336"/>
      <c r="CC220" s="1336"/>
      <c r="CD220" s="1336"/>
      <c r="CE220" s="1336"/>
      <c r="CF220" s="1336"/>
      <c r="CG220" s="1336"/>
      <c r="CH220" s="1336"/>
      <c r="CI220" s="1336"/>
      <c r="CJ220" s="1336"/>
      <c r="CK220" s="1336"/>
      <c r="CL220" s="1336"/>
      <c r="CM220" s="1336"/>
      <c r="CN220" s="1336"/>
      <c r="CO220" s="1336"/>
      <c r="CP220" s="1336"/>
      <c r="CQ220" s="1336"/>
      <c r="CR220" s="1336"/>
      <c r="CS220" s="1336"/>
      <c r="CT220" s="1336"/>
      <c r="CU220" s="1336"/>
      <c r="CV220" s="1336"/>
      <c r="CW220" s="1336"/>
      <c r="CX220" s="1336"/>
      <c r="CY220" s="1336"/>
      <c r="CZ220" s="1336"/>
      <c r="DA220" s="1336"/>
      <c r="DB220" s="1336"/>
      <c r="DC220" s="1336"/>
      <c r="DD220" s="1336"/>
      <c r="DE220" s="1336"/>
      <c r="DF220" s="1336"/>
      <c r="DG220" s="1336"/>
      <c r="DH220" s="1336"/>
      <c r="DI220" s="1336"/>
      <c r="DJ220" s="1336"/>
      <c r="DK220" s="1336"/>
      <c r="DL220" s="1336"/>
    </row>
    <row r="221" spans="1:116" s="1338" customFormat="1" ht="18.75">
      <c r="A221" s="1798" t="s">
        <v>788</v>
      </c>
      <c r="B221" s="1796">
        <f>C221</f>
        <v>59118</v>
      </c>
      <c r="C221" s="1795">
        <v>59118</v>
      </c>
      <c r="D221" s="1341"/>
      <c r="F221" s="1336"/>
      <c r="G221" s="1336"/>
      <c r="H221" s="1336"/>
      <c r="I221" s="1336"/>
      <c r="J221" s="1337"/>
      <c r="K221" s="1337"/>
      <c r="L221" s="1336"/>
      <c r="M221" s="1336"/>
      <c r="N221" s="1336"/>
      <c r="O221" s="1336"/>
      <c r="P221" s="1336"/>
      <c r="Q221" s="1336"/>
      <c r="R221" s="1336"/>
      <c r="S221" s="1336"/>
      <c r="T221" s="1336"/>
      <c r="U221" s="1336"/>
      <c r="V221" s="1336"/>
      <c r="W221" s="1336"/>
      <c r="X221" s="1336"/>
      <c r="Y221" s="1336"/>
      <c r="Z221" s="1336"/>
      <c r="AA221" s="1336"/>
      <c r="AB221" s="1336"/>
      <c r="AC221" s="1336"/>
      <c r="AD221" s="1336"/>
      <c r="AE221" s="1336"/>
      <c r="AF221" s="1336"/>
      <c r="AG221" s="1336"/>
      <c r="AH221" s="1336"/>
      <c r="AI221" s="1336"/>
      <c r="AJ221" s="1336"/>
      <c r="AK221" s="1336"/>
      <c r="AL221" s="1336"/>
      <c r="AM221" s="1336"/>
      <c r="AN221" s="1336"/>
      <c r="AO221" s="1336"/>
      <c r="AP221" s="1336"/>
      <c r="AQ221" s="1336"/>
      <c r="AR221" s="1336"/>
      <c r="AS221" s="1336"/>
      <c r="AT221" s="1336"/>
      <c r="AU221" s="1336"/>
      <c r="AV221" s="1336"/>
      <c r="AW221" s="1336"/>
      <c r="AX221" s="1336"/>
      <c r="AY221" s="1336"/>
      <c r="AZ221" s="1336"/>
      <c r="BA221" s="1336"/>
      <c r="BB221" s="1336"/>
      <c r="BC221" s="1336"/>
      <c r="BD221" s="1336"/>
      <c r="BE221" s="1336"/>
      <c r="BF221" s="1336"/>
      <c r="BG221" s="1336"/>
      <c r="BH221" s="1336"/>
      <c r="BI221" s="1336"/>
      <c r="BJ221" s="1336"/>
      <c r="BK221" s="1336"/>
      <c r="BL221" s="1336"/>
      <c r="BM221" s="1336"/>
      <c r="BN221" s="1336"/>
      <c r="BO221" s="1336"/>
      <c r="BP221" s="1336"/>
      <c r="BQ221" s="1336"/>
      <c r="BR221" s="1336"/>
      <c r="BS221" s="1336"/>
      <c r="BT221" s="1336"/>
      <c r="BU221" s="1336"/>
      <c r="BV221" s="1336"/>
      <c r="BW221" s="1336"/>
      <c r="BX221" s="1336"/>
      <c r="BY221" s="1336"/>
      <c r="BZ221" s="1336"/>
      <c r="CA221" s="1336"/>
      <c r="CB221" s="1336"/>
      <c r="CC221" s="1336"/>
      <c r="CD221" s="1336"/>
      <c r="CE221" s="1336"/>
      <c r="CF221" s="1336"/>
      <c r="CG221" s="1336"/>
      <c r="CH221" s="1336"/>
      <c r="CI221" s="1336"/>
      <c r="CJ221" s="1336"/>
      <c r="CK221" s="1336"/>
      <c r="CL221" s="1336"/>
      <c r="CM221" s="1336"/>
      <c r="CN221" s="1336"/>
      <c r="CO221" s="1336"/>
      <c r="CP221" s="1336"/>
      <c r="CQ221" s="1336"/>
      <c r="CR221" s="1336"/>
      <c r="CS221" s="1336"/>
      <c r="CT221" s="1336"/>
      <c r="CU221" s="1336"/>
      <c r="CV221" s="1336"/>
      <c r="CW221" s="1336"/>
      <c r="CX221" s="1336"/>
      <c r="CY221" s="1336"/>
      <c r="CZ221" s="1336"/>
      <c r="DA221" s="1336"/>
      <c r="DB221" s="1336"/>
      <c r="DC221" s="1336"/>
      <c r="DD221" s="1336"/>
      <c r="DE221" s="1336"/>
      <c r="DF221" s="1336"/>
      <c r="DG221" s="1336"/>
      <c r="DH221" s="1336"/>
      <c r="DI221" s="1336"/>
      <c r="DJ221" s="1336"/>
      <c r="DK221" s="1336"/>
      <c r="DL221" s="1336"/>
    </row>
    <row r="222" spans="1:116" s="1338" customFormat="1" ht="18.75">
      <c r="A222" s="1798" t="s">
        <v>787</v>
      </c>
      <c r="B222" s="1796">
        <f>C222</f>
        <v>60059</v>
      </c>
      <c r="C222" s="1795">
        <v>60059</v>
      </c>
      <c r="D222" s="1341"/>
      <c r="F222" s="1336"/>
      <c r="G222" s="1336"/>
      <c r="H222" s="1336"/>
      <c r="I222" s="1336"/>
      <c r="J222" s="1337"/>
      <c r="K222" s="1337"/>
      <c r="L222" s="1336"/>
      <c r="M222" s="1336"/>
      <c r="N222" s="1336"/>
      <c r="O222" s="1336"/>
      <c r="P222" s="1336"/>
      <c r="Q222" s="1336"/>
      <c r="R222" s="1336"/>
      <c r="S222" s="1336"/>
      <c r="T222" s="1336"/>
      <c r="U222" s="1336"/>
      <c r="V222" s="1336"/>
      <c r="W222" s="1336"/>
      <c r="X222" s="1336"/>
      <c r="Y222" s="1336"/>
      <c r="Z222" s="1336"/>
      <c r="AA222" s="1336"/>
      <c r="AB222" s="1336"/>
      <c r="AC222" s="1336"/>
      <c r="AD222" s="1336"/>
      <c r="AE222" s="1336"/>
      <c r="AF222" s="1336"/>
      <c r="AG222" s="1336"/>
      <c r="AH222" s="1336"/>
      <c r="AI222" s="1336"/>
      <c r="AJ222" s="1336"/>
      <c r="AK222" s="1336"/>
      <c r="AL222" s="1336"/>
      <c r="AM222" s="1336"/>
      <c r="AN222" s="1336"/>
      <c r="AO222" s="1336"/>
      <c r="AP222" s="1336"/>
      <c r="AQ222" s="1336"/>
      <c r="AR222" s="1336"/>
      <c r="AS222" s="1336"/>
      <c r="AT222" s="1336"/>
      <c r="AU222" s="1336"/>
      <c r="AV222" s="1336"/>
      <c r="AW222" s="1336"/>
      <c r="AX222" s="1336"/>
      <c r="AY222" s="1336"/>
      <c r="AZ222" s="1336"/>
      <c r="BA222" s="1336"/>
      <c r="BB222" s="1336"/>
      <c r="BC222" s="1336"/>
      <c r="BD222" s="1336"/>
      <c r="BE222" s="1336"/>
      <c r="BF222" s="1336"/>
      <c r="BG222" s="1336"/>
      <c r="BH222" s="1336"/>
      <c r="BI222" s="1336"/>
      <c r="BJ222" s="1336"/>
      <c r="BK222" s="1336"/>
      <c r="BL222" s="1336"/>
      <c r="BM222" s="1336"/>
      <c r="BN222" s="1336"/>
      <c r="BO222" s="1336"/>
      <c r="BP222" s="1336"/>
      <c r="BQ222" s="1336"/>
      <c r="BR222" s="1336"/>
      <c r="BS222" s="1336"/>
      <c r="BT222" s="1336"/>
      <c r="BU222" s="1336"/>
      <c r="BV222" s="1336"/>
      <c r="BW222" s="1336"/>
      <c r="BX222" s="1336"/>
      <c r="BY222" s="1336"/>
      <c r="BZ222" s="1336"/>
      <c r="CA222" s="1336"/>
      <c r="CB222" s="1336"/>
      <c r="CC222" s="1336"/>
      <c r="CD222" s="1336"/>
      <c r="CE222" s="1336"/>
      <c r="CF222" s="1336"/>
      <c r="CG222" s="1336"/>
      <c r="CH222" s="1336"/>
      <c r="CI222" s="1336"/>
      <c r="CJ222" s="1336"/>
      <c r="CK222" s="1336"/>
      <c r="CL222" s="1336"/>
      <c r="CM222" s="1336"/>
      <c r="CN222" s="1336"/>
      <c r="CO222" s="1336"/>
      <c r="CP222" s="1336"/>
      <c r="CQ222" s="1336"/>
      <c r="CR222" s="1336"/>
      <c r="CS222" s="1336"/>
      <c r="CT222" s="1336"/>
      <c r="CU222" s="1336"/>
      <c r="CV222" s="1336"/>
      <c r="CW222" s="1336"/>
      <c r="CX222" s="1336"/>
      <c r="CY222" s="1336"/>
      <c r="CZ222" s="1336"/>
      <c r="DA222" s="1336"/>
      <c r="DB222" s="1336"/>
      <c r="DC222" s="1336"/>
      <c r="DD222" s="1336"/>
      <c r="DE222" s="1336"/>
      <c r="DF222" s="1336"/>
      <c r="DG222" s="1336"/>
      <c r="DH222" s="1336"/>
      <c r="DI222" s="1336"/>
      <c r="DJ222" s="1336"/>
      <c r="DK222" s="1336"/>
      <c r="DL222" s="1336"/>
    </row>
    <row r="223" spans="1:116" s="1338" customFormat="1" ht="18.75">
      <c r="A223" s="1798" t="s">
        <v>786</v>
      </c>
      <c r="B223" s="1796">
        <f>C223</f>
        <v>61015</v>
      </c>
      <c r="C223" s="1795">
        <v>61015</v>
      </c>
      <c r="D223" s="1341"/>
      <c r="F223" s="1336"/>
      <c r="G223" s="1336"/>
      <c r="H223" s="1336"/>
      <c r="I223" s="1336"/>
      <c r="J223" s="1337"/>
      <c r="K223" s="1337"/>
      <c r="L223" s="1336"/>
      <c r="M223" s="1336"/>
      <c r="N223" s="1336"/>
      <c r="O223" s="1336"/>
      <c r="P223" s="1336"/>
      <c r="Q223" s="1336"/>
      <c r="R223" s="1336"/>
      <c r="S223" s="1336"/>
      <c r="T223" s="1336"/>
      <c r="U223" s="1336"/>
      <c r="V223" s="1336"/>
      <c r="W223" s="1336"/>
      <c r="X223" s="1336"/>
      <c r="Y223" s="1336"/>
      <c r="Z223" s="1336"/>
      <c r="AA223" s="1336"/>
      <c r="AB223" s="1336"/>
      <c r="AC223" s="1336"/>
      <c r="AD223" s="1336"/>
      <c r="AE223" s="1336"/>
      <c r="AF223" s="1336"/>
      <c r="AG223" s="1336"/>
      <c r="AH223" s="1336"/>
      <c r="AI223" s="1336"/>
      <c r="AJ223" s="1336"/>
      <c r="AK223" s="1336"/>
      <c r="AL223" s="1336"/>
      <c r="AM223" s="1336"/>
      <c r="AN223" s="1336"/>
      <c r="AO223" s="1336"/>
      <c r="AP223" s="1336"/>
      <c r="AQ223" s="1336"/>
      <c r="AR223" s="1336"/>
      <c r="AS223" s="1336"/>
      <c r="AT223" s="1336"/>
      <c r="AU223" s="1336"/>
      <c r="AV223" s="1336"/>
      <c r="AW223" s="1336"/>
      <c r="AX223" s="1336"/>
      <c r="AY223" s="1336"/>
      <c r="AZ223" s="1336"/>
      <c r="BA223" s="1336"/>
      <c r="BB223" s="1336"/>
      <c r="BC223" s="1336"/>
      <c r="BD223" s="1336"/>
      <c r="BE223" s="1336"/>
      <c r="BF223" s="1336"/>
      <c r="BG223" s="1336"/>
      <c r="BH223" s="1336"/>
      <c r="BI223" s="1336"/>
      <c r="BJ223" s="1336"/>
      <c r="BK223" s="1336"/>
      <c r="BL223" s="1336"/>
      <c r="BM223" s="1336"/>
      <c r="BN223" s="1336"/>
      <c r="BO223" s="1336"/>
      <c r="BP223" s="1336"/>
      <c r="BQ223" s="1336"/>
      <c r="BR223" s="1336"/>
      <c r="BS223" s="1336"/>
      <c r="BT223" s="1336"/>
      <c r="BU223" s="1336"/>
      <c r="BV223" s="1336"/>
      <c r="BW223" s="1336"/>
      <c r="BX223" s="1336"/>
      <c r="BY223" s="1336"/>
      <c r="BZ223" s="1336"/>
      <c r="CA223" s="1336"/>
      <c r="CB223" s="1336"/>
      <c r="CC223" s="1336"/>
      <c r="CD223" s="1336"/>
      <c r="CE223" s="1336"/>
      <c r="CF223" s="1336"/>
      <c r="CG223" s="1336"/>
      <c r="CH223" s="1336"/>
      <c r="CI223" s="1336"/>
      <c r="CJ223" s="1336"/>
      <c r="CK223" s="1336"/>
      <c r="CL223" s="1336"/>
      <c r="CM223" s="1336"/>
      <c r="CN223" s="1336"/>
      <c r="CO223" s="1336"/>
      <c r="CP223" s="1336"/>
      <c r="CQ223" s="1336"/>
      <c r="CR223" s="1336"/>
      <c r="CS223" s="1336"/>
      <c r="CT223" s="1336"/>
      <c r="CU223" s="1336"/>
      <c r="CV223" s="1336"/>
      <c r="CW223" s="1336"/>
      <c r="CX223" s="1336"/>
      <c r="CY223" s="1336"/>
      <c r="CZ223" s="1336"/>
      <c r="DA223" s="1336"/>
      <c r="DB223" s="1336"/>
      <c r="DC223" s="1336"/>
      <c r="DD223" s="1336"/>
      <c r="DE223" s="1336"/>
      <c r="DF223" s="1336"/>
      <c r="DG223" s="1336"/>
      <c r="DH223" s="1336"/>
      <c r="DI223" s="1336"/>
      <c r="DJ223" s="1336"/>
      <c r="DK223" s="1336"/>
      <c r="DL223" s="1336"/>
    </row>
    <row r="224" spans="1:116" s="1338" customFormat="1" ht="18.75">
      <c r="A224" s="1798" t="s">
        <v>785</v>
      </c>
      <c r="B224" s="1796">
        <f>C224</f>
        <v>61987</v>
      </c>
      <c r="C224" s="1795">
        <v>61987</v>
      </c>
      <c r="D224" s="1341"/>
      <c r="F224" s="1336"/>
      <c r="G224" s="1336"/>
      <c r="H224" s="1336"/>
      <c r="I224" s="1336"/>
      <c r="J224" s="1337"/>
      <c r="K224" s="1337"/>
      <c r="L224" s="1336"/>
      <c r="M224" s="1336"/>
      <c r="N224" s="1336"/>
      <c r="O224" s="1336"/>
      <c r="P224" s="1336"/>
      <c r="Q224" s="1336"/>
      <c r="R224" s="1336"/>
      <c r="S224" s="1336"/>
      <c r="T224" s="1336"/>
      <c r="U224" s="1336"/>
      <c r="V224" s="1336"/>
      <c r="W224" s="1336"/>
      <c r="X224" s="1336"/>
      <c r="Y224" s="1336"/>
      <c r="Z224" s="1336"/>
      <c r="AA224" s="1336"/>
      <c r="AB224" s="1336"/>
      <c r="AC224" s="1336"/>
      <c r="AD224" s="1336"/>
      <c r="AE224" s="1336"/>
      <c r="AF224" s="1336"/>
      <c r="AG224" s="1336"/>
      <c r="AH224" s="1336"/>
      <c r="AI224" s="1336"/>
      <c r="AJ224" s="1336"/>
      <c r="AK224" s="1336"/>
      <c r="AL224" s="1336"/>
      <c r="AM224" s="1336"/>
      <c r="AN224" s="1336"/>
      <c r="AO224" s="1336"/>
      <c r="AP224" s="1336"/>
      <c r="AQ224" s="1336"/>
      <c r="AR224" s="1336"/>
      <c r="AS224" s="1336"/>
      <c r="AT224" s="1336"/>
      <c r="AU224" s="1336"/>
      <c r="AV224" s="1336"/>
      <c r="AW224" s="1336"/>
      <c r="AX224" s="1336"/>
      <c r="AY224" s="1336"/>
      <c r="AZ224" s="1336"/>
      <c r="BA224" s="1336"/>
      <c r="BB224" s="1336"/>
      <c r="BC224" s="1336"/>
      <c r="BD224" s="1336"/>
      <c r="BE224" s="1336"/>
      <c r="BF224" s="1336"/>
      <c r="BG224" s="1336"/>
      <c r="BH224" s="1336"/>
      <c r="BI224" s="1336"/>
      <c r="BJ224" s="1336"/>
      <c r="BK224" s="1336"/>
      <c r="BL224" s="1336"/>
      <c r="BM224" s="1336"/>
      <c r="BN224" s="1336"/>
      <c r="BO224" s="1336"/>
      <c r="BP224" s="1336"/>
      <c r="BQ224" s="1336"/>
      <c r="BR224" s="1336"/>
      <c r="BS224" s="1336"/>
      <c r="BT224" s="1336"/>
      <c r="BU224" s="1336"/>
      <c r="BV224" s="1336"/>
      <c r="BW224" s="1336"/>
      <c r="BX224" s="1336"/>
      <c r="BY224" s="1336"/>
      <c r="BZ224" s="1336"/>
      <c r="CA224" s="1336"/>
      <c r="CB224" s="1336"/>
      <c r="CC224" s="1336"/>
      <c r="CD224" s="1336"/>
      <c r="CE224" s="1336"/>
      <c r="CF224" s="1336"/>
      <c r="CG224" s="1336"/>
      <c r="CH224" s="1336"/>
      <c r="CI224" s="1336"/>
      <c r="CJ224" s="1336"/>
      <c r="CK224" s="1336"/>
      <c r="CL224" s="1336"/>
      <c r="CM224" s="1336"/>
      <c r="CN224" s="1336"/>
      <c r="CO224" s="1336"/>
      <c r="CP224" s="1336"/>
      <c r="CQ224" s="1336"/>
      <c r="CR224" s="1336"/>
      <c r="CS224" s="1336"/>
      <c r="CT224" s="1336"/>
      <c r="CU224" s="1336"/>
      <c r="CV224" s="1336"/>
      <c r="CW224" s="1336"/>
      <c r="CX224" s="1336"/>
      <c r="CY224" s="1336"/>
      <c r="CZ224" s="1336"/>
      <c r="DA224" s="1336"/>
      <c r="DB224" s="1336"/>
      <c r="DC224" s="1336"/>
      <c r="DD224" s="1336"/>
      <c r="DE224" s="1336"/>
      <c r="DF224" s="1336"/>
      <c r="DG224" s="1336"/>
      <c r="DH224" s="1336"/>
      <c r="DI224" s="1336"/>
      <c r="DJ224" s="1336"/>
      <c r="DK224" s="1336"/>
      <c r="DL224" s="1336"/>
    </row>
    <row r="225" spans="1:116" s="1338" customFormat="1" ht="18.75">
      <c r="A225" s="1798" t="s">
        <v>784</v>
      </c>
      <c r="B225" s="1796">
        <f>C225</f>
        <v>62975</v>
      </c>
      <c r="C225" s="1795">
        <v>62975</v>
      </c>
      <c r="D225" s="1341"/>
      <c r="F225" s="1336"/>
      <c r="G225" s="1336"/>
      <c r="H225" s="1336"/>
      <c r="I225" s="1336"/>
      <c r="J225" s="1337"/>
      <c r="K225" s="1337"/>
      <c r="L225" s="1336"/>
      <c r="M225" s="1336"/>
      <c r="N225" s="1336"/>
      <c r="O225" s="1336"/>
      <c r="P225" s="1336"/>
      <c r="Q225" s="1336"/>
      <c r="R225" s="1336"/>
      <c r="S225" s="1336"/>
      <c r="T225" s="1336"/>
      <c r="U225" s="1336"/>
      <c r="V225" s="1336"/>
      <c r="W225" s="1336"/>
      <c r="X225" s="1336"/>
      <c r="Y225" s="1336"/>
      <c r="Z225" s="1336"/>
      <c r="AA225" s="1336"/>
      <c r="AB225" s="1336"/>
      <c r="AC225" s="1336"/>
      <c r="AD225" s="1336"/>
      <c r="AE225" s="1336"/>
      <c r="AF225" s="1336"/>
      <c r="AG225" s="1336"/>
      <c r="AH225" s="1336"/>
      <c r="AI225" s="1336"/>
      <c r="AJ225" s="1336"/>
      <c r="AK225" s="1336"/>
      <c r="AL225" s="1336"/>
      <c r="AM225" s="1336"/>
      <c r="AN225" s="1336"/>
      <c r="AO225" s="1336"/>
      <c r="AP225" s="1336"/>
      <c r="AQ225" s="1336"/>
      <c r="AR225" s="1336"/>
      <c r="AS225" s="1336"/>
      <c r="AT225" s="1336"/>
      <c r="AU225" s="1336"/>
      <c r="AV225" s="1336"/>
      <c r="AW225" s="1336"/>
      <c r="AX225" s="1336"/>
      <c r="AY225" s="1336"/>
      <c r="AZ225" s="1336"/>
      <c r="BA225" s="1336"/>
      <c r="BB225" s="1336"/>
      <c r="BC225" s="1336"/>
      <c r="BD225" s="1336"/>
      <c r="BE225" s="1336"/>
      <c r="BF225" s="1336"/>
      <c r="BG225" s="1336"/>
      <c r="BH225" s="1336"/>
      <c r="BI225" s="1336"/>
      <c r="BJ225" s="1336"/>
      <c r="BK225" s="1336"/>
      <c r="BL225" s="1336"/>
      <c r="BM225" s="1336"/>
      <c r="BN225" s="1336"/>
      <c r="BO225" s="1336"/>
      <c r="BP225" s="1336"/>
      <c r="BQ225" s="1336"/>
      <c r="BR225" s="1336"/>
      <c r="BS225" s="1336"/>
      <c r="BT225" s="1336"/>
      <c r="BU225" s="1336"/>
      <c r="BV225" s="1336"/>
      <c r="BW225" s="1336"/>
      <c r="BX225" s="1336"/>
      <c r="BY225" s="1336"/>
      <c r="BZ225" s="1336"/>
      <c r="CA225" s="1336"/>
      <c r="CB225" s="1336"/>
      <c r="CC225" s="1336"/>
      <c r="CD225" s="1336"/>
      <c r="CE225" s="1336"/>
      <c r="CF225" s="1336"/>
      <c r="CG225" s="1336"/>
      <c r="CH225" s="1336"/>
      <c r="CI225" s="1336"/>
      <c r="CJ225" s="1336"/>
      <c r="CK225" s="1336"/>
      <c r="CL225" s="1336"/>
      <c r="CM225" s="1336"/>
      <c r="CN225" s="1336"/>
      <c r="CO225" s="1336"/>
      <c r="CP225" s="1336"/>
      <c r="CQ225" s="1336"/>
      <c r="CR225" s="1336"/>
      <c r="CS225" s="1336"/>
      <c r="CT225" s="1336"/>
      <c r="CU225" s="1336"/>
      <c r="CV225" s="1336"/>
      <c r="CW225" s="1336"/>
      <c r="CX225" s="1336"/>
      <c r="CY225" s="1336"/>
      <c r="CZ225" s="1336"/>
      <c r="DA225" s="1336"/>
      <c r="DB225" s="1336"/>
      <c r="DC225" s="1336"/>
      <c r="DD225" s="1336"/>
      <c r="DE225" s="1336"/>
      <c r="DF225" s="1336"/>
      <c r="DG225" s="1336"/>
      <c r="DH225" s="1336"/>
      <c r="DI225" s="1336"/>
      <c r="DJ225" s="1336"/>
      <c r="DK225" s="1336"/>
      <c r="DL225" s="1336"/>
    </row>
    <row r="226" spans="1:116" s="1338" customFormat="1" ht="18.75">
      <c r="A226" s="1797" t="s">
        <v>783</v>
      </c>
      <c r="B226" s="1796">
        <f>C226</f>
        <v>63524</v>
      </c>
      <c r="C226" s="1795">
        <v>63524</v>
      </c>
      <c r="D226" s="1341"/>
      <c r="F226" s="1336"/>
      <c r="G226" s="1336"/>
      <c r="H226" s="1336"/>
      <c r="I226" s="1336"/>
      <c r="J226" s="1337"/>
      <c r="K226" s="1337"/>
      <c r="L226" s="1336"/>
      <c r="M226" s="1336"/>
      <c r="N226" s="1336"/>
      <c r="O226" s="1336"/>
      <c r="P226" s="1336"/>
      <c r="Q226" s="1336"/>
      <c r="R226" s="1336"/>
      <c r="S226" s="1336"/>
      <c r="T226" s="1336"/>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6"/>
      <c r="AQ226" s="1336"/>
      <c r="AR226" s="1336"/>
      <c r="AS226" s="1336"/>
      <c r="AT226" s="1336"/>
      <c r="AU226" s="1336"/>
      <c r="AV226" s="1336"/>
      <c r="AW226" s="1336"/>
      <c r="AX226" s="1336"/>
      <c r="AY226" s="1336"/>
      <c r="AZ226" s="1336"/>
      <c r="BA226" s="1336"/>
      <c r="BB226" s="1336"/>
      <c r="BC226" s="1336"/>
      <c r="BD226" s="1336"/>
      <c r="BE226" s="1336"/>
      <c r="BF226" s="1336"/>
      <c r="BG226" s="1336"/>
      <c r="BH226" s="1336"/>
      <c r="BI226" s="1336"/>
      <c r="BJ226" s="1336"/>
      <c r="BK226" s="1336"/>
      <c r="BL226" s="1336"/>
      <c r="BM226" s="1336"/>
      <c r="BN226" s="1336"/>
      <c r="BO226" s="1336"/>
      <c r="BP226" s="1336"/>
      <c r="BQ226" s="1336"/>
      <c r="BR226" s="1336"/>
      <c r="BS226" s="1336"/>
      <c r="BT226" s="1336"/>
      <c r="BU226" s="1336"/>
      <c r="BV226" s="1336"/>
      <c r="BW226" s="1336"/>
      <c r="BX226" s="1336"/>
      <c r="BY226" s="1336"/>
      <c r="BZ226" s="1336"/>
      <c r="CA226" s="1336"/>
      <c r="CB226" s="1336"/>
      <c r="CC226" s="1336"/>
      <c r="CD226" s="1336"/>
      <c r="CE226" s="1336"/>
      <c r="CF226" s="1336"/>
      <c r="CG226" s="1336"/>
      <c r="CH226" s="1336"/>
      <c r="CI226" s="1336"/>
      <c r="CJ226" s="1336"/>
      <c r="CK226" s="1336"/>
      <c r="CL226" s="1336"/>
      <c r="CM226" s="1336"/>
      <c r="CN226" s="1336"/>
      <c r="CO226" s="1336"/>
      <c r="CP226" s="1336"/>
      <c r="CQ226" s="1336"/>
      <c r="CR226" s="1336"/>
      <c r="CS226" s="1336"/>
      <c r="CT226" s="1336"/>
      <c r="CU226" s="1336"/>
      <c r="CV226" s="1336"/>
      <c r="CW226" s="1336"/>
      <c r="CX226" s="1336"/>
      <c r="CY226" s="1336"/>
      <c r="CZ226" s="1336"/>
      <c r="DA226" s="1336"/>
      <c r="DB226" s="1336"/>
      <c r="DC226" s="1336"/>
      <c r="DD226" s="1336"/>
      <c r="DE226" s="1336"/>
      <c r="DF226" s="1336"/>
      <c r="DG226" s="1336"/>
      <c r="DH226" s="1336"/>
      <c r="DI226" s="1336"/>
      <c r="DJ226" s="1336"/>
      <c r="DK226" s="1336"/>
      <c r="DL226" s="1336"/>
    </row>
    <row r="227" spans="1:116" s="1338" customFormat="1" ht="18.75">
      <c r="A227" s="1797" t="s">
        <v>782</v>
      </c>
      <c r="B227" s="1796">
        <f>C227</f>
        <v>64536</v>
      </c>
      <c r="C227" s="1795">
        <v>64536</v>
      </c>
      <c r="D227" s="1341"/>
      <c r="F227" s="1336"/>
      <c r="G227" s="1336"/>
      <c r="H227" s="1336"/>
      <c r="I227" s="1336"/>
      <c r="J227" s="1337"/>
      <c r="K227" s="1337"/>
      <c r="L227" s="1336"/>
      <c r="M227" s="1336"/>
      <c r="N227" s="1336"/>
      <c r="O227" s="1336"/>
      <c r="P227" s="1336"/>
      <c r="Q227" s="1336"/>
      <c r="R227" s="1336"/>
      <c r="S227" s="1336"/>
      <c r="T227" s="1336"/>
      <c r="U227" s="1336"/>
      <c r="V227" s="1336"/>
      <c r="W227" s="1336"/>
      <c r="X227" s="1336"/>
      <c r="Y227" s="1336"/>
      <c r="Z227" s="1336"/>
      <c r="AA227" s="1336"/>
      <c r="AB227" s="1336"/>
      <c r="AC227" s="1336"/>
      <c r="AD227" s="1336"/>
      <c r="AE227" s="1336"/>
      <c r="AF227" s="1336"/>
      <c r="AG227" s="1336"/>
      <c r="AH227" s="1336"/>
      <c r="AI227" s="1336"/>
      <c r="AJ227" s="1336"/>
      <c r="AK227" s="1336"/>
      <c r="AL227" s="1336"/>
      <c r="AM227" s="1336"/>
      <c r="AN227" s="1336"/>
      <c r="AO227" s="1336"/>
      <c r="AP227" s="1336"/>
      <c r="AQ227" s="1336"/>
      <c r="AR227" s="1336"/>
      <c r="AS227" s="1336"/>
      <c r="AT227" s="1336"/>
      <c r="AU227" s="1336"/>
      <c r="AV227" s="1336"/>
      <c r="AW227" s="1336"/>
      <c r="AX227" s="1336"/>
      <c r="AY227" s="1336"/>
      <c r="AZ227" s="1336"/>
      <c r="BA227" s="1336"/>
      <c r="BB227" s="1336"/>
      <c r="BC227" s="1336"/>
      <c r="BD227" s="1336"/>
      <c r="BE227" s="1336"/>
      <c r="BF227" s="1336"/>
      <c r="BG227" s="1336"/>
      <c r="BH227" s="1336"/>
      <c r="BI227" s="1336"/>
      <c r="BJ227" s="1336"/>
      <c r="BK227" s="1336"/>
      <c r="BL227" s="1336"/>
      <c r="BM227" s="1336"/>
      <c r="BN227" s="1336"/>
      <c r="BO227" s="1336"/>
      <c r="BP227" s="1336"/>
      <c r="BQ227" s="1336"/>
      <c r="BR227" s="1336"/>
      <c r="BS227" s="1336"/>
      <c r="BT227" s="1336"/>
      <c r="BU227" s="1336"/>
      <c r="BV227" s="1336"/>
      <c r="BW227" s="1336"/>
      <c r="BX227" s="1336"/>
      <c r="BY227" s="1336"/>
      <c r="BZ227" s="1336"/>
      <c r="CA227" s="1336"/>
      <c r="CB227" s="1336"/>
      <c r="CC227" s="1336"/>
      <c r="CD227" s="1336"/>
      <c r="CE227" s="1336"/>
      <c r="CF227" s="1336"/>
      <c r="CG227" s="1336"/>
      <c r="CH227" s="1336"/>
      <c r="CI227" s="1336"/>
      <c r="CJ227" s="1336"/>
      <c r="CK227" s="1336"/>
      <c r="CL227" s="1336"/>
      <c r="CM227" s="1336"/>
      <c r="CN227" s="1336"/>
      <c r="CO227" s="1336"/>
      <c r="CP227" s="1336"/>
      <c r="CQ227" s="1336"/>
      <c r="CR227" s="1336"/>
      <c r="CS227" s="1336"/>
      <c r="CT227" s="1336"/>
      <c r="CU227" s="1336"/>
      <c r="CV227" s="1336"/>
      <c r="CW227" s="1336"/>
      <c r="CX227" s="1336"/>
      <c r="CY227" s="1336"/>
      <c r="CZ227" s="1336"/>
      <c r="DA227" s="1336"/>
      <c r="DB227" s="1336"/>
      <c r="DC227" s="1336"/>
      <c r="DD227" s="1336"/>
      <c r="DE227" s="1336"/>
      <c r="DF227" s="1336"/>
      <c r="DG227" s="1336"/>
      <c r="DH227" s="1336"/>
      <c r="DI227" s="1336"/>
      <c r="DJ227" s="1336"/>
      <c r="DK227" s="1336"/>
      <c r="DL227" s="1336"/>
    </row>
    <row r="228" spans="1:116" s="1338" customFormat="1" ht="18.75">
      <c r="A228" s="1797" t="s">
        <v>781</v>
      </c>
      <c r="B228" s="1796">
        <f>C228</f>
        <v>65566</v>
      </c>
      <c r="C228" s="1795">
        <v>65566</v>
      </c>
      <c r="D228" s="1341"/>
      <c r="F228" s="1336"/>
      <c r="G228" s="1336"/>
      <c r="H228" s="1336"/>
      <c r="I228" s="1336"/>
      <c r="J228" s="1337"/>
      <c r="K228" s="1337"/>
      <c r="L228" s="1336"/>
      <c r="M228" s="1336"/>
      <c r="N228" s="1336"/>
      <c r="O228" s="1336"/>
      <c r="P228" s="1336"/>
      <c r="Q228" s="1336"/>
      <c r="R228" s="1336"/>
      <c r="S228" s="1336"/>
      <c r="T228" s="1336"/>
      <c r="U228" s="1336"/>
      <c r="V228" s="1336"/>
      <c r="W228" s="1336"/>
      <c r="X228" s="1336"/>
      <c r="Y228" s="1336"/>
      <c r="Z228" s="1336"/>
      <c r="AA228" s="1336"/>
      <c r="AB228" s="1336"/>
      <c r="AC228" s="1336"/>
      <c r="AD228" s="1336"/>
      <c r="AE228" s="1336"/>
      <c r="AF228" s="1336"/>
      <c r="AG228" s="1336"/>
      <c r="AH228" s="1336"/>
      <c r="AI228" s="1336"/>
      <c r="AJ228" s="1336"/>
      <c r="AK228" s="1336"/>
      <c r="AL228" s="1336"/>
      <c r="AM228" s="1336"/>
      <c r="AN228" s="1336"/>
      <c r="AO228" s="1336"/>
      <c r="AP228" s="1336"/>
      <c r="AQ228" s="1336"/>
      <c r="AR228" s="1336"/>
      <c r="AS228" s="1336"/>
      <c r="AT228" s="1336"/>
      <c r="AU228" s="1336"/>
      <c r="AV228" s="1336"/>
      <c r="AW228" s="1336"/>
      <c r="AX228" s="1336"/>
      <c r="AY228" s="1336"/>
      <c r="AZ228" s="1336"/>
      <c r="BA228" s="1336"/>
      <c r="BB228" s="1336"/>
      <c r="BC228" s="1336"/>
      <c r="BD228" s="1336"/>
      <c r="BE228" s="1336"/>
      <c r="BF228" s="1336"/>
      <c r="BG228" s="1336"/>
      <c r="BH228" s="1336"/>
      <c r="BI228" s="1336"/>
      <c r="BJ228" s="1336"/>
      <c r="BK228" s="1336"/>
      <c r="BL228" s="1336"/>
      <c r="BM228" s="1336"/>
      <c r="BN228" s="1336"/>
      <c r="BO228" s="1336"/>
      <c r="BP228" s="1336"/>
      <c r="BQ228" s="1336"/>
      <c r="BR228" s="1336"/>
      <c r="BS228" s="1336"/>
      <c r="BT228" s="1336"/>
      <c r="BU228" s="1336"/>
      <c r="BV228" s="1336"/>
      <c r="BW228" s="1336"/>
      <c r="BX228" s="1336"/>
      <c r="BY228" s="1336"/>
      <c r="BZ228" s="1336"/>
      <c r="CA228" s="1336"/>
      <c r="CB228" s="1336"/>
      <c r="CC228" s="1336"/>
      <c r="CD228" s="1336"/>
      <c r="CE228" s="1336"/>
      <c r="CF228" s="1336"/>
      <c r="CG228" s="1336"/>
      <c r="CH228" s="1336"/>
      <c r="CI228" s="1336"/>
      <c r="CJ228" s="1336"/>
      <c r="CK228" s="1336"/>
      <c r="CL228" s="1336"/>
      <c r="CM228" s="1336"/>
      <c r="CN228" s="1336"/>
      <c r="CO228" s="1336"/>
      <c r="CP228" s="1336"/>
      <c r="CQ228" s="1336"/>
      <c r="CR228" s="1336"/>
      <c r="CS228" s="1336"/>
      <c r="CT228" s="1336"/>
      <c r="CU228" s="1336"/>
      <c r="CV228" s="1336"/>
      <c r="CW228" s="1336"/>
      <c r="CX228" s="1336"/>
      <c r="CY228" s="1336"/>
      <c r="CZ228" s="1336"/>
      <c r="DA228" s="1336"/>
      <c r="DB228" s="1336"/>
      <c r="DC228" s="1336"/>
      <c r="DD228" s="1336"/>
      <c r="DE228" s="1336"/>
      <c r="DF228" s="1336"/>
      <c r="DG228" s="1336"/>
      <c r="DH228" s="1336"/>
      <c r="DI228" s="1336"/>
      <c r="DJ228" s="1336"/>
      <c r="DK228" s="1336"/>
      <c r="DL228" s="1336"/>
    </row>
    <row r="229" spans="1:116" s="1338" customFormat="1" ht="18.75">
      <c r="A229" s="1797" t="s">
        <v>780</v>
      </c>
      <c r="B229" s="1796">
        <f>C229</f>
        <v>66612</v>
      </c>
      <c r="C229" s="1795">
        <v>66612</v>
      </c>
      <c r="D229" s="1341"/>
      <c r="F229" s="1336"/>
      <c r="G229" s="1336"/>
      <c r="H229" s="1336"/>
      <c r="I229" s="1336"/>
      <c r="J229" s="1337"/>
      <c r="K229" s="1337"/>
      <c r="L229" s="1336"/>
      <c r="M229" s="1336"/>
      <c r="N229" s="1336"/>
      <c r="O229" s="1336"/>
      <c r="P229" s="1336"/>
      <c r="Q229" s="1336"/>
      <c r="R229" s="1336"/>
      <c r="S229" s="1336"/>
      <c r="T229" s="1336"/>
      <c r="U229" s="1336"/>
      <c r="V229" s="1336"/>
      <c r="W229" s="1336"/>
      <c r="X229" s="1336"/>
      <c r="Y229" s="1336"/>
      <c r="Z229" s="1336"/>
      <c r="AA229" s="1336"/>
      <c r="AB229" s="1336"/>
      <c r="AC229" s="1336"/>
      <c r="AD229" s="1336"/>
      <c r="AE229" s="1336"/>
      <c r="AF229" s="1336"/>
      <c r="AG229" s="1336"/>
      <c r="AH229" s="1336"/>
      <c r="AI229" s="1336"/>
      <c r="AJ229" s="1336"/>
      <c r="AK229" s="1336"/>
      <c r="AL229" s="1336"/>
      <c r="AM229" s="1336"/>
      <c r="AN229" s="1336"/>
      <c r="AO229" s="1336"/>
      <c r="AP229" s="1336"/>
      <c r="AQ229" s="1336"/>
      <c r="AR229" s="1336"/>
      <c r="AS229" s="1336"/>
      <c r="AT229" s="1336"/>
      <c r="AU229" s="1336"/>
      <c r="AV229" s="1336"/>
      <c r="AW229" s="1336"/>
      <c r="AX229" s="1336"/>
      <c r="AY229" s="1336"/>
      <c r="AZ229" s="1336"/>
      <c r="BA229" s="1336"/>
      <c r="BB229" s="1336"/>
      <c r="BC229" s="1336"/>
      <c r="BD229" s="1336"/>
      <c r="BE229" s="1336"/>
      <c r="BF229" s="1336"/>
      <c r="BG229" s="1336"/>
      <c r="BH229" s="1336"/>
      <c r="BI229" s="1336"/>
      <c r="BJ229" s="1336"/>
      <c r="BK229" s="1336"/>
      <c r="BL229" s="1336"/>
      <c r="BM229" s="1336"/>
      <c r="BN229" s="1336"/>
      <c r="BO229" s="1336"/>
      <c r="BP229" s="1336"/>
      <c r="BQ229" s="1336"/>
      <c r="BR229" s="1336"/>
      <c r="BS229" s="1336"/>
      <c r="BT229" s="1336"/>
      <c r="BU229" s="1336"/>
      <c r="BV229" s="1336"/>
      <c r="BW229" s="1336"/>
      <c r="BX229" s="1336"/>
      <c r="BY229" s="1336"/>
      <c r="BZ229" s="1336"/>
      <c r="CA229" s="1336"/>
      <c r="CB229" s="1336"/>
      <c r="CC229" s="1336"/>
      <c r="CD229" s="1336"/>
      <c r="CE229" s="1336"/>
      <c r="CF229" s="1336"/>
      <c r="CG229" s="1336"/>
      <c r="CH229" s="1336"/>
      <c r="CI229" s="1336"/>
      <c r="CJ229" s="1336"/>
      <c r="CK229" s="1336"/>
      <c r="CL229" s="1336"/>
      <c r="CM229" s="1336"/>
      <c r="CN229" s="1336"/>
      <c r="CO229" s="1336"/>
      <c r="CP229" s="1336"/>
      <c r="CQ229" s="1336"/>
      <c r="CR229" s="1336"/>
      <c r="CS229" s="1336"/>
      <c r="CT229" s="1336"/>
      <c r="CU229" s="1336"/>
      <c r="CV229" s="1336"/>
      <c r="CW229" s="1336"/>
      <c r="CX229" s="1336"/>
      <c r="CY229" s="1336"/>
      <c r="CZ229" s="1336"/>
      <c r="DA229" s="1336"/>
      <c r="DB229" s="1336"/>
      <c r="DC229" s="1336"/>
      <c r="DD229" s="1336"/>
      <c r="DE229" s="1336"/>
      <c r="DF229" s="1336"/>
      <c r="DG229" s="1336"/>
      <c r="DH229" s="1336"/>
      <c r="DI229" s="1336"/>
      <c r="DJ229" s="1336"/>
      <c r="DK229" s="1336"/>
      <c r="DL229" s="1336"/>
    </row>
    <row r="230" spans="1:116" s="1338" customFormat="1" ht="18.75">
      <c r="A230" s="1797" t="s">
        <v>779</v>
      </c>
      <c r="B230" s="1796">
        <f>C230</f>
        <v>67675</v>
      </c>
      <c r="C230" s="1795">
        <v>67675</v>
      </c>
      <c r="D230" s="1341"/>
      <c r="F230" s="1336"/>
      <c r="G230" s="1336"/>
      <c r="H230" s="1336"/>
      <c r="I230" s="1336"/>
      <c r="J230" s="1337"/>
      <c r="K230" s="1337"/>
      <c r="L230" s="1336"/>
      <c r="M230" s="1336"/>
      <c r="N230" s="1336"/>
      <c r="O230" s="1336"/>
      <c r="P230" s="1336"/>
      <c r="Q230" s="1336"/>
      <c r="R230" s="1336"/>
      <c r="S230" s="1336"/>
      <c r="T230" s="1336"/>
      <c r="U230" s="1336"/>
      <c r="V230" s="1336"/>
      <c r="W230" s="1336"/>
      <c r="X230" s="1336"/>
      <c r="Y230" s="1336"/>
      <c r="Z230" s="1336"/>
      <c r="AA230" s="1336"/>
      <c r="AB230" s="1336"/>
      <c r="AC230" s="1336"/>
      <c r="AD230" s="1336"/>
      <c r="AE230" s="1336"/>
      <c r="AF230" s="1336"/>
      <c r="AG230" s="1336"/>
      <c r="AH230" s="1336"/>
      <c r="AI230" s="1336"/>
      <c r="AJ230" s="1336"/>
      <c r="AK230" s="1336"/>
      <c r="AL230" s="1336"/>
      <c r="AM230" s="1336"/>
      <c r="AN230" s="1336"/>
      <c r="AO230" s="1336"/>
      <c r="AP230" s="1336"/>
      <c r="AQ230" s="1336"/>
      <c r="AR230" s="1336"/>
      <c r="AS230" s="1336"/>
      <c r="AT230" s="1336"/>
      <c r="AU230" s="1336"/>
      <c r="AV230" s="1336"/>
      <c r="AW230" s="1336"/>
      <c r="AX230" s="1336"/>
      <c r="AY230" s="1336"/>
      <c r="AZ230" s="1336"/>
      <c r="BA230" s="1336"/>
      <c r="BB230" s="1336"/>
      <c r="BC230" s="1336"/>
      <c r="BD230" s="1336"/>
      <c r="BE230" s="1336"/>
      <c r="BF230" s="1336"/>
      <c r="BG230" s="1336"/>
      <c r="BH230" s="1336"/>
      <c r="BI230" s="1336"/>
      <c r="BJ230" s="1336"/>
      <c r="BK230" s="1336"/>
      <c r="BL230" s="1336"/>
      <c r="BM230" s="1336"/>
      <c r="BN230" s="1336"/>
      <c r="BO230" s="1336"/>
      <c r="BP230" s="1336"/>
      <c r="BQ230" s="1336"/>
      <c r="BR230" s="1336"/>
      <c r="BS230" s="1336"/>
      <c r="BT230" s="1336"/>
      <c r="BU230" s="1336"/>
      <c r="BV230" s="1336"/>
      <c r="BW230" s="1336"/>
      <c r="BX230" s="1336"/>
      <c r="BY230" s="1336"/>
      <c r="BZ230" s="1336"/>
      <c r="CA230" s="1336"/>
      <c r="CB230" s="1336"/>
      <c r="CC230" s="1336"/>
      <c r="CD230" s="1336"/>
      <c r="CE230" s="1336"/>
      <c r="CF230" s="1336"/>
      <c r="CG230" s="1336"/>
      <c r="CH230" s="1336"/>
      <c r="CI230" s="1336"/>
      <c r="CJ230" s="1336"/>
      <c r="CK230" s="1336"/>
      <c r="CL230" s="1336"/>
      <c r="CM230" s="1336"/>
      <c r="CN230" s="1336"/>
      <c r="CO230" s="1336"/>
      <c r="CP230" s="1336"/>
      <c r="CQ230" s="1336"/>
      <c r="CR230" s="1336"/>
      <c r="CS230" s="1336"/>
      <c r="CT230" s="1336"/>
      <c r="CU230" s="1336"/>
      <c r="CV230" s="1336"/>
      <c r="CW230" s="1336"/>
      <c r="CX230" s="1336"/>
      <c r="CY230" s="1336"/>
      <c r="CZ230" s="1336"/>
      <c r="DA230" s="1336"/>
      <c r="DB230" s="1336"/>
      <c r="DC230" s="1336"/>
      <c r="DD230" s="1336"/>
      <c r="DE230" s="1336"/>
      <c r="DF230" s="1336"/>
      <c r="DG230" s="1336"/>
      <c r="DH230" s="1336"/>
      <c r="DI230" s="1336"/>
      <c r="DJ230" s="1336"/>
      <c r="DK230" s="1336"/>
      <c r="DL230" s="1336"/>
    </row>
    <row r="231" spans="1:116" s="1338" customFormat="1" ht="18.75">
      <c r="A231" s="1797" t="s">
        <v>778</v>
      </c>
      <c r="B231" s="1796">
        <f>C231</f>
        <v>68756</v>
      </c>
      <c r="C231" s="1795">
        <v>68756</v>
      </c>
      <c r="D231" s="1341"/>
      <c r="F231" s="1336"/>
      <c r="G231" s="1336"/>
      <c r="H231" s="1336"/>
      <c r="I231" s="1336"/>
      <c r="J231" s="1337"/>
      <c r="K231" s="1337"/>
      <c r="L231" s="1336"/>
      <c r="M231" s="1336"/>
      <c r="N231" s="1336"/>
      <c r="O231" s="1336"/>
      <c r="P231" s="1336"/>
      <c r="Q231" s="1336"/>
      <c r="R231" s="1336"/>
      <c r="S231" s="1336"/>
      <c r="T231" s="1336"/>
      <c r="U231" s="1336"/>
      <c r="V231" s="1336"/>
      <c r="W231" s="1336"/>
      <c r="X231" s="1336"/>
      <c r="Y231" s="1336"/>
      <c r="Z231" s="1336"/>
      <c r="AA231" s="1336"/>
      <c r="AB231" s="1336"/>
      <c r="AC231" s="1336"/>
      <c r="AD231" s="1336"/>
      <c r="AE231" s="1336"/>
      <c r="AF231" s="1336"/>
      <c r="AG231" s="1336"/>
      <c r="AH231" s="1336"/>
      <c r="AI231" s="1336"/>
      <c r="AJ231" s="1336"/>
      <c r="AK231" s="1336"/>
      <c r="AL231" s="1336"/>
      <c r="AM231" s="1336"/>
      <c r="AN231" s="1336"/>
      <c r="AO231" s="1336"/>
      <c r="AP231" s="1336"/>
      <c r="AQ231" s="1336"/>
      <c r="AR231" s="1336"/>
      <c r="AS231" s="1336"/>
      <c r="AT231" s="1336"/>
      <c r="AU231" s="1336"/>
      <c r="AV231" s="1336"/>
      <c r="AW231" s="1336"/>
      <c r="AX231" s="1336"/>
      <c r="AY231" s="1336"/>
      <c r="AZ231" s="1336"/>
      <c r="BA231" s="1336"/>
      <c r="BB231" s="1336"/>
      <c r="BC231" s="1336"/>
      <c r="BD231" s="1336"/>
      <c r="BE231" s="1336"/>
      <c r="BF231" s="1336"/>
      <c r="BG231" s="1336"/>
      <c r="BH231" s="1336"/>
      <c r="BI231" s="1336"/>
      <c r="BJ231" s="1336"/>
      <c r="BK231" s="1336"/>
      <c r="BL231" s="1336"/>
      <c r="BM231" s="1336"/>
      <c r="BN231" s="1336"/>
      <c r="BO231" s="1336"/>
      <c r="BP231" s="1336"/>
      <c r="BQ231" s="1336"/>
      <c r="BR231" s="1336"/>
      <c r="BS231" s="1336"/>
      <c r="BT231" s="1336"/>
      <c r="BU231" s="1336"/>
      <c r="BV231" s="1336"/>
      <c r="BW231" s="1336"/>
      <c r="BX231" s="1336"/>
      <c r="BY231" s="1336"/>
      <c r="BZ231" s="1336"/>
      <c r="CA231" s="1336"/>
      <c r="CB231" s="1336"/>
      <c r="CC231" s="1336"/>
      <c r="CD231" s="1336"/>
      <c r="CE231" s="1336"/>
      <c r="CF231" s="1336"/>
      <c r="CG231" s="1336"/>
      <c r="CH231" s="1336"/>
      <c r="CI231" s="1336"/>
      <c r="CJ231" s="1336"/>
      <c r="CK231" s="1336"/>
      <c r="CL231" s="1336"/>
      <c r="CM231" s="1336"/>
      <c r="CN231" s="1336"/>
      <c r="CO231" s="1336"/>
      <c r="CP231" s="1336"/>
      <c r="CQ231" s="1336"/>
      <c r="CR231" s="1336"/>
      <c r="CS231" s="1336"/>
      <c r="CT231" s="1336"/>
      <c r="CU231" s="1336"/>
      <c r="CV231" s="1336"/>
      <c r="CW231" s="1336"/>
      <c r="CX231" s="1336"/>
      <c r="CY231" s="1336"/>
      <c r="CZ231" s="1336"/>
      <c r="DA231" s="1336"/>
      <c r="DB231" s="1336"/>
      <c r="DC231" s="1336"/>
      <c r="DD231" s="1336"/>
      <c r="DE231" s="1336"/>
      <c r="DF231" s="1336"/>
      <c r="DG231" s="1336"/>
      <c r="DH231" s="1336"/>
      <c r="DI231" s="1336"/>
      <c r="DJ231" s="1336"/>
      <c r="DK231" s="1336"/>
      <c r="DL231" s="1336"/>
    </row>
    <row r="232" spans="1:116" s="1338" customFormat="1" ht="18.75">
      <c r="A232" s="1797" t="s">
        <v>777</v>
      </c>
      <c r="B232" s="1796">
        <f>C232</f>
        <v>69854</v>
      </c>
      <c r="C232" s="1795">
        <v>69854</v>
      </c>
      <c r="D232" s="1341"/>
      <c r="F232" s="1336"/>
      <c r="G232" s="1336"/>
      <c r="H232" s="1336"/>
      <c r="I232" s="1336"/>
      <c r="J232" s="1337"/>
      <c r="K232" s="1337"/>
      <c r="L232" s="1336"/>
      <c r="M232" s="1336"/>
      <c r="N232" s="1336"/>
      <c r="O232" s="1336"/>
      <c r="P232" s="1336"/>
      <c r="Q232" s="1336"/>
      <c r="R232" s="1336"/>
      <c r="S232" s="1336"/>
      <c r="T232" s="1336"/>
      <c r="U232" s="1336"/>
      <c r="V232" s="1336"/>
      <c r="W232" s="1336"/>
      <c r="X232" s="1336"/>
      <c r="Y232" s="1336"/>
      <c r="Z232" s="1336"/>
      <c r="AA232" s="1336"/>
      <c r="AB232" s="1336"/>
      <c r="AC232" s="1336"/>
      <c r="AD232" s="1336"/>
      <c r="AE232" s="1336"/>
      <c r="AF232" s="1336"/>
      <c r="AG232" s="1336"/>
      <c r="AH232" s="1336"/>
      <c r="AI232" s="1336"/>
      <c r="AJ232" s="1336"/>
      <c r="AK232" s="1336"/>
      <c r="AL232" s="1336"/>
      <c r="AM232" s="1336"/>
      <c r="AN232" s="1336"/>
      <c r="AO232" s="1336"/>
      <c r="AP232" s="1336"/>
      <c r="AQ232" s="1336"/>
      <c r="AR232" s="1336"/>
      <c r="AS232" s="1336"/>
      <c r="AT232" s="1336"/>
      <c r="AU232" s="1336"/>
      <c r="AV232" s="1336"/>
      <c r="AW232" s="1336"/>
      <c r="AX232" s="1336"/>
      <c r="AY232" s="1336"/>
      <c r="AZ232" s="1336"/>
      <c r="BA232" s="1336"/>
      <c r="BB232" s="1336"/>
      <c r="BC232" s="1336"/>
      <c r="BD232" s="1336"/>
      <c r="BE232" s="1336"/>
      <c r="BF232" s="1336"/>
      <c r="BG232" s="1336"/>
      <c r="BH232" s="1336"/>
      <c r="BI232" s="1336"/>
      <c r="BJ232" s="1336"/>
      <c r="BK232" s="1336"/>
      <c r="BL232" s="1336"/>
      <c r="BM232" s="1336"/>
      <c r="BN232" s="1336"/>
      <c r="BO232" s="1336"/>
      <c r="BP232" s="1336"/>
      <c r="BQ232" s="1336"/>
      <c r="BR232" s="1336"/>
      <c r="BS232" s="1336"/>
      <c r="BT232" s="1336"/>
      <c r="BU232" s="1336"/>
      <c r="BV232" s="1336"/>
      <c r="BW232" s="1336"/>
      <c r="BX232" s="1336"/>
      <c r="BY232" s="1336"/>
      <c r="BZ232" s="1336"/>
      <c r="CA232" s="1336"/>
      <c r="CB232" s="1336"/>
      <c r="CC232" s="1336"/>
      <c r="CD232" s="1336"/>
      <c r="CE232" s="1336"/>
      <c r="CF232" s="1336"/>
      <c r="CG232" s="1336"/>
      <c r="CH232" s="1336"/>
      <c r="CI232" s="1336"/>
      <c r="CJ232" s="1336"/>
      <c r="CK232" s="1336"/>
      <c r="CL232" s="1336"/>
      <c r="CM232" s="1336"/>
      <c r="CN232" s="1336"/>
      <c r="CO232" s="1336"/>
      <c r="CP232" s="1336"/>
      <c r="CQ232" s="1336"/>
      <c r="CR232" s="1336"/>
      <c r="CS232" s="1336"/>
      <c r="CT232" s="1336"/>
      <c r="CU232" s="1336"/>
      <c r="CV232" s="1336"/>
      <c r="CW232" s="1336"/>
      <c r="CX232" s="1336"/>
      <c r="CY232" s="1336"/>
      <c r="CZ232" s="1336"/>
      <c r="DA232" s="1336"/>
      <c r="DB232" s="1336"/>
      <c r="DC232" s="1336"/>
      <c r="DD232" s="1336"/>
      <c r="DE232" s="1336"/>
      <c r="DF232" s="1336"/>
      <c r="DG232" s="1336"/>
      <c r="DH232" s="1336"/>
      <c r="DI232" s="1336"/>
      <c r="DJ232" s="1336"/>
      <c r="DK232" s="1336"/>
      <c r="DL232" s="1336"/>
    </row>
    <row r="233" spans="1:116" s="1338" customFormat="1" ht="18.75">
      <c r="A233" s="1797" t="s">
        <v>776</v>
      </c>
      <c r="B233" s="1796">
        <f>C233</f>
        <v>70970</v>
      </c>
      <c r="C233" s="1795">
        <v>70970</v>
      </c>
      <c r="D233" s="1341"/>
      <c r="F233" s="1336"/>
      <c r="G233" s="1336"/>
      <c r="H233" s="1336"/>
      <c r="I233" s="1336"/>
      <c r="J233" s="1337"/>
      <c r="K233" s="1337"/>
      <c r="L233" s="1336"/>
      <c r="M233" s="1336"/>
      <c r="N233" s="1336"/>
      <c r="O233" s="1336"/>
      <c r="P233" s="1336"/>
      <c r="Q233" s="1336"/>
      <c r="R233" s="1336"/>
      <c r="S233" s="1336"/>
      <c r="T233" s="1336"/>
      <c r="U233" s="1336"/>
      <c r="V233" s="1336"/>
      <c r="W233" s="1336"/>
      <c r="X233" s="1336"/>
      <c r="Y233" s="1336"/>
      <c r="Z233" s="1336"/>
      <c r="AA233" s="1336"/>
      <c r="AB233" s="1336"/>
      <c r="AC233" s="1336"/>
      <c r="AD233" s="1336"/>
      <c r="AE233" s="1336"/>
      <c r="AF233" s="1336"/>
      <c r="AG233" s="1336"/>
      <c r="AH233" s="1336"/>
      <c r="AI233" s="1336"/>
      <c r="AJ233" s="1336"/>
      <c r="AK233" s="1336"/>
      <c r="AL233" s="1336"/>
      <c r="AM233" s="1336"/>
      <c r="AN233" s="1336"/>
      <c r="AO233" s="1336"/>
      <c r="AP233" s="1336"/>
      <c r="AQ233" s="1336"/>
      <c r="AR233" s="1336"/>
      <c r="AS233" s="1336"/>
      <c r="AT233" s="1336"/>
      <c r="AU233" s="1336"/>
      <c r="AV233" s="1336"/>
      <c r="AW233" s="1336"/>
      <c r="AX233" s="1336"/>
      <c r="AY233" s="1336"/>
      <c r="AZ233" s="1336"/>
      <c r="BA233" s="1336"/>
      <c r="BB233" s="1336"/>
      <c r="BC233" s="1336"/>
      <c r="BD233" s="1336"/>
      <c r="BE233" s="1336"/>
      <c r="BF233" s="1336"/>
      <c r="BG233" s="1336"/>
      <c r="BH233" s="1336"/>
      <c r="BI233" s="1336"/>
      <c r="BJ233" s="1336"/>
      <c r="BK233" s="1336"/>
      <c r="BL233" s="1336"/>
      <c r="BM233" s="1336"/>
      <c r="BN233" s="1336"/>
      <c r="BO233" s="1336"/>
      <c r="BP233" s="1336"/>
      <c r="BQ233" s="1336"/>
      <c r="BR233" s="1336"/>
      <c r="BS233" s="1336"/>
      <c r="BT233" s="1336"/>
      <c r="BU233" s="1336"/>
      <c r="BV233" s="1336"/>
      <c r="BW233" s="1336"/>
      <c r="BX233" s="1336"/>
      <c r="BY233" s="1336"/>
      <c r="BZ233" s="1336"/>
      <c r="CA233" s="1336"/>
      <c r="CB233" s="1336"/>
      <c r="CC233" s="1336"/>
      <c r="CD233" s="1336"/>
      <c r="CE233" s="1336"/>
      <c r="CF233" s="1336"/>
      <c r="CG233" s="1336"/>
      <c r="CH233" s="1336"/>
      <c r="CI233" s="1336"/>
      <c r="CJ233" s="1336"/>
      <c r="CK233" s="1336"/>
      <c r="CL233" s="1336"/>
      <c r="CM233" s="1336"/>
      <c r="CN233" s="1336"/>
      <c r="CO233" s="1336"/>
      <c r="CP233" s="1336"/>
      <c r="CQ233" s="1336"/>
      <c r="CR233" s="1336"/>
      <c r="CS233" s="1336"/>
      <c r="CT233" s="1336"/>
      <c r="CU233" s="1336"/>
      <c r="CV233" s="1336"/>
      <c r="CW233" s="1336"/>
      <c r="CX233" s="1336"/>
      <c r="CY233" s="1336"/>
      <c r="CZ233" s="1336"/>
      <c r="DA233" s="1336"/>
      <c r="DB233" s="1336"/>
      <c r="DC233" s="1336"/>
      <c r="DD233" s="1336"/>
      <c r="DE233" s="1336"/>
      <c r="DF233" s="1336"/>
      <c r="DG233" s="1336"/>
      <c r="DH233" s="1336"/>
      <c r="DI233" s="1336"/>
      <c r="DJ233" s="1336"/>
      <c r="DK233" s="1336"/>
      <c r="DL233" s="1336"/>
    </row>
    <row r="234" spans="1:116" s="1338" customFormat="1" ht="18.75">
      <c r="A234" s="1798" t="s">
        <v>775</v>
      </c>
      <c r="B234" s="1796">
        <f>C234</f>
        <v>71591</v>
      </c>
      <c r="C234" s="1795">
        <v>71591</v>
      </c>
      <c r="D234" s="1341"/>
      <c r="F234" s="1336"/>
      <c r="G234" s="1336"/>
      <c r="H234" s="1336"/>
      <c r="I234" s="1336"/>
      <c r="J234" s="1337"/>
      <c r="K234" s="1337"/>
      <c r="L234" s="1336"/>
      <c r="M234" s="1336"/>
      <c r="N234" s="1336"/>
      <c r="O234" s="1336"/>
      <c r="P234" s="1336"/>
      <c r="Q234" s="1336"/>
      <c r="R234" s="1336"/>
      <c r="S234" s="1336"/>
      <c r="T234" s="1336"/>
      <c r="U234" s="1336"/>
      <c r="V234" s="1336"/>
      <c r="W234" s="1336"/>
      <c r="X234" s="1336"/>
      <c r="Y234" s="1336"/>
      <c r="Z234" s="1336"/>
      <c r="AA234" s="1336"/>
      <c r="AB234" s="1336"/>
      <c r="AC234" s="1336"/>
      <c r="AD234" s="1336"/>
      <c r="AE234" s="1336"/>
      <c r="AF234" s="1336"/>
      <c r="AG234" s="1336"/>
      <c r="AH234" s="1336"/>
      <c r="AI234" s="1336"/>
      <c r="AJ234" s="1336"/>
      <c r="AK234" s="1336"/>
      <c r="AL234" s="1336"/>
      <c r="AM234" s="1336"/>
      <c r="AN234" s="1336"/>
      <c r="AO234" s="1336"/>
      <c r="AP234" s="1336"/>
      <c r="AQ234" s="1336"/>
      <c r="AR234" s="1336"/>
      <c r="AS234" s="1336"/>
      <c r="AT234" s="1336"/>
      <c r="AU234" s="1336"/>
      <c r="AV234" s="1336"/>
      <c r="AW234" s="1336"/>
      <c r="AX234" s="1336"/>
      <c r="AY234" s="1336"/>
      <c r="AZ234" s="1336"/>
      <c r="BA234" s="1336"/>
      <c r="BB234" s="1336"/>
      <c r="BC234" s="1336"/>
      <c r="BD234" s="1336"/>
      <c r="BE234" s="1336"/>
      <c r="BF234" s="1336"/>
      <c r="BG234" s="1336"/>
      <c r="BH234" s="1336"/>
      <c r="BI234" s="1336"/>
      <c r="BJ234" s="1336"/>
      <c r="BK234" s="1336"/>
      <c r="BL234" s="1336"/>
      <c r="BM234" s="1336"/>
      <c r="BN234" s="1336"/>
      <c r="BO234" s="1336"/>
      <c r="BP234" s="1336"/>
      <c r="BQ234" s="1336"/>
      <c r="BR234" s="1336"/>
      <c r="BS234" s="1336"/>
      <c r="BT234" s="1336"/>
      <c r="BU234" s="1336"/>
      <c r="BV234" s="1336"/>
      <c r="BW234" s="1336"/>
      <c r="BX234" s="1336"/>
      <c r="BY234" s="1336"/>
      <c r="BZ234" s="1336"/>
      <c r="CA234" s="1336"/>
      <c r="CB234" s="1336"/>
      <c r="CC234" s="1336"/>
      <c r="CD234" s="1336"/>
      <c r="CE234" s="1336"/>
      <c r="CF234" s="1336"/>
      <c r="CG234" s="1336"/>
      <c r="CH234" s="1336"/>
      <c r="CI234" s="1336"/>
      <c r="CJ234" s="1336"/>
      <c r="CK234" s="1336"/>
      <c r="CL234" s="1336"/>
      <c r="CM234" s="1336"/>
      <c r="CN234" s="1336"/>
      <c r="CO234" s="1336"/>
      <c r="CP234" s="1336"/>
      <c r="CQ234" s="1336"/>
      <c r="CR234" s="1336"/>
      <c r="CS234" s="1336"/>
      <c r="CT234" s="1336"/>
      <c r="CU234" s="1336"/>
      <c r="CV234" s="1336"/>
      <c r="CW234" s="1336"/>
      <c r="CX234" s="1336"/>
      <c r="CY234" s="1336"/>
      <c r="CZ234" s="1336"/>
      <c r="DA234" s="1336"/>
      <c r="DB234" s="1336"/>
      <c r="DC234" s="1336"/>
      <c r="DD234" s="1336"/>
      <c r="DE234" s="1336"/>
      <c r="DF234" s="1336"/>
      <c r="DG234" s="1336"/>
      <c r="DH234" s="1336"/>
      <c r="DI234" s="1336"/>
      <c r="DJ234" s="1336"/>
      <c r="DK234" s="1336"/>
      <c r="DL234" s="1336"/>
    </row>
    <row r="235" spans="1:116" s="1338" customFormat="1" ht="18.75">
      <c r="A235" s="1798" t="s">
        <v>774</v>
      </c>
      <c r="B235" s="1796">
        <f>C235</f>
        <v>72735</v>
      </c>
      <c r="C235" s="1795">
        <v>72735</v>
      </c>
      <c r="D235" s="1341"/>
      <c r="F235" s="1336"/>
      <c r="G235" s="1336"/>
      <c r="H235" s="1336"/>
      <c r="I235" s="1336"/>
      <c r="J235" s="1337"/>
      <c r="K235" s="1337"/>
      <c r="L235" s="1336"/>
      <c r="M235" s="1336"/>
      <c r="N235" s="1336"/>
      <c r="O235" s="1336"/>
      <c r="P235" s="1336"/>
      <c r="Q235" s="1336"/>
      <c r="R235" s="1336"/>
      <c r="S235" s="1336"/>
      <c r="T235" s="1336"/>
      <c r="U235" s="1336"/>
      <c r="V235" s="1336"/>
      <c r="W235" s="1336"/>
      <c r="X235" s="1336"/>
      <c r="Y235" s="1336"/>
      <c r="Z235" s="1336"/>
      <c r="AA235" s="1336"/>
      <c r="AB235" s="1336"/>
      <c r="AC235" s="1336"/>
      <c r="AD235" s="1336"/>
      <c r="AE235" s="1336"/>
      <c r="AF235" s="1336"/>
      <c r="AG235" s="1336"/>
      <c r="AH235" s="1336"/>
      <c r="AI235" s="1336"/>
      <c r="AJ235" s="1336"/>
      <c r="AK235" s="1336"/>
      <c r="AL235" s="1336"/>
      <c r="AM235" s="1336"/>
      <c r="AN235" s="1336"/>
      <c r="AO235" s="1336"/>
      <c r="AP235" s="1336"/>
      <c r="AQ235" s="1336"/>
      <c r="AR235" s="1336"/>
      <c r="AS235" s="1336"/>
      <c r="AT235" s="1336"/>
      <c r="AU235" s="1336"/>
      <c r="AV235" s="1336"/>
      <c r="AW235" s="1336"/>
      <c r="AX235" s="1336"/>
      <c r="AY235" s="1336"/>
      <c r="AZ235" s="1336"/>
      <c r="BA235" s="1336"/>
      <c r="BB235" s="1336"/>
      <c r="BC235" s="1336"/>
      <c r="BD235" s="1336"/>
      <c r="BE235" s="1336"/>
      <c r="BF235" s="1336"/>
      <c r="BG235" s="1336"/>
      <c r="BH235" s="1336"/>
      <c r="BI235" s="1336"/>
      <c r="BJ235" s="1336"/>
      <c r="BK235" s="1336"/>
      <c r="BL235" s="1336"/>
      <c r="BM235" s="1336"/>
      <c r="BN235" s="1336"/>
      <c r="BO235" s="1336"/>
      <c r="BP235" s="1336"/>
      <c r="BQ235" s="1336"/>
      <c r="BR235" s="1336"/>
      <c r="BS235" s="1336"/>
      <c r="BT235" s="1336"/>
      <c r="BU235" s="1336"/>
      <c r="BV235" s="1336"/>
      <c r="BW235" s="1336"/>
      <c r="BX235" s="1336"/>
      <c r="BY235" s="1336"/>
      <c r="BZ235" s="1336"/>
      <c r="CA235" s="1336"/>
      <c r="CB235" s="1336"/>
      <c r="CC235" s="1336"/>
      <c r="CD235" s="1336"/>
      <c r="CE235" s="1336"/>
      <c r="CF235" s="1336"/>
      <c r="CG235" s="1336"/>
      <c r="CH235" s="1336"/>
      <c r="CI235" s="1336"/>
      <c r="CJ235" s="1336"/>
      <c r="CK235" s="1336"/>
      <c r="CL235" s="1336"/>
      <c r="CM235" s="1336"/>
      <c r="CN235" s="1336"/>
      <c r="CO235" s="1336"/>
      <c r="CP235" s="1336"/>
      <c r="CQ235" s="1336"/>
      <c r="CR235" s="1336"/>
      <c r="CS235" s="1336"/>
      <c r="CT235" s="1336"/>
      <c r="CU235" s="1336"/>
      <c r="CV235" s="1336"/>
      <c r="CW235" s="1336"/>
      <c r="CX235" s="1336"/>
      <c r="CY235" s="1336"/>
      <c r="CZ235" s="1336"/>
      <c r="DA235" s="1336"/>
      <c r="DB235" s="1336"/>
      <c r="DC235" s="1336"/>
      <c r="DD235" s="1336"/>
      <c r="DE235" s="1336"/>
      <c r="DF235" s="1336"/>
      <c r="DG235" s="1336"/>
      <c r="DH235" s="1336"/>
      <c r="DI235" s="1336"/>
      <c r="DJ235" s="1336"/>
      <c r="DK235" s="1336"/>
      <c r="DL235" s="1336"/>
    </row>
    <row r="236" spans="1:116" s="1338" customFormat="1" ht="18.75">
      <c r="A236" s="1798" t="s">
        <v>773</v>
      </c>
      <c r="B236" s="1796">
        <f>C236</f>
        <v>73899</v>
      </c>
      <c r="C236" s="1795">
        <v>73899</v>
      </c>
      <c r="D236" s="1341"/>
      <c r="F236" s="1336"/>
      <c r="G236" s="1336"/>
      <c r="H236" s="1336"/>
      <c r="I236" s="1336"/>
      <c r="J236" s="1337"/>
      <c r="K236" s="1337"/>
      <c r="L236" s="1336"/>
      <c r="M236" s="1336"/>
      <c r="N236" s="1336"/>
      <c r="O236" s="1336"/>
      <c r="P236" s="1336"/>
      <c r="Q236" s="1336"/>
      <c r="R236" s="1336"/>
      <c r="S236" s="1336"/>
      <c r="T236" s="1336"/>
      <c r="U236" s="1336"/>
      <c r="V236" s="1336"/>
      <c r="W236" s="1336"/>
      <c r="X236" s="1336"/>
      <c r="Y236" s="1336"/>
      <c r="Z236" s="1336"/>
      <c r="AA236" s="1336"/>
      <c r="AB236" s="1336"/>
      <c r="AC236" s="1336"/>
      <c r="AD236" s="1336"/>
      <c r="AE236" s="1336"/>
      <c r="AF236" s="1336"/>
      <c r="AG236" s="1336"/>
      <c r="AH236" s="1336"/>
      <c r="AI236" s="1336"/>
      <c r="AJ236" s="1336"/>
      <c r="AK236" s="1336"/>
      <c r="AL236" s="1336"/>
      <c r="AM236" s="1336"/>
      <c r="AN236" s="1336"/>
      <c r="AO236" s="1336"/>
      <c r="AP236" s="1336"/>
      <c r="AQ236" s="1336"/>
      <c r="AR236" s="1336"/>
      <c r="AS236" s="1336"/>
      <c r="AT236" s="1336"/>
      <c r="AU236" s="1336"/>
      <c r="AV236" s="1336"/>
      <c r="AW236" s="1336"/>
      <c r="AX236" s="1336"/>
      <c r="AY236" s="1336"/>
      <c r="AZ236" s="1336"/>
      <c r="BA236" s="1336"/>
      <c r="BB236" s="1336"/>
      <c r="BC236" s="1336"/>
      <c r="BD236" s="1336"/>
      <c r="BE236" s="1336"/>
      <c r="BF236" s="1336"/>
      <c r="BG236" s="1336"/>
      <c r="BH236" s="1336"/>
      <c r="BI236" s="1336"/>
      <c r="BJ236" s="1336"/>
      <c r="BK236" s="1336"/>
      <c r="BL236" s="1336"/>
      <c r="BM236" s="1336"/>
      <c r="BN236" s="1336"/>
      <c r="BO236" s="1336"/>
      <c r="BP236" s="1336"/>
      <c r="BQ236" s="1336"/>
      <c r="BR236" s="1336"/>
      <c r="BS236" s="1336"/>
      <c r="BT236" s="1336"/>
      <c r="BU236" s="1336"/>
      <c r="BV236" s="1336"/>
      <c r="BW236" s="1336"/>
      <c r="BX236" s="1336"/>
      <c r="BY236" s="1336"/>
      <c r="BZ236" s="1336"/>
      <c r="CA236" s="1336"/>
      <c r="CB236" s="1336"/>
      <c r="CC236" s="1336"/>
      <c r="CD236" s="1336"/>
      <c r="CE236" s="1336"/>
      <c r="CF236" s="1336"/>
      <c r="CG236" s="1336"/>
      <c r="CH236" s="1336"/>
      <c r="CI236" s="1336"/>
      <c r="CJ236" s="1336"/>
      <c r="CK236" s="1336"/>
      <c r="CL236" s="1336"/>
      <c r="CM236" s="1336"/>
      <c r="CN236" s="1336"/>
      <c r="CO236" s="1336"/>
      <c r="CP236" s="1336"/>
      <c r="CQ236" s="1336"/>
      <c r="CR236" s="1336"/>
      <c r="CS236" s="1336"/>
      <c r="CT236" s="1336"/>
      <c r="CU236" s="1336"/>
      <c r="CV236" s="1336"/>
      <c r="CW236" s="1336"/>
      <c r="CX236" s="1336"/>
      <c r="CY236" s="1336"/>
      <c r="CZ236" s="1336"/>
      <c r="DA236" s="1336"/>
      <c r="DB236" s="1336"/>
      <c r="DC236" s="1336"/>
      <c r="DD236" s="1336"/>
      <c r="DE236" s="1336"/>
      <c r="DF236" s="1336"/>
      <c r="DG236" s="1336"/>
      <c r="DH236" s="1336"/>
      <c r="DI236" s="1336"/>
      <c r="DJ236" s="1336"/>
      <c r="DK236" s="1336"/>
      <c r="DL236" s="1336"/>
    </row>
    <row r="237" spans="1:116" s="1338" customFormat="1" ht="18.75">
      <c r="A237" s="1798" t="s">
        <v>772</v>
      </c>
      <c r="B237" s="1796">
        <f>C237</f>
        <v>75082</v>
      </c>
      <c r="C237" s="1795">
        <v>75082</v>
      </c>
      <c r="D237" s="1341"/>
      <c r="F237" s="1336"/>
      <c r="G237" s="1336"/>
      <c r="H237" s="1336"/>
      <c r="I237" s="1336"/>
      <c r="J237" s="1337"/>
      <c r="K237" s="1337"/>
      <c r="L237" s="1336"/>
      <c r="M237" s="1336"/>
      <c r="N237" s="1336"/>
      <c r="O237" s="1336"/>
      <c r="P237" s="1336"/>
      <c r="Q237" s="1336"/>
      <c r="R237" s="1336"/>
      <c r="S237" s="1336"/>
      <c r="T237" s="1336"/>
      <c r="U237" s="1336"/>
      <c r="V237" s="1336"/>
      <c r="W237" s="1336"/>
      <c r="X237" s="1336"/>
      <c r="Y237" s="1336"/>
      <c r="Z237" s="1336"/>
      <c r="AA237" s="1336"/>
      <c r="AB237" s="1336"/>
      <c r="AC237" s="1336"/>
      <c r="AD237" s="1336"/>
      <c r="AE237" s="1336"/>
      <c r="AF237" s="1336"/>
      <c r="AG237" s="1336"/>
      <c r="AH237" s="1336"/>
      <c r="AI237" s="1336"/>
      <c r="AJ237" s="1336"/>
      <c r="AK237" s="1336"/>
      <c r="AL237" s="1336"/>
      <c r="AM237" s="1336"/>
      <c r="AN237" s="1336"/>
      <c r="AO237" s="1336"/>
      <c r="AP237" s="1336"/>
      <c r="AQ237" s="1336"/>
      <c r="AR237" s="1336"/>
      <c r="AS237" s="1336"/>
      <c r="AT237" s="1336"/>
      <c r="AU237" s="1336"/>
      <c r="AV237" s="1336"/>
      <c r="AW237" s="1336"/>
      <c r="AX237" s="1336"/>
      <c r="AY237" s="1336"/>
      <c r="AZ237" s="1336"/>
      <c r="BA237" s="1336"/>
      <c r="BB237" s="1336"/>
      <c r="BC237" s="1336"/>
      <c r="BD237" s="1336"/>
      <c r="BE237" s="1336"/>
      <c r="BF237" s="1336"/>
      <c r="BG237" s="1336"/>
      <c r="BH237" s="1336"/>
      <c r="BI237" s="1336"/>
      <c r="BJ237" s="1336"/>
      <c r="BK237" s="1336"/>
      <c r="BL237" s="1336"/>
      <c r="BM237" s="1336"/>
      <c r="BN237" s="1336"/>
      <c r="BO237" s="1336"/>
      <c r="BP237" s="1336"/>
      <c r="BQ237" s="1336"/>
      <c r="BR237" s="1336"/>
      <c r="BS237" s="1336"/>
      <c r="BT237" s="1336"/>
      <c r="BU237" s="1336"/>
      <c r="BV237" s="1336"/>
      <c r="BW237" s="1336"/>
      <c r="BX237" s="1336"/>
      <c r="BY237" s="1336"/>
      <c r="BZ237" s="1336"/>
      <c r="CA237" s="1336"/>
      <c r="CB237" s="1336"/>
      <c r="CC237" s="1336"/>
      <c r="CD237" s="1336"/>
      <c r="CE237" s="1336"/>
      <c r="CF237" s="1336"/>
      <c r="CG237" s="1336"/>
      <c r="CH237" s="1336"/>
      <c r="CI237" s="1336"/>
      <c r="CJ237" s="1336"/>
      <c r="CK237" s="1336"/>
      <c r="CL237" s="1336"/>
      <c r="CM237" s="1336"/>
      <c r="CN237" s="1336"/>
      <c r="CO237" s="1336"/>
      <c r="CP237" s="1336"/>
      <c r="CQ237" s="1336"/>
      <c r="CR237" s="1336"/>
      <c r="CS237" s="1336"/>
      <c r="CT237" s="1336"/>
      <c r="CU237" s="1336"/>
      <c r="CV237" s="1336"/>
      <c r="CW237" s="1336"/>
      <c r="CX237" s="1336"/>
      <c r="CY237" s="1336"/>
      <c r="CZ237" s="1336"/>
      <c r="DA237" s="1336"/>
      <c r="DB237" s="1336"/>
      <c r="DC237" s="1336"/>
      <c r="DD237" s="1336"/>
      <c r="DE237" s="1336"/>
      <c r="DF237" s="1336"/>
      <c r="DG237" s="1336"/>
      <c r="DH237" s="1336"/>
      <c r="DI237" s="1336"/>
      <c r="DJ237" s="1336"/>
      <c r="DK237" s="1336"/>
      <c r="DL237" s="1336"/>
    </row>
    <row r="238" spans="1:116" s="1338" customFormat="1" ht="18.75">
      <c r="A238" s="1798" t="s">
        <v>771</v>
      </c>
      <c r="B238" s="1796">
        <f>C238</f>
        <v>76308</v>
      </c>
      <c r="C238" s="1795">
        <v>76308</v>
      </c>
      <c r="D238" s="1341"/>
      <c r="F238" s="1336"/>
      <c r="G238" s="1336"/>
      <c r="H238" s="1336"/>
      <c r="I238" s="1336"/>
      <c r="J238" s="1337"/>
      <c r="K238" s="1337"/>
      <c r="L238" s="1336"/>
      <c r="M238" s="1336"/>
      <c r="N238" s="1336"/>
      <c r="O238" s="1336"/>
      <c r="P238" s="1336"/>
      <c r="Q238" s="1336"/>
      <c r="R238" s="1336"/>
      <c r="S238" s="1336"/>
      <c r="T238" s="1336"/>
      <c r="U238" s="1336"/>
      <c r="V238" s="1336"/>
      <c r="W238" s="1336"/>
      <c r="X238" s="1336"/>
      <c r="Y238" s="1336"/>
      <c r="Z238" s="1336"/>
      <c r="AA238" s="1336"/>
      <c r="AB238" s="1336"/>
      <c r="AC238" s="1336"/>
      <c r="AD238" s="1336"/>
      <c r="AE238" s="1336"/>
      <c r="AF238" s="1336"/>
      <c r="AG238" s="1336"/>
      <c r="AH238" s="1336"/>
      <c r="AI238" s="1336"/>
      <c r="AJ238" s="1336"/>
      <c r="AK238" s="1336"/>
      <c r="AL238" s="1336"/>
      <c r="AM238" s="1336"/>
      <c r="AN238" s="1336"/>
      <c r="AO238" s="1336"/>
      <c r="AP238" s="1336"/>
      <c r="AQ238" s="1336"/>
      <c r="AR238" s="1336"/>
      <c r="AS238" s="1336"/>
      <c r="AT238" s="1336"/>
      <c r="AU238" s="1336"/>
      <c r="AV238" s="1336"/>
      <c r="AW238" s="1336"/>
      <c r="AX238" s="1336"/>
      <c r="AY238" s="1336"/>
      <c r="AZ238" s="1336"/>
      <c r="BA238" s="1336"/>
      <c r="BB238" s="1336"/>
      <c r="BC238" s="1336"/>
      <c r="BD238" s="1336"/>
      <c r="BE238" s="1336"/>
      <c r="BF238" s="1336"/>
      <c r="BG238" s="1336"/>
      <c r="BH238" s="1336"/>
      <c r="BI238" s="1336"/>
      <c r="BJ238" s="1336"/>
      <c r="BK238" s="1336"/>
      <c r="BL238" s="1336"/>
      <c r="BM238" s="1336"/>
      <c r="BN238" s="1336"/>
      <c r="BO238" s="1336"/>
      <c r="BP238" s="1336"/>
      <c r="BQ238" s="1336"/>
      <c r="BR238" s="1336"/>
      <c r="BS238" s="1336"/>
      <c r="BT238" s="1336"/>
      <c r="BU238" s="1336"/>
      <c r="BV238" s="1336"/>
      <c r="BW238" s="1336"/>
      <c r="BX238" s="1336"/>
      <c r="BY238" s="1336"/>
      <c r="BZ238" s="1336"/>
      <c r="CA238" s="1336"/>
      <c r="CB238" s="1336"/>
      <c r="CC238" s="1336"/>
      <c r="CD238" s="1336"/>
      <c r="CE238" s="1336"/>
      <c r="CF238" s="1336"/>
      <c r="CG238" s="1336"/>
      <c r="CH238" s="1336"/>
      <c r="CI238" s="1336"/>
      <c r="CJ238" s="1336"/>
      <c r="CK238" s="1336"/>
      <c r="CL238" s="1336"/>
      <c r="CM238" s="1336"/>
      <c r="CN238" s="1336"/>
      <c r="CO238" s="1336"/>
      <c r="CP238" s="1336"/>
      <c r="CQ238" s="1336"/>
      <c r="CR238" s="1336"/>
      <c r="CS238" s="1336"/>
      <c r="CT238" s="1336"/>
      <c r="CU238" s="1336"/>
      <c r="CV238" s="1336"/>
      <c r="CW238" s="1336"/>
      <c r="CX238" s="1336"/>
      <c r="CY238" s="1336"/>
      <c r="CZ238" s="1336"/>
      <c r="DA238" s="1336"/>
      <c r="DB238" s="1336"/>
      <c r="DC238" s="1336"/>
      <c r="DD238" s="1336"/>
      <c r="DE238" s="1336"/>
      <c r="DF238" s="1336"/>
      <c r="DG238" s="1336"/>
      <c r="DH238" s="1336"/>
      <c r="DI238" s="1336"/>
      <c r="DJ238" s="1336"/>
      <c r="DK238" s="1336"/>
      <c r="DL238" s="1336"/>
    </row>
    <row r="239" spans="1:116" s="1338" customFormat="1" ht="18.75">
      <c r="A239" s="1798" t="s">
        <v>770</v>
      </c>
      <c r="B239" s="1796">
        <f>C239</f>
        <v>77553</v>
      </c>
      <c r="C239" s="1795">
        <v>77553</v>
      </c>
      <c r="D239" s="1341"/>
      <c r="F239" s="1336"/>
      <c r="G239" s="1336"/>
      <c r="H239" s="1336"/>
      <c r="I239" s="1336"/>
      <c r="J239" s="1337"/>
      <c r="K239" s="1337"/>
      <c r="L239" s="1336"/>
      <c r="M239" s="1336"/>
      <c r="N239" s="1336"/>
      <c r="O239" s="1336"/>
      <c r="P239" s="1336"/>
      <c r="Q239" s="1336"/>
      <c r="R239" s="1336"/>
      <c r="S239" s="1336"/>
      <c r="T239" s="1336"/>
      <c r="U239" s="1336"/>
      <c r="V239" s="1336"/>
      <c r="W239" s="1336"/>
      <c r="X239" s="1336"/>
      <c r="Y239" s="1336"/>
      <c r="Z239" s="1336"/>
      <c r="AA239" s="1336"/>
      <c r="AB239" s="1336"/>
      <c r="AC239" s="1336"/>
      <c r="AD239" s="1336"/>
      <c r="AE239" s="1336"/>
      <c r="AF239" s="1336"/>
      <c r="AG239" s="1336"/>
      <c r="AH239" s="1336"/>
      <c r="AI239" s="1336"/>
      <c r="AJ239" s="1336"/>
      <c r="AK239" s="1336"/>
      <c r="AL239" s="1336"/>
      <c r="AM239" s="1336"/>
      <c r="AN239" s="1336"/>
      <c r="AO239" s="1336"/>
      <c r="AP239" s="1336"/>
      <c r="AQ239" s="1336"/>
      <c r="AR239" s="1336"/>
      <c r="AS239" s="1336"/>
      <c r="AT239" s="1336"/>
      <c r="AU239" s="1336"/>
      <c r="AV239" s="1336"/>
      <c r="AW239" s="1336"/>
      <c r="AX239" s="1336"/>
      <c r="AY239" s="1336"/>
      <c r="AZ239" s="1336"/>
      <c r="BA239" s="1336"/>
      <c r="BB239" s="1336"/>
      <c r="BC239" s="1336"/>
      <c r="BD239" s="1336"/>
      <c r="BE239" s="1336"/>
      <c r="BF239" s="1336"/>
      <c r="BG239" s="1336"/>
      <c r="BH239" s="1336"/>
      <c r="BI239" s="1336"/>
      <c r="BJ239" s="1336"/>
      <c r="BK239" s="1336"/>
      <c r="BL239" s="1336"/>
      <c r="BM239" s="1336"/>
      <c r="BN239" s="1336"/>
      <c r="BO239" s="1336"/>
      <c r="BP239" s="1336"/>
      <c r="BQ239" s="1336"/>
      <c r="BR239" s="1336"/>
      <c r="BS239" s="1336"/>
      <c r="BT239" s="1336"/>
      <c r="BU239" s="1336"/>
      <c r="BV239" s="1336"/>
      <c r="BW239" s="1336"/>
      <c r="BX239" s="1336"/>
      <c r="BY239" s="1336"/>
      <c r="BZ239" s="1336"/>
      <c r="CA239" s="1336"/>
      <c r="CB239" s="1336"/>
      <c r="CC239" s="1336"/>
      <c r="CD239" s="1336"/>
      <c r="CE239" s="1336"/>
      <c r="CF239" s="1336"/>
      <c r="CG239" s="1336"/>
      <c r="CH239" s="1336"/>
      <c r="CI239" s="1336"/>
      <c r="CJ239" s="1336"/>
      <c r="CK239" s="1336"/>
      <c r="CL239" s="1336"/>
      <c r="CM239" s="1336"/>
      <c r="CN239" s="1336"/>
      <c r="CO239" s="1336"/>
      <c r="CP239" s="1336"/>
      <c r="CQ239" s="1336"/>
      <c r="CR239" s="1336"/>
      <c r="CS239" s="1336"/>
      <c r="CT239" s="1336"/>
      <c r="CU239" s="1336"/>
      <c r="CV239" s="1336"/>
      <c r="CW239" s="1336"/>
      <c r="CX239" s="1336"/>
      <c r="CY239" s="1336"/>
      <c r="CZ239" s="1336"/>
      <c r="DA239" s="1336"/>
      <c r="DB239" s="1336"/>
      <c r="DC239" s="1336"/>
      <c r="DD239" s="1336"/>
      <c r="DE239" s="1336"/>
      <c r="DF239" s="1336"/>
      <c r="DG239" s="1336"/>
      <c r="DH239" s="1336"/>
      <c r="DI239" s="1336"/>
      <c r="DJ239" s="1336"/>
      <c r="DK239" s="1336"/>
      <c r="DL239" s="1336"/>
    </row>
    <row r="240" spans="1:116" s="1338" customFormat="1" ht="18.75">
      <c r="A240" s="1798" t="s">
        <v>769</v>
      </c>
      <c r="B240" s="1796">
        <f>C240</f>
        <v>78819</v>
      </c>
      <c r="C240" s="1795">
        <v>78819</v>
      </c>
      <c r="D240" s="1341"/>
      <c r="F240" s="1336"/>
      <c r="G240" s="1336"/>
      <c r="H240" s="1336"/>
      <c r="I240" s="1336"/>
      <c r="J240" s="1337"/>
      <c r="K240" s="1337"/>
      <c r="L240" s="1336"/>
      <c r="M240" s="1336"/>
      <c r="N240" s="1336"/>
      <c r="O240" s="1336"/>
      <c r="P240" s="1336"/>
      <c r="Q240" s="1336"/>
      <c r="R240" s="1336"/>
      <c r="S240" s="1336"/>
      <c r="T240" s="1336"/>
      <c r="U240" s="1336"/>
      <c r="V240" s="1336"/>
      <c r="W240" s="1336"/>
      <c r="X240" s="1336"/>
      <c r="Y240" s="1336"/>
      <c r="Z240" s="1336"/>
      <c r="AA240" s="1336"/>
      <c r="AB240" s="1336"/>
      <c r="AC240" s="1336"/>
      <c r="AD240" s="1336"/>
      <c r="AE240" s="1336"/>
      <c r="AF240" s="1336"/>
      <c r="AG240" s="1336"/>
      <c r="AH240" s="1336"/>
      <c r="AI240" s="1336"/>
      <c r="AJ240" s="1336"/>
      <c r="AK240" s="1336"/>
      <c r="AL240" s="1336"/>
      <c r="AM240" s="1336"/>
      <c r="AN240" s="1336"/>
      <c r="AO240" s="1336"/>
      <c r="AP240" s="1336"/>
      <c r="AQ240" s="1336"/>
      <c r="AR240" s="1336"/>
      <c r="AS240" s="1336"/>
      <c r="AT240" s="1336"/>
      <c r="AU240" s="1336"/>
      <c r="AV240" s="1336"/>
      <c r="AW240" s="1336"/>
      <c r="AX240" s="1336"/>
      <c r="AY240" s="1336"/>
      <c r="AZ240" s="1336"/>
      <c r="BA240" s="1336"/>
      <c r="BB240" s="1336"/>
      <c r="BC240" s="1336"/>
      <c r="BD240" s="1336"/>
      <c r="BE240" s="1336"/>
      <c r="BF240" s="1336"/>
      <c r="BG240" s="1336"/>
      <c r="BH240" s="1336"/>
      <c r="BI240" s="1336"/>
      <c r="BJ240" s="1336"/>
      <c r="BK240" s="1336"/>
      <c r="BL240" s="1336"/>
      <c r="BM240" s="1336"/>
      <c r="BN240" s="1336"/>
      <c r="BO240" s="1336"/>
      <c r="BP240" s="1336"/>
      <c r="BQ240" s="1336"/>
      <c r="BR240" s="1336"/>
      <c r="BS240" s="1336"/>
      <c r="BT240" s="1336"/>
      <c r="BU240" s="1336"/>
      <c r="BV240" s="1336"/>
      <c r="BW240" s="1336"/>
      <c r="BX240" s="1336"/>
      <c r="BY240" s="1336"/>
      <c r="BZ240" s="1336"/>
      <c r="CA240" s="1336"/>
      <c r="CB240" s="1336"/>
      <c r="CC240" s="1336"/>
      <c r="CD240" s="1336"/>
      <c r="CE240" s="1336"/>
      <c r="CF240" s="1336"/>
      <c r="CG240" s="1336"/>
      <c r="CH240" s="1336"/>
      <c r="CI240" s="1336"/>
      <c r="CJ240" s="1336"/>
      <c r="CK240" s="1336"/>
      <c r="CL240" s="1336"/>
      <c r="CM240" s="1336"/>
      <c r="CN240" s="1336"/>
      <c r="CO240" s="1336"/>
      <c r="CP240" s="1336"/>
      <c r="CQ240" s="1336"/>
      <c r="CR240" s="1336"/>
      <c r="CS240" s="1336"/>
      <c r="CT240" s="1336"/>
      <c r="CU240" s="1336"/>
      <c r="CV240" s="1336"/>
      <c r="CW240" s="1336"/>
      <c r="CX240" s="1336"/>
      <c r="CY240" s="1336"/>
      <c r="CZ240" s="1336"/>
      <c r="DA240" s="1336"/>
      <c r="DB240" s="1336"/>
      <c r="DC240" s="1336"/>
      <c r="DD240" s="1336"/>
      <c r="DE240" s="1336"/>
      <c r="DF240" s="1336"/>
      <c r="DG240" s="1336"/>
      <c r="DH240" s="1336"/>
      <c r="DI240" s="1336"/>
      <c r="DJ240" s="1336"/>
      <c r="DK240" s="1336"/>
      <c r="DL240" s="1336"/>
    </row>
    <row r="241" spans="1:116" s="1338" customFormat="1" ht="18.75">
      <c r="A241" s="1798" t="s">
        <v>768</v>
      </c>
      <c r="B241" s="1796">
        <f>C241</f>
        <v>80105</v>
      </c>
      <c r="C241" s="1795">
        <v>80105</v>
      </c>
      <c r="D241" s="1341"/>
      <c r="F241" s="1336"/>
      <c r="G241" s="1336"/>
      <c r="H241" s="1336"/>
      <c r="I241" s="1336"/>
      <c r="J241" s="1337"/>
      <c r="K241" s="1337"/>
      <c r="L241" s="1336"/>
      <c r="M241" s="1336"/>
      <c r="N241" s="1336"/>
      <c r="O241" s="1336"/>
      <c r="P241" s="1336"/>
      <c r="Q241" s="1336"/>
      <c r="R241" s="1336"/>
      <c r="S241" s="1336"/>
      <c r="T241" s="1336"/>
      <c r="U241" s="1336"/>
      <c r="V241" s="1336"/>
      <c r="W241" s="1336"/>
      <c r="X241" s="1336"/>
      <c r="Y241" s="1336"/>
      <c r="Z241" s="1336"/>
      <c r="AA241" s="1336"/>
      <c r="AB241" s="1336"/>
      <c r="AC241" s="1336"/>
      <c r="AD241" s="1336"/>
      <c r="AE241" s="1336"/>
      <c r="AF241" s="1336"/>
      <c r="AG241" s="1336"/>
      <c r="AH241" s="1336"/>
      <c r="AI241" s="1336"/>
      <c r="AJ241" s="1336"/>
      <c r="AK241" s="1336"/>
      <c r="AL241" s="1336"/>
      <c r="AM241" s="1336"/>
      <c r="AN241" s="1336"/>
      <c r="AO241" s="1336"/>
      <c r="AP241" s="1336"/>
      <c r="AQ241" s="1336"/>
      <c r="AR241" s="1336"/>
      <c r="AS241" s="1336"/>
      <c r="AT241" s="1336"/>
      <c r="AU241" s="1336"/>
      <c r="AV241" s="1336"/>
      <c r="AW241" s="1336"/>
      <c r="AX241" s="1336"/>
      <c r="AY241" s="1336"/>
      <c r="AZ241" s="1336"/>
      <c r="BA241" s="1336"/>
      <c r="BB241" s="1336"/>
      <c r="BC241" s="1336"/>
      <c r="BD241" s="1336"/>
      <c r="BE241" s="1336"/>
      <c r="BF241" s="1336"/>
      <c r="BG241" s="1336"/>
      <c r="BH241" s="1336"/>
      <c r="BI241" s="1336"/>
      <c r="BJ241" s="1336"/>
      <c r="BK241" s="1336"/>
      <c r="BL241" s="1336"/>
      <c r="BM241" s="1336"/>
      <c r="BN241" s="1336"/>
      <c r="BO241" s="1336"/>
      <c r="BP241" s="1336"/>
      <c r="BQ241" s="1336"/>
      <c r="BR241" s="1336"/>
      <c r="BS241" s="1336"/>
      <c r="BT241" s="1336"/>
      <c r="BU241" s="1336"/>
      <c r="BV241" s="1336"/>
      <c r="BW241" s="1336"/>
      <c r="BX241" s="1336"/>
      <c r="BY241" s="1336"/>
      <c r="BZ241" s="1336"/>
      <c r="CA241" s="1336"/>
      <c r="CB241" s="1336"/>
      <c r="CC241" s="1336"/>
      <c r="CD241" s="1336"/>
      <c r="CE241" s="1336"/>
      <c r="CF241" s="1336"/>
      <c r="CG241" s="1336"/>
      <c r="CH241" s="1336"/>
      <c r="CI241" s="1336"/>
      <c r="CJ241" s="1336"/>
      <c r="CK241" s="1336"/>
      <c r="CL241" s="1336"/>
      <c r="CM241" s="1336"/>
      <c r="CN241" s="1336"/>
      <c r="CO241" s="1336"/>
      <c r="CP241" s="1336"/>
      <c r="CQ241" s="1336"/>
      <c r="CR241" s="1336"/>
      <c r="CS241" s="1336"/>
      <c r="CT241" s="1336"/>
      <c r="CU241" s="1336"/>
      <c r="CV241" s="1336"/>
      <c r="CW241" s="1336"/>
      <c r="CX241" s="1336"/>
      <c r="CY241" s="1336"/>
      <c r="CZ241" s="1336"/>
      <c r="DA241" s="1336"/>
      <c r="DB241" s="1336"/>
      <c r="DC241" s="1336"/>
      <c r="DD241" s="1336"/>
      <c r="DE241" s="1336"/>
      <c r="DF241" s="1336"/>
      <c r="DG241" s="1336"/>
      <c r="DH241" s="1336"/>
      <c r="DI241" s="1336"/>
      <c r="DJ241" s="1336"/>
      <c r="DK241" s="1336"/>
      <c r="DL241" s="1336"/>
    </row>
    <row r="242" spans="1:116" s="1338" customFormat="1" ht="18.75">
      <c r="A242" s="1797" t="s">
        <v>767</v>
      </c>
      <c r="B242" s="1796">
        <f>C242</f>
        <v>80820</v>
      </c>
      <c r="C242" s="1795">
        <v>80820</v>
      </c>
      <c r="D242" s="1341"/>
      <c r="F242" s="1336"/>
      <c r="G242" s="1336"/>
      <c r="H242" s="1336"/>
      <c r="I242" s="1336"/>
      <c r="J242" s="1337"/>
      <c r="K242" s="1337"/>
      <c r="L242" s="1336"/>
      <c r="M242" s="1336"/>
      <c r="N242" s="1336"/>
      <c r="O242" s="1336"/>
      <c r="P242" s="1336"/>
      <c r="Q242" s="1336"/>
      <c r="R242" s="1336"/>
      <c r="S242" s="1336"/>
      <c r="T242" s="1336"/>
      <c r="U242" s="1336"/>
      <c r="V242" s="1336"/>
      <c r="W242" s="1336"/>
      <c r="X242" s="1336"/>
      <c r="Y242" s="1336"/>
      <c r="Z242" s="1336"/>
      <c r="AA242" s="1336"/>
      <c r="AB242" s="1336"/>
      <c r="AC242" s="1336"/>
      <c r="AD242" s="1336"/>
      <c r="AE242" s="1336"/>
      <c r="AF242" s="1336"/>
      <c r="AG242" s="1336"/>
      <c r="AH242" s="1336"/>
      <c r="AI242" s="1336"/>
      <c r="AJ242" s="1336"/>
      <c r="AK242" s="1336"/>
      <c r="AL242" s="1336"/>
      <c r="AM242" s="1336"/>
      <c r="AN242" s="1336"/>
      <c r="AO242" s="1336"/>
      <c r="AP242" s="1336"/>
      <c r="AQ242" s="1336"/>
      <c r="AR242" s="1336"/>
      <c r="AS242" s="1336"/>
      <c r="AT242" s="1336"/>
      <c r="AU242" s="1336"/>
      <c r="AV242" s="1336"/>
      <c r="AW242" s="1336"/>
      <c r="AX242" s="1336"/>
      <c r="AY242" s="1336"/>
      <c r="AZ242" s="1336"/>
      <c r="BA242" s="1336"/>
      <c r="BB242" s="1336"/>
      <c r="BC242" s="1336"/>
      <c r="BD242" s="1336"/>
      <c r="BE242" s="1336"/>
      <c r="BF242" s="1336"/>
      <c r="BG242" s="1336"/>
      <c r="BH242" s="1336"/>
      <c r="BI242" s="1336"/>
      <c r="BJ242" s="1336"/>
      <c r="BK242" s="1336"/>
      <c r="BL242" s="1336"/>
      <c r="BM242" s="1336"/>
      <c r="BN242" s="1336"/>
      <c r="BO242" s="1336"/>
      <c r="BP242" s="1336"/>
      <c r="BQ242" s="1336"/>
      <c r="BR242" s="1336"/>
      <c r="BS242" s="1336"/>
      <c r="BT242" s="1336"/>
      <c r="BU242" s="1336"/>
      <c r="BV242" s="1336"/>
      <c r="BW242" s="1336"/>
      <c r="BX242" s="1336"/>
      <c r="BY242" s="1336"/>
      <c r="BZ242" s="1336"/>
      <c r="CA242" s="1336"/>
      <c r="CB242" s="1336"/>
      <c r="CC242" s="1336"/>
      <c r="CD242" s="1336"/>
      <c r="CE242" s="1336"/>
      <c r="CF242" s="1336"/>
      <c r="CG242" s="1336"/>
      <c r="CH242" s="1336"/>
      <c r="CI242" s="1336"/>
      <c r="CJ242" s="1336"/>
      <c r="CK242" s="1336"/>
      <c r="CL242" s="1336"/>
      <c r="CM242" s="1336"/>
      <c r="CN242" s="1336"/>
      <c r="CO242" s="1336"/>
      <c r="CP242" s="1336"/>
      <c r="CQ242" s="1336"/>
      <c r="CR242" s="1336"/>
      <c r="CS242" s="1336"/>
      <c r="CT242" s="1336"/>
      <c r="CU242" s="1336"/>
      <c r="CV242" s="1336"/>
      <c r="CW242" s="1336"/>
      <c r="CX242" s="1336"/>
      <c r="CY242" s="1336"/>
      <c r="CZ242" s="1336"/>
      <c r="DA242" s="1336"/>
      <c r="DB242" s="1336"/>
      <c r="DC242" s="1336"/>
      <c r="DD242" s="1336"/>
      <c r="DE242" s="1336"/>
      <c r="DF242" s="1336"/>
      <c r="DG242" s="1336"/>
      <c r="DH242" s="1336"/>
      <c r="DI242" s="1336"/>
      <c r="DJ242" s="1336"/>
      <c r="DK242" s="1336"/>
      <c r="DL242" s="1336"/>
    </row>
    <row r="243" spans="1:116" s="1338" customFormat="1" ht="18.75">
      <c r="A243" s="1797" t="s">
        <v>766</v>
      </c>
      <c r="B243" s="1796">
        <f>C243</f>
        <v>82139</v>
      </c>
      <c r="C243" s="1795">
        <v>82139</v>
      </c>
      <c r="D243" s="1341"/>
      <c r="F243" s="1336"/>
      <c r="G243" s="1336"/>
      <c r="H243" s="1336"/>
      <c r="I243" s="1336"/>
      <c r="J243" s="1337"/>
      <c r="K243" s="1337"/>
      <c r="L243" s="1336"/>
      <c r="M243" s="1336"/>
      <c r="N243" s="1336"/>
      <c r="O243" s="1336"/>
      <c r="P243" s="1336"/>
      <c r="Q243" s="1336"/>
      <c r="R243" s="1336"/>
      <c r="S243" s="1336"/>
      <c r="T243" s="1336"/>
      <c r="U243" s="1336"/>
      <c r="V243" s="1336"/>
      <c r="W243" s="1336"/>
      <c r="X243" s="1336"/>
      <c r="Y243" s="1336"/>
      <c r="Z243" s="1336"/>
      <c r="AA243" s="1336"/>
      <c r="AB243" s="1336"/>
      <c r="AC243" s="1336"/>
      <c r="AD243" s="1336"/>
      <c r="AE243" s="1336"/>
      <c r="AF243" s="1336"/>
      <c r="AG243" s="1336"/>
      <c r="AH243" s="1336"/>
      <c r="AI243" s="1336"/>
      <c r="AJ243" s="1336"/>
      <c r="AK243" s="1336"/>
      <c r="AL243" s="1336"/>
      <c r="AM243" s="1336"/>
      <c r="AN243" s="1336"/>
      <c r="AO243" s="1336"/>
      <c r="AP243" s="1336"/>
      <c r="AQ243" s="1336"/>
      <c r="AR243" s="1336"/>
      <c r="AS243" s="1336"/>
      <c r="AT243" s="1336"/>
      <c r="AU243" s="1336"/>
      <c r="AV243" s="1336"/>
      <c r="AW243" s="1336"/>
      <c r="AX243" s="1336"/>
      <c r="AY243" s="1336"/>
      <c r="AZ243" s="1336"/>
      <c r="BA243" s="1336"/>
      <c r="BB243" s="1336"/>
      <c r="BC243" s="1336"/>
      <c r="BD243" s="1336"/>
      <c r="BE243" s="1336"/>
      <c r="BF243" s="1336"/>
      <c r="BG243" s="1336"/>
      <c r="BH243" s="1336"/>
      <c r="BI243" s="1336"/>
      <c r="BJ243" s="1336"/>
      <c r="BK243" s="1336"/>
      <c r="BL243" s="1336"/>
      <c r="BM243" s="1336"/>
      <c r="BN243" s="1336"/>
      <c r="BO243" s="1336"/>
      <c r="BP243" s="1336"/>
      <c r="BQ243" s="1336"/>
      <c r="BR243" s="1336"/>
      <c r="BS243" s="1336"/>
      <c r="BT243" s="1336"/>
      <c r="BU243" s="1336"/>
      <c r="BV243" s="1336"/>
      <c r="BW243" s="1336"/>
      <c r="BX243" s="1336"/>
      <c r="BY243" s="1336"/>
      <c r="BZ243" s="1336"/>
      <c r="CA243" s="1336"/>
      <c r="CB243" s="1336"/>
      <c r="CC243" s="1336"/>
      <c r="CD243" s="1336"/>
      <c r="CE243" s="1336"/>
      <c r="CF243" s="1336"/>
      <c r="CG243" s="1336"/>
      <c r="CH243" s="1336"/>
      <c r="CI243" s="1336"/>
      <c r="CJ243" s="1336"/>
      <c r="CK243" s="1336"/>
      <c r="CL243" s="1336"/>
      <c r="CM243" s="1336"/>
      <c r="CN243" s="1336"/>
      <c r="CO243" s="1336"/>
      <c r="CP243" s="1336"/>
      <c r="CQ243" s="1336"/>
      <c r="CR243" s="1336"/>
      <c r="CS243" s="1336"/>
      <c r="CT243" s="1336"/>
      <c r="CU243" s="1336"/>
      <c r="CV243" s="1336"/>
      <c r="CW243" s="1336"/>
      <c r="CX243" s="1336"/>
      <c r="CY243" s="1336"/>
      <c r="CZ243" s="1336"/>
      <c r="DA243" s="1336"/>
      <c r="DB243" s="1336"/>
      <c r="DC243" s="1336"/>
      <c r="DD243" s="1336"/>
      <c r="DE243" s="1336"/>
      <c r="DF243" s="1336"/>
      <c r="DG243" s="1336"/>
      <c r="DH243" s="1336"/>
      <c r="DI243" s="1336"/>
      <c r="DJ243" s="1336"/>
      <c r="DK243" s="1336"/>
      <c r="DL243" s="1336"/>
    </row>
    <row r="244" spans="1:116" s="1338" customFormat="1" ht="18.75">
      <c r="A244" s="1797" t="s">
        <v>765</v>
      </c>
      <c r="B244" s="1796">
        <f>C244</f>
        <v>83480</v>
      </c>
      <c r="C244" s="1795">
        <v>83480</v>
      </c>
      <c r="D244" s="1341"/>
      <c r="F244" s="1336"/>
      <c r="G244" s="1336"/>
      <c r="H244" s="1336"/>
      <c r="I244" s="1336"/>
      <c r="J244" s="1337"/>
      <c r="K244" s="1337"/>
      <c r="L244" s="1336"/>
      <c r="M244" s="1336"/>
      <c r="N244" s="1336"/>
      <c r="O244" s="1336"/>
      <c r="P244" s="1336"/>
      <c r="Q244" s="1336"/>
      <c r="R244" s="1336"/>
      <c r="S244" s="1336"/>
      <c r="T244" s="1336"/>
      <c r="U244" s="1336"/>
      <c r="V244" s="1336"/>
      <c r="W244" s="1336"/>
      <c r="X244" s="1336"/>
      <c r="Y244" s="1336"/>
      <c r="Z244" s="1336"/>
      <c r="AA244" s="1336"/>
      <c r="AB244" s="1336"/>
      <c r="AC244" s="1336"/>
      <c r="AD244" s="1336"/>
      <c r="AE244" s="1336"/>
      <c r="AF244" s="1336"/>
      <c r="AG244" s="1336"/>
      <c r="AH244" s="1336"/>
      <c r="AI244" s="1336"/>
      <c r="AJ244" s="1336"/>
      <c r="AK244" s="1336"/>
      <c r="AL244" s="1336"/>
      <c r="AM244" s="1336"/>
      <c r="AN244" s="1336"/>
      <c r="AO244" s="1336"/>
      <c r="AP244" s="1336"/>
      <c r="AQ244" s="1336"/>
      <c r="AR244" s="1336"/>
      <c r="AS244" s="1336"/>
      <c r="AT244" s="1336"/>
      <c r="AU244" s="1336"/>
      <c r="AV244" s="1336"/>
      <c r="AW244" s="1336"/>
      <c r="AX244" s="1336"/>
      <c r="AY244" s="1336"/>
      <c r="AZ244" s="1336"/>
      <c r="BA244" s="1336"/>
      <c r="BB244" s="1336"/>
      <c r="BC244" s="1336"/>
      <c r="BD244" s="1336"/>
      <c r="BE244" s="1336"/>
      <c r="BF244" s="1336"/>
      <c r="BG244" s="1336"/>
      <c r="BH244" s="1336"/>
      <c r="BI244" s="1336"/>
      <c r="BJ244" s="1336"/>
      <c r="BK244" s="1336"/>
      <c r="BL244" s="1336"/>
      <c r="BM244" s="1336"/>
      <c r="BN244" s="1336"/>
      <c r="BO244" s="1336"/>
      <c r="BP244" s="1336"/>
      <c r="BQ244" s="1336"/>
      <c r="BR244" s="1336"/>
      <c r="BS244" s="1336"/>
      <c r="BT244" s="1336"/>
      <c r="BU244" s="1336"/>
      <c r="BV244" s="1336"/>
      <c r="BW244" s="1336"/>
      <c r="BX244" s="1336"/>
      <c r="BY244" s="1336"/>
      <c r="BZ244" s="1336"/>
      <c r="CA244" s="1336"/>
      <c r="CB244" s="1336"/>
      <c r="CC244" s="1336"/>
      <c r="CD244" s="1336"/>
      <c r="CE244" s="1336"/>
      <c r="CF244" s="1336"/>
      <c r="CG244" s="1336"/>
      <c r="CH244" s="1336"/>
      <c r="CI244" s="1336"/>
      <c r="CJ244" s="1336"/>
      <c r="CK244" s="1336"/>
      <c r="CL244" s="1336"/>
      <c r="CM244" s="1336"/>
      <c r="CN244" s="1336"/>
      <c r="CO244" s="1336"/>
      <c r="CP244" s="1336"/>
      <c r="CQ244" s="1336"/>
      <c r="CR244" s="1336"/>
      <c r="CS244" s="1336"/>
      <c r="CT244" s="1336"/>
      <c r="CU244" s="1336"/>
      <c r="CV244" s="1336"/>
      <c r="CW244" s="1336"/>
      <c r="CX244" s="1336"/>
      <c r="CY244" s="1336"/>
      <c r="CZ244" s="1336"/>
      <c r="DA244" s="1336"/>
      <c r="DB244" s="1336"/>
      <c r="DC244" s="1336"/>
      <c r="DD244" s="1336"/>
      <c r="DE244" s="1336"/>
      <c r="DF244" s="1336"/>
      <c r="DG244" s="1336"/>
      <c r="DH244" s="1336"/>
      <c r="DI244" s="1336"/>
      <c r="DJ244" s="1336"/>
      <c r="DK244" s="1336"/>
      <c r="DL244" s="1336"/>
    </row>
    <row r="245" spans="1:116" s="1338" customFormat="1" ht="18.75">
      <c r="A245" s="1797" t="s">
        <v>764</v>
      </c>
      <c r="B245" s="1796">
        <f>C245</f>
        <v>84843</v>
      </c>
      <c r="C245" s="1795">
        <v>84843</v>
      </c>
      <c r="D245" s="1341"/>
      <c r="F245" s="1336"/>
      <c r="G245" s="1336"/>
      <c r="H245" s="1336"/>
      <c r="I245" s="1336"/>
      <c r="J245" s="1337"/>
      <c r="K245" s="1337"/>
      <c r="L245" s="1336"/>
      <c r="M245" s="1336"/>
      <c r="N245" s="1336"/>
      <c r="O245" s="1336"/>
      <c r="P245" s="1336"/>
      <c r="Q245" s="1336"/>
      <c r="R245" s="1336"/>
      <c r="S245" s="1336"/>
      <c r="T245" s="1336"/>
      <c r="U245" s="1336"/>
      <c r="V245" s="1336"/>
      <c r="W245" s="1336"/>
      <c r="X245" s="1336"/>
      <c r="Y245" s="1336"/>
      <c r="Z245" s="1336"/>
      <c r="AA245" s="1336"/>
      <c r="AB245" s="1336"/>
      <c r="AC245" s="1336"/>
      <c r="AD245" s="1336"/>
      <c r="AE245" s="1336"/>
      <c r="AF245" s="1336"/>
      <c r="AG245" s="1336"/>
      <c r="AH245" s="1336"/>
      <c r="AI245" s="1336"/>
      <c r="AJ245" s="1336"/>
      <c r="AK245" s="1336"/>
      <c r="AL245" s="1336"/>
      <c r="AM245" s="1336"/>
      <c r="AN245" s="1336"/>
      <c r="AO245" s="1336"/>
      <c r="AP245" s="1336"/>
      <c r="AQ245" s="1336"/>
      <c r="AR245" s="1336"/>
      <c r="AS245" s="1336"/>
      <c r="AT245" s="1336"/>
      <c r="AU245" s="1336"/>
      <c r="AV245" s="1336"/>
      <c r="AW245" s="1336"/>
      <c r="AX245" s="1336"/>
      <c r="AY245" s="1336"/>
      <c r="AZ245" s="1336"/>
      <c r="BA245" s="1336"/>
      <c r="BB245" s="1336"/>
      <c r="BC245" s="1336"/>
      <c r="BD245" s="1336"/>
      <c r="BE245" s="1336"/>
      <c r="BF245" s="1336"/>
      <c r="BG245" s="1336"/>
      <c r="BH245" s="1336"/>
      <c r="BI245" s="1336"/>
      <c r="BJ245" s="1336"/>
      <c r="BK245" s="1336"/>
      <c r="BL245" s="1336"/>
      <c r="BM245" s="1336"/>
      <c r="BN245" s="1336"/>
      <c r="BO245" s="1336"/>
      <c r="BP245" s="1336"/>
      <c r="BQ245" s="1336"/>
      <c r="BR245" s="1336"/>
      <c r="BS245" s="1336"/>
      <c r="BT245" s="1336"/>
      <c r="BU245" s="1336"/>
      <c r="BV245" s="1336"/>
      <c r="BW245" s="1336"/>
      <c r="BX245" s="1336"/>
      <c r="BY245" s="1336"/>
      <c r="BZ245" s="1336"/>
      <c r="CA245" s="1336"/>
      <c r="CB245" s="1336"/>
      <c r="CC245" s="1336"/>
      <c r="CD245" s="1336"/>
      <c r="CE245" s="1336"/>
      <c r="CF245" s="1336"/>
      <c r="CG245" s="1336"/>
      <c r="CH245" s="1336"/>
      <c r="CI245" s="1336"/>
      <c r="CJ245" s="1336"/>
      <c r="CK245" s="1336"/>
      <c r="CL245" s="1336"/>
      <c r="CM245" s="1336"/>
      <c r="CN245" s="1336"/>
      <c r="CO245" s="1336"/>
      <c r="CP245" s="1336"/>
      <c r="CQ245" s="1336"/>
      <c r="CR245" s="1336"/>
      <c r="CS245" s="1336"/>
      <c r="CT245" s="1336"/>
      <c r="CU245" s="1336"/>
      <c r="CV245" s="1336"/>
      <c r="CW245" s="1336"/>
      <c r="CX245" s="1336"/>
      <c r="CY245" s="1336"/>
      <c r="CZ245" s="1336"/>
      <c r="DA245" s="1336"/>
      <c r="DB245" s="1336"/>
      <c r="DC245" s="1336"/>
      <c r="DD245" s="1336"/>
      <c r="DE245" s="1336"/>
      <c r="DF245" s="1336"/>
      <c r="DG245" s="1336"/>
      <c r="DH245" s="1336"/>
      <c r="DI245" s="1336"/>
      <c r="DJ245" s="1336"/>
      <c r="DK245" s="1336"/>
      <c r="DL245" s="1336"/>
    </row>
    <row r="246" spans="1:116" s="1338" customFormat="1" ht="18.75">
      <c r="A246" s="1797" t="s">
        <v>763</v>
      </c>
      <c r="B246" s="1796">
        <f>C246</f>
        <v>86228</v>
      </c>
      <c r="C246" s="1795">
        <v>86228</v>
      </c>
      <c r="D246" s="1341"/>
      <c r="F246" s="1336"/>
      <c r="G246" s="1336"/>
      <c r="H246" s="1336"/>
      <c r="I246" s="1336"/>
      <c r="J246" s="1337"/>
      <c r="K246" s="1337"/>
      <c r="L246" s="1336"/>
      <c r="M246" s="1336"/>
      <c r="N246" s="1336"/>
      <c r="O246" s="1336"/>
      <c r="P246" s="1336"/>
      <c r="Q246" s="1336"/>
      <c r="R246" s="1336"/>
      <c r="S246" s="1336"/>
      <c r="T246" s="1336"/>
      <c r="U246" s="1336"/>
      <c r="V246" s="1336"/>
      <c r="W246" s="1336"/>
      <c r="X246" s="1336"/>
      <c r="Y246" s="1336"/>
      <c r="Z246" s="1336"/>
      <c r="AA246" s="1336"/>
      <c r="AB246" s="1336"/>
      <c r="AC246" s="1336"/>
      <c r="AD246" s="1336"/>
      <c r="AE246" s="1336"/>
      <c r="AF246" s="1336"/>
      <c r="AG246" s="1336"/>
      <c r="AH246" s="1336"/>
      <c r="AI246" s="1336"/>
      <c r="AJ246" s="1336"/>
      <c r="AK246" s="1336"/>
      <c r="AL246" s="1336"/>
      <c r="AM246" s="1336"/>
      <c r="AN246" s="1336"/>
      <c r="AO246" s="1336"/>
      <c r="AP246" s="1336"/>
      <c r="AQ246" s="1336"/>
      <c r="AR246" s="1336"/>
      <c r="AS246" s="1336"/>
      <c r="AT246" s="1336"/>
      <c r="AU246" s="1336"/>
      <c r="AV246" s="1336"/>
      <c r="AW246" s="1336"/>
      <c r="AX246" s="1336"/>
      <c r="AY246" s="1336"/>
      <c r="AZ246" s="1336"/>
      <c r="BA246" s="1336"/>
      <c r="BB246" s="1336"/>
      <c r="BC246" s="1336"/>
      <c r="BD246" s="1336"/>
      <c r="BE246" s="1336"/>
      <c r="BF246" s="1336"/>
      <c r="BG246" s="1336"/>
      <c r="BH246" s="1336"/>
      <c r="BI246" s="1336"/>
      <c r="BJ246" s="1336"/>
      <c r="BK246" s="1336"/>
      <c r="BL246" s="1336"/>
      <c r="BM246" s="1336"/>
      <c r="BN246" s="1336"/>
      <c r="BO246" s="1336"/>
      <c r="BP246" s="1336"/>
      <c r="BQ246" s="1336"/>
      <c r="BR246" s="1336"/>
      <c r="BS246" s="1336"/>
      <c r="BT246" s="1336"/>
      <c r="BU246" s="1336"/>
      <c r="BV246" s="1336"/>
      <c r="BW246" s="1336"/>
      <c r="BX246" s="1336"/>
      <c r="BY246" s="1336"/>
      <c r="BZ246" s="1336"/>
      <c r="CA246" s="1336"/>
      <c r="CB246" s="1336"/>
      <c r="CC246" s="1336"/>
      <c r="CD246" s="1336"/>
      <c r="CE246" s="1336"/>
      <c r="CF246" s="1336"/>
      <c r="CG246" s="1336"/>
      <c r="CH246" s="1336"/>
      <c r="CI246" s="1336"/>
      <c r="CJ246" s="1336"/>
      <c r="CK246" s="1336"/>
      <c r="CL246" s="1336"/>
      <c r="CM246" s="1336"/>
      <c r="CN246" s="1336"/>
      <c r="CO246" s="1336"/>
      <c r="CP246" s="1336"/>
      <c r="CQ246" s="1336"/>
      <c r="CR246" s="1336"/>
      <c r="CS246" s="1336"/>
      <c r="CT246" s="1336"/>
      <c r="CU246" s="1336"/>
      <c r="CV246" s="1336"/>
      <c r="CW246" s="1336"/>
      <c r="CX246" s="1336"/>
      <c r="CY246" s="1336"/>
      <c r="CZ246" s="1336"/>
      <c r="DA246" s="1336"/>
      <c r="DB246" s="1336"/>
      <c r="DC246" s="1336"/>
      <c r="DD246" s="1336"/>
      <c r="DE246" s="1336"/>
      <c r="DF246" s="1336"/>
      <c r="DG246" s="1336"/>
      <c r="DH246" s="1336"/>
      <c r="DI246" s="1336"/>
      <c r="DJ246" s="1336"/>
      <c r="DK246" s="1336"/>
      <c r="DL246" s="1336"/>
    </row>
    <row r="247" spans="1:116" s="1338" customFormat="1" ht="18.75">
      <c r="A247" s="1797" t="s">
        <v>762</v>
      </c>
      <c r="B247" s="1796">
        <f>C247</f>
        <v>87636</v>
      </c>
      <c r="C247" s="1795">
        <v>87636</v>
      </c>
      <c r="D247" s="1341"/>
      <c r="F247" s="1336"/>
      <c r="G247" s="1336"/>
      <c r="H247" s="1336"/>
      <c r="I247" s="1336"/>
      <c r="J247" s="1337"/>
      <c r="K247" s="1337"/>
      <c r="L247" s="1336"/>
      <c r="M247" s="1336"/>
      <c r="N247" s="1336"/>
      <c r="O247" s="1336"/>
      <c r="P247" s="1336"/>
      <c r="Q247" s="1336"/>
      <c r="R247" s="1336"/>
      <c r="S247" s="1336"/>
      <c r="T247" s="1336"/>
      <c r="U247" s="1336"/>
      <c r="V247" s="1336"/>
      <c r="W247" s="1336"/>
      <c r="X247" s="1336"/>
      <c r="Y247" s="1336"/>
      <c r="Z247" s="1336"/>
      <c r="AA247" s="1336"/>
      <c r="AB247" s="1336"/>
      <c r="AC247" s="1336"/>
      <c r="AD247" s="1336"/>
      <c r="AE247" s="1336"/>
      <c r="AF247" s="1336"/>
      <c r="AG247" s="1336"/>
      <c r="AH247" s="1336"/>
      <c r="AI247" s="1336"/>
      <c r="AJ247" s="1336"/>
      <c r="AK247" s="1336"/>
      <c r="AL247" s="1336"/>
      <c r="AM247" s="1336"/>
      <c r="AN247" s="1336"/>
      <c r="AO247" s="1336"/>
      <c r="AP247" s="1336"/>
      <c r="AQ247" s="1336"/>
      <c r="AR247" s="1336"/>
      <c r="AS247" s="1336"/>
      <c r="AT247" s="1336"/>
      <c r="AU247" s="1336"/>
      <c r="AV247" s="1336"/>
      <c r="AW247" s="1336"/>
      <c r="AX247" s="1336"/>
      <c r="AY247" s="1336"/>
      <c r="AZ247" s="1336"/>
      <c r="BA247" s="1336"/>
      <c r="BB247" s="1336"/>
      <c r="BC247" s="1336"/>
      <c r="BD247" s="1336"/>
      <c r="BE247" s="1336"/>
      <c r="BF247" s="1336"/>
      <c r="BG247" s="1336"/>
      <c r="BH247" s="1336"/>
      <c r="BI247" s="1336"/>
      <c r="BJ247" s="1336"/>
      <c r="BK247" s="1336"/>
      <c r="BL247" s="1336"/>
      <c r="BM247" s="1336"/>
      <c r="BN247" s="1336"/>
      <c r="BO247" s="1336"/>
      <c r="BP247" s="1336"/>
      <c r="BQ247" s="1336"/>
      <c r="BR247" s="1336"/>
      <c r="BS247" s="1336"/>
      <c r="BT247" s="1336"/>
      <c r="BU247" s="1336"/>
      <c r="BV247" s="1336"/>
      <c r="BW247" s="1336"/>
      <c r="BX247" s="1336"/>
      <c r="BY247" s="1336"/>
      <c r="BZ247" s="1336"/>
      <c r="CA247" s="1336"/>
      <c r="CB247" s="1336"/>
      <c r="CC247" s="1336"/>
      <c r="CD247" s="1336"/>
      <c r="CE247" s="1336"/>
      <c r="CF247" s="1336"/>
      <c r="CG247" s="1336"/>
      <c r="CH247" s="1336"/>
      <c r="CI247" s="1336"/>
      <c r="CJ247" s="1336"/>
      <c r="CK247" s="1336"/>
      <c r="CL247" s="1336"/>
      <c r="CM247" s="1336"/>
      <c r="CN247" s="1336"/>
      <c r="CO247" s="1336"/>
      <c r="CP247" s="1336"/>
      <c r="CQ247" s="1336"/>
      <c r="CR247" s="1336"/>
      <c r="CS247" s="1336"/>
      <c r="CT247" s="1336"/>
      <c r="CU247" s="1336"/>
      <c r="CV247" s="1336"/>
      <c r="CW247" s="1336"/>
      <c r="CX247" s="1336"/>
      <c r="CY247" s="1336"/>
      <c r="CZ247" s="1336"/>
      <c r="DA247" s="1336"/>
      <c r="DB247" s="1336"/>
      <c r="DC247" s="1336"/>
      <c r="DD247" s="1336"/>
      <c r="DE247" s="1336"/>
      <c r="DF247" s="1336"/>
      <c r="DG247" s="1336"/>
      <c r="DH247" s="1336"/>
      <c r="DI247" s="1336"/>
      <c r="DJ247" s="1336"/>
      <c r="DK247" s="1336"/>
      <c r="DL247" s="1336"/>
    </row>
    <row r="248" spans="1:116" s="1338" customFormat="1" ht="18.75">
      <c r="A248" s="1797" t="s">
        <v>761</v>
      </c>
      <c r="B248" s="1796">
        <f>C248</f>
        <v>89065</v>
      </c>
      <c r="C248" s="1795">
        <v>89065</v>
      </c>
      <c r="D248" s="1341"/>
      <c r="F248" s="1336"/>
      <c r="G248" s="1336"/>
      <c r="H248" s="1336"/>
      <c r="I248" s="1336"/>
      <c r="J248" s="1337"/>
      <c r="K248" s="1337"/>
      <c r="L248" s="1336"/>
      <c r="M248" s="1336"/>
      <c r="N248" s="1336"/>
      <c r="O248" s="1336"/>
      <c r="P248" s="1336"/>
      <c r="Q248" s="1336"/>
      <c r="R248" s="1336"/>
      <c r="S248" s="1336"/>
      <c r="T248" s="1336"/>
      <c r="U248" s="1336"/>
      <c r="V248" s="1336"/>
      <c r="W248" s="1336"/>
      <c r="X248" s="1336"/>
      <c r="Y248" s="1336"/>
      <c r="Z248" s="1336"/>
      <c r="AA248" s="1336"/>
      <c r="AB248" s="1336"/>
      <c r="AC248" s="1336"/>
      <c r="AD248" s="1336"/>
      <c r="AE248" s="1336"/>
      <c r="AF248" s="1336"/>
      <c r="AG248" s="1336"/>
      <c r="AH248" s="1336"/>
      <c r="AI248" s="1336"/>
      <c r="AJ248" s="1336"/>
      <c r="AK248" s="1336"/>
      <c r="AL248" s="1336"/>
      <c r="AM248" s="1336"/>
      <c r="AN248" s="1336"/>
      <c r="AO248" s="1336"/>
      <c r="AP248" s="1336"/>
      <c r="AQ248" s="1336"/>
      <c r="AR248" s="1336"/>
      <c r="AS248" s="1336"/>
      <c r="AT248" s="1336"/>
      <c r="AU248" s="1336"/>
      <c r="AV248" s="1336"/>
      <c r="AW248" s="1336"/>
      <c r="AX248" s="1336"/>
      <c r="AY248" s="1336"/>
      <c r="AZ248" s="1336"/>
      <c r="BA248" s="1336"/>
      <c r="BB248" s="1336"/>
      <c r="BC248" s="1336"/>
      <c r="BD248" s="1336"/>
      <c r="BE248" s="1336"/>
      <c r="BF248" s="1336"/>
      <c r="BG248" s="1336"/>
      <c r="BH248" s="1336"/>
      <c r="BI248" s="1336"/>
      <c r="BJ248" s="1336"/>
      <c r="BK248" s="1336"/>
      <c r="BL248" s="1336"/>
      <c r="BM248" s="1336"/>
      <c r="BN248" s="1336"/>
      <c r="BO248" s="1336"/>
      <c r="BP248" s="1336"/>
      <c r="BQ248" s="1336"/>
      <c r="BR248" s="1336"/>
      <c r="BS248" s="1336"/>
      <c r="BT248" s="1336"/>
      <c r="BU248" s="1336"/>
      <c r="BV248" s="1336"/>
      <c r="BW248" s="1336"/>
      <c r="BX248" s="1336"/>
      <c r="BY248" s="1336"/>
      <c r="BZ248" s="1336"/>
      <c r="CA248" s="1336"/>
      <c r="CB248" s="1336"/>
      <c r="CC248" s="1336"/>
      <c r="CD248" s="1336"/>
      <c r="CE248" s="1336"/>
      <c r="CF248" s="1336"/>
      <c r="CG248" s="1336"/>
      <c r="CH248" s="1336"/>
      <c r="CI248" s="1336"/>
      <c r="CJ248" s="1336"/>
      <c r="CK248" s="1336"/>
      <c r="CL248" s="1336"/>
      <c r="CM248" s="1336"/>
      <c r="CN248" s="1336"/>
      <c r="CO248" s="1336"/>
      <c r="CP248" s="1336"/>
      <c r="CQ248" s="1336"/>
      <c r="CR248" s="1336"/>
      <c r="CS248" s="1336"/>
      <c r="CT248" s="1336"/>
      <c r="CU248" s="1336"/>
      <c r="CV248" s="1336"/>
      <c r="CW248" s="1336"/>
      <c r="CX248" s="1336"/>
      <c r="CY248" s="1336"/>
      <c r="CZ248" s="1336"/>
      <c r="DA248" s="1336"/>
      <c r="DB248" s="1336"/>
      <c r="DC248" s="1336"/>
      <c r="DD248" s="1336"/>
      <c r="DE248" s="1336"/>
      <c r="DF248" s="1336"/>
      <c r="DG248" s="1336"/>
      <c r="DH248" s="1336"/>
      <c r="DI248" s="1336"/>
      <c r="DJ248" s="1336"/>
      <c r="DK248" s="1336"/>
      <c r="DL248" s="1336"/>
    </row>
    <row r="249" spans="1:116" s="1338" customFormat="1" ht="18.75">
      <c r="A249" s="1797" t="s">
        <v>760</v>
      </c>
      <c r="B249" s="1796">
        <f>C249</f>
        <v>90519</v>
      </c>
      <c r="C249" s="1795">
        <v>90519</v>
      </c>
      <c r="D249" s="1341"/>
      <c r="F249" s="1336"/>
      <c r="G249" s="1336"/>
      <c r="H249" s="1336"/>
      <c r="I249" s="1336"/>
      <c r="J249" s="1337"/>
      <c r="K249" s="1337"/>
      <c r="L249" s="1336"/>
      <c r="M249" s="1336"/>
      <c r="N249" s="1336"/>
      <c r="O249" s="1336"/>
      <c r="P249" s="1336"/>
      <c r="Q249" s="1336"/>
      <c r="R249" s="1336"/>
      <c r="S249" s="1336"/>
      <c r="T249" s="1336"/>
      <c r="U249" s="1336"/>
      <c r="V249" s="1336"/>
      <c r="W249" s="1336"/>
      <c r="X249" s="1336"/>
      <c r="Y249" s="1336"/>
      <c r="Z249" s="1336"/>
      <c r="AA249" s="1336"/>
      <c r="AB249" s="1336"/>
      <c r="AC249" s="1336"/>
      <c r="AD249" s="1336"/>
      <c r="AE249" s="1336"/>
      <c r="AF249" s="1336"/>
      <c r="AG249" s="1336"/>
      <c r="AH249" s="1336"/>
      <c r="AI249" s="1336"/>
      <c r="AJ249" s="1336"/>
      <c r="AK249" s="1336"/>
      <c r="AL249" s="1336"/>
      <c r="AM249" s="1336"/>
      <c r="AN249" s="1336"/>
      <c r="AO249" s="1336"/>
      <c r="AP249" s="1336"/>
      <c r="AQ249" s="1336"/>
      <c r="AR249" s="1336"/>
      <c r="AS249" s="1336"/>
      <c r="AT249" s="1336"/>
      <c r="AU249" s="1336"/>
      <c r="AV249" s="1336"/>
      <c r="AW249" s="1336"/>
      <c r="AX249" s="1336"/>
      <c r="AY249" s="1336"/>
      <c r="AZ249" s="1336"/>
      <c r="BA249" s="1336"/>
      <c r="BB249" s="1336"/>
      <c r="BC249" s="1336"/>
      <c r="BD249" s="1336"/>
      <c r="BE249" s="1336"/>
      <c r="BF249" s="1336"/>
      <c r="BG249" s="1336"/>
      <c r="BH249" s="1336"/>
      <c r="BI249" s="1336"/>
      <c r="BJ249" s="1336"/>
      <c r="BK249" s="1336"/>
      <c r="BL249" s="1336"/>
      <c r="BM249" s="1336"/>
      <c r="BN249" s="1336"/>
      <c r="BO249" s="1336"/>
      <c r="BP249" s="1336"/>
      <c r="BQ249" s="1336"/>
      <c r="BR249" s="1336"/>
      <c r="BS249" s="1336"/>
      <c r="BT249" s="1336"/>
      <c r="BU249" s="1336"/>
      <c r="BV249" s="1336"/>
      <c r="BW249" s="1336"/>
      <c r="BX249" s="1336"/>
      <c r="BY249" s="1336"/>
      <c r="BZ249" s="1336"/>
      <c r="CA249" s="1336"/>
      <c r="CB249" s="1336"/>
      <c r="CC249" s="1336"/>
      <c r="CD249" s="1336"/>
      <c r="CE249" s="1336"/>
      <c r="CF249" s="1336"/>
      <c r="CG249" s="1336"/>
      <c r="CH249" s="1336"/>
      <c r="CI249" s="1336"/>
      <c r="CJ249" s="1336"/>
      <c r="CK249" s="1336"/>
      <c r="CL249" s="1336"/>
      <c r="CM249" s="1336"/>
      <c r="CN249" s="1336"/>
      <c r="CO249" s="1336"/>
      <c r="CP249" s="1336"/>
      <c r="CQ249" s="1336"/>
      <c r="CR249" s="1336"/>
      <c r="CS249" s="1336"/>
      <c r="CT249" s="1336"/>
      <c r="CU249" s="1336"/>
      <c r="CV249" s="1336"/>
      <c r="CW249" s="1336"/>
      <c r="CX249" s="1336"/>
      <c r="CY249" s="1336"/>
      <c r="CZ249" s="1336"/>
      <c r="DA249" s="1336"/>
      <c r="DB249" s="1336"/>
      <c r="DC249" s="1336"/>
      <c r="DD249" s="1336"/>
      <c r="DE249" s="1336"/>
      <c r="DF249" s="1336"/>
      <c r="DG249" s="1336"/>
      <c r="DH249" s="1336"/>
      <c r="DI249" s="1336"/>
      <c r="DJ249" s="1336"/>
      <c r="DK249" s="1336"/>
      <c r="DL249" s="1336"/>
    </row>
    <row r="250" spans="1:116" s="1338" customFormat="1" ht="18.75">
      <c r="A250" s="1798" t="s">
        <v>759</v>
      </c>
      <c r="B250" s="1796">
        <f>C250</f>
        <v>92136</v>
      </c>
      <c r="C250" s="1795">
        <v>92136</v>
      </c>
      <c r="D250" s="1341"/>
      <c r="F250" s="1336"/>
      <c r="G250" s="1336"/>
      <c r="H250" s="1336"/>
      <c r="I250" s="1336"/>
      <c r="J250" s="1337"/>
      <c r="K250" s="1337"/>
      <c r="L250" s="1336"/>
      <c r="M250" s="1336"/>
      <c r="N250" s="1336"/>
      <c r="O250" s="1336"/>
      <c r="P250" s="1336"/>
      <c r="Q250" s="1336"/>
      <c r="R250" s="1336"/>
      <c r="S250" s="1336"/>
      <c r="T250" s="1336"/>
      <c r="U250" s="1336"/>
      <c r="V250" s="1336"/>
      <c r="W250" s="1336"/>
      <c r="X250" s="1336"/>
      <c r="Y250" s="1336"/>
      <c r="Z250" s="1336"/>
      <c r="AA250" s="1336"/>
      <c r="AB250" s="1336"/>
      <c r="AC250" s="1336"/>
      <c r="AD250" s="1336"/>
      <c r="AE250" s="1336"/>
      <c r="AF250" s="1336"/>
      <c r="AG250" s="1336"/>
      <c r="AH250" s="1336"/>
      <c r="AI250" s="1336"/>
      <c r="AJ250" s="1336"/>
      <c r="AK250" s="1336"/>
      <c r="AL250" s="1336"/>
      <c r="AM250" s="1336"/>
      <c r="AN250" s="1336"/>
      <c r="AO250" s="1336"/>
      <c r="AP250" s="1336"/>
      <c r="AQ250" s="1336"/>
      <c r="AR250" s="1336"/>
      <c r="AS250" s="1336"/>
      <c r="AT250" s="1336"/>
      <c r="AU250" s="1336"/>
      <c r="AV250" s="1336"/>
      <c r="AW250" s="1336"/>
      <c r="AX250" s="1336"/>
      <c r="AY250" s="1336"/>
      <c r="AZ250" s="1336"/>
      <c r="BA250" s="1336"/>
      <c r="BB250" s="1336"/>
      <c r="BC250" s="1336"/>
      <c r="BD250" s="1336"/>
      <c r="BE250" s="1336"/>
      <c r="BF250" s="1336"/>
      <c r="BG250" s="1336"/>
      <c r="BH250" s="1336"/>
      <c r="BI250" s="1336"/>
      <c r="BJ250" s="1336"/>
      <c r="BK250" s="1336"/>
      <c r="BL250" s="1336"/>
      <c r="BM250" s="1336"/>
      <c r="BN250" s="1336"/>
      <c r="BO250" s="1336"/>
      <c r="BP250" s="1336"/>
      <c r="BQ250" s="1336"/>
      <c r="BR250" s="1336"/>
      <c r="BS250" s="1336"/>
      <c r="BT250" s="1336"/>
      <c r="BU250" s="1336"/>
      <c r="BV250" s="1336"/>
      <c r="BW250" s="1336"/>
      <c r="BX250" s="1336"/>
      <c r="BY250" s="1336"/>
      <c r="BZ250" s="1336"/>
      <c r="CA250" s="1336"/>
      <c r="CB250" s="1336"/>
      <c r="CC250" s="1336"/>
      <c r="CD250" s="1336"/>
      <c r="CE250" s="1336"/>
      <c r="CF250" s="1336"/>
      <c r="CG250" s="1336"/>
      <c r="CH250" s="1336"/>
      <c r="CI250" s="1336"/>
      <c r="CJ250" s="1336"/>
      <c r="CK250" s="1336"/>
      <c r="CL250" s="1336"/>
      <c r="CM250" s="1336"/>
      <c r="CN250" s="1336"/>
      <c r="CO250" s="1336"/>
      <c r="CP250" s="1336"/>
      <c r="CQ250" s="1336"/>
      <c r="CR250" s="1336"/>
      <c r="CS250" s="1336"/>
      <c r="CT250" s="1336"/>
      <c r="CU250" s="1336"/>
      <c r="CV250" s="1336"/>
      <c r="CW250" s="1336"/>
      <c r="CX250" s="1336"/>
      <c r="CY250" s="1336"/>
      <c r="CZ250" s="1336"/>
      <c r="DA250" s="1336"/>
      <c r="DB250" s="1336"/>
      <c r="DC250" s="1336"/>
      <c r="DD250" s="1336"/>
      <c r="DE250" s="1336"/>
      <c r="DF250" s="1336"/>
      <c r="DG250" s="1336"/>
      <c r="DH250" s="1336"/>
      <c r="DI250" s="1336"/>
      <c r="DJ250" s="1336"/>
      <c r="DK250" s="1336"/>
      <c r="DL250" s="1336"/>
    </row>
    <row r="251" spans="1:116" s="1338" customFormat="1" ht="18.75">
      <c r="A251" s="1798" t="s">
        <v>758</v>
      </c>
      <c r="B251" s="1796">
        <f>C251</f>
        <v>93640</v>
      </c>
      <c r="C251" s="1795">
        <v>93640</v>
      </c>
      <c r="D251" s="1341"/>
      <c r="F251" s="1336"/>
      <c r="G251" s="1336"/>
      <c r="H251" s="1336"/>
      <c r="I251" s="1336"/>
      <c r="J251" s="1337"/>
      <c r="K251" s="1337"/>
      <c r="L251" s="1336"/>
      <c r="M251" s="1336"/>
      <c r="N251" s="1336"/>
      <c r="O251" s="1336"/>
      <c r="P251" s="1336"/>
      <c r="Q251" s="1336"/>
      <c r="R251" s="1336"/>
      <c r="S251" s="1336"/>
      <c r="T251" s="1336"/>
      <c r="U251" s="1336"/>
      <c r="V251" s="1336"/>
      <c r="W251" s="1336"/>
      <c r="X251" s="1336"/>
      <c r="Y251" s="1336"/>
      <c r="Z251" s="1336"/>
      <c r="AA251" s="1336"/>
      <c r="AB251" s="1336"/>
      <c r="AC251" s="1336"/>
      <c r="AD251" s="1336"/>
      <c r="AE251" s="1336"/>
      <c r="AF251" s="1336"/>
      <c r="AG251" s="1336"/>
      <c r="AH251" s="1336"/>
      <c r="AI251" s="1336"/>
      <c r="AJ251" s="1336"/>
      <c r="AK251" s="1336"/>
      <c r="AL251" s="1336"/>
      <c r="AM251" s="1336"/>
      <c r="AN251" s="1336"/>
      <c r="AO251" s="1336"/>
      <c r="AP251" s="1336"/>
      <c r="AQ251" s="1336"/>
      <c r="AR251" s="1336"/>
      <c r="AS251" s="1336"/>
      <c r="AT251" s="1336"/>
      <c r="AU251" s="1336"/>
      <c r="AV251" s="1336"/>
      <c r="AW251" s="1336"/>
      <c r="AX251" s="1336"/>
      <c r="AY251" s="1336"/>
      <c r="AZ251" s="1336"/>
      <c r="BA251" s="1336"/>
      <c r="BB251" s="1336"/>
      <c r="BC251" s="1336"/>
      <c r="BD251" s="1336"/>
      <c r="BE251" s="1336"/>
      <c r="BF251" s="1336"/>
      <c r="BG251" s="1336"/>
      <c r="BH251" s="1336"/>
      <c r="BI251" s="1336"/>
      <c r="BJ251" s="1336"/>
      <c r="BK251" s="1336"/>
      <c r="BL251" s="1336"/>
      <c r="BM251" s="1336"/>
      <c r="BN251" s="1336"/>
      <c r="BO251" s="1336"/>
      <c r="BP251" s="1336"/>
      <c r="BQ251" s="1336"/>
      <c r="BR251" s="1336"/>
      <c r="BS251" s="1336"/>
      <c r="BT251" s="1336"/>
      <c r="BU251" s="1336"/>
      <c r="BV251" s="1336"/>
      <c r="BW251" s="1336"/>
      <c r="BX251" s="1336"/>
      <c r="BY251" s="1336"/>
      <c r="BZ251" s="1336"/>
      <c r="CA251" s="1336"/>
      <c r="CB251" s="1336"/>
      <c r="CC251" s="1336"/>
      <c r="CD251" s="1336"/>
      <c r="CE251" s="1336"/>
      <c r="CF251" s="1336"/>
      <c r="CG251" s="1336"/>
      <c r="CH251" s="1336"/>
      <c r="CI251" s="1336"/>
      <c r="CJ251" s="1336"/>
      <c r="CK251" s="1336"/>
      <c r="CL251" s="1336"/>
      <c r="CM251" s="1336"/>
      <c r="CN251" s="1336"/>
      <c r="CO251" s="1336"/>
      <c r="CP251" s="1336"/>
      <c r="CQ251" s="1336"/>
      <c r="CR251" s="1336"/>
      <c r="CS251" s="1336"/>
      <c r="CT251" s="1336"/>
      <c r="CU251" s="1336"/>
      <c r="CV251" s="1336"/>
      <c r="CW251" s="1336"/>
      <c r="CX251" s="1336"/>
      <c r="CY251" s="1336"/>
      <c r="CZ251" s="1336"/>
      <c r="DA251" s="1336"/>
      <c r="DB251" s="1336"/>
      <c r="DC251" s="1336"/>
      <c r="DD251" s="1336"/>
      <c r="DE251" s="1336"/>
      <c r="DF251" s="1336"/>
      <c r="DG251" s="1336"/>
      <c r="DH251" s="1336"/>
      <c r="DI251" s="1336"/>
      <c r="DJ251" s="1336"/>
      <c r="DK251" s="1336"/>
      <c r="DL251" s="1336"/>
    </row>
    <row r="252" spans="1:116" s="1338" customFormat="1" ht="18.75">
      <c r="A252" s="1798" t="s">
        <v>757</v>
      </c>
      <c r="B252" s="1796">
        <f>C252</f>
        <v>95167</v>
      </c>
      <c r="C252" s="1795">
        <v>95167</v>
      </c>
      <c r="D252" s="1341"/>
      <c r="F252" s="1336"/>
      <c r="G252" s="1336"/>
      <c r="H252" s="1336"/>
      <c r="I252" s="1336"/>
      <c r="J252" s="1337"/>
      <c r="K252" s="1337"/>
      <c r="L252" s="1336"/>
      <c r="M252" s="1336"/>
      <c r="N252" s="1336"/>
      <c r="O252" s="1336"/>
      <c r="P252" s="1336"/>
      <c r="Q252" s="1336"/>
      <c r="R252" s="1336"/>
      <c r="S252" s="1336"/>
      <c r="T252" s="1336"/>
      <c r="U252" s="1336"/>
      <c r="V252" s="1336"/>
      <c r="W252" s="1336"/>
      <c r="X252" s="1336"/>
      <c r="Y252" s="1336"/>
      <c r="Z252" s="1336"/>
      <c r="AA252" s="1336"/>
      <c r="AB252" s="1336"/>
      <c r="AC252" s="1336"/>
      <c r="AD252" s="1336"/>
      <c r="AE252" s="1336"/>
      <c r="AF252" s="1336"/>
      <c r="AG252" s="1336"/>
      <c r="AH252" s="1336"/>
      <c r="AI252" s="1336"/>
      <c r="AJ252" s="1336"/>
      <c r="AK252" s="1336"/>
      <c r="AL252" s="1336"/>
      <c r="AM252" s="1336"/>
      <c r="AN252" s="1336"/>
      <c r="AO252" s="1336"/>
      <c r="AP252" s="1336"/>
      <c r="AQ252" s="1336"/>
      <c r="AR252" s="1336"/>
      <c r="AS252" s="1336"/>
      <c r="AT252" s="1336"/>
      <c r="AU252" s="1336"/>
      <c r="AV252" s="1336"/>
      <c r="AW252" s="1336"/>
      <c r="AX252" s="1336"/>
      <c r="AY252" s="1336"/>
      <c r="AZ252" s="1336"/>
      <c r="BA252" s="1336"/>
      <c r="BB252" s="1336"/>
      <c r="BC252" s="1336"/>
      <c r="BD252" s="1336"/>
      <c r="BE252" s="1336"/>
      <c r="BF252" s="1336"/>
      <c r="BG252" s="1336"/>
      <c r="BH252" s="1336"/>
      <c r="BI252" s="1336"/>
      <c r="BJ252" s="1336"/>
      <c r="BK252" s="1336"/>
      <c r="BL252" s="1336"/>
      <c r="BM252" s="1336"/>
      <c r="BN252" s="1336"/>
      <c r="BO252" s="1336"/>
      <c r="BP252" s="1336"/>
      <c r="BQ252" s="1336"/>
      <c r="BR252" s="1336"/>
      <c r="BS252" s="1336"/>
      <c r="BT252" s="1336"/>
      <c r="BU252" s="1336"/>
      <c r="BV252" s="1336"/>
      <c r="BW252" s="1336"/>
      <c r="BX252" s="1336"/>
      <c r="BY252" s="1336"/>
      <c r="BZ252" s="1336"/>
      <c r="CA252" s="1336"/>
      <c r="CB252" s="1336"/>
      <c r="CC252" s="1336"/>
      <c r="CD252" s="1336"/>
      <c r="CE252" s="1336"/>
      <c r="CF252" s="1336"/>
      <c r="CG252" s="1336"/>
      <c r="CH252" s="1336"/>
      <c r="CI252" s="1336"/>
      <c r="CJ252" s="1336"/>
      <c r="CK252" s="1336"/>
      <c r="CL252" s="1336"/>
      <c r="CM252" s="1336"/>
      <c r="CN252" s="1336"/>
      <c r="CO252" s="1336"/>
      <c r="CP252" s="1336"/>
      <c r="CQ252" s="1336"/>
      <c r="CR252" s="1336"/>
      <c r="CS252" s="1336"/>
      <c r="CT252" s="1336"/>
      <c r="CU252" s="1336"/>
      <c r="CV252" s="1336"/>
      <c r="CW252" s="1336"/>
      <c r="CX252" s="1336"/>
      <c r="CY252" s="1336"/>
      <c r="CZ252" s="1336"/>
      <c r="DA252" s="1336"/>
      <c r="DB252" s="1336"/>
      <c r="DC252" s="1336"/>
      <c r="DD252" s="1336"/>
      <c r="DE252" s="1336"/>
      <c r="DF252" s="1336"/>
      <c r="DG252" s="1336"/>
      <c r="DH252" s="1336"/>
      <c r="DI252" s="1336"/>
      <c r="DJ252" s="1336"/>
      <c r="DK252" s="1336"/>
      <c r="DL252" s="1336"/>
    </row>
    <row r="253" spans="1:116" s="1338" customFormat="1" ht="18.75">
      <c r="A253" s="1798" t="s">
        <v>756</v>
      </c>
      <c r="B253" s="1796">
        <f>C253</f>
        <v>96720</v>
      </c>
      <c r="C253" s="1795">
        <v>96720</v>
      </c>
      <c r="D253" s="1341"/>
      <c r="F253" s="1336"/>
      <c r="G253" s="1336"/>
      <c r="H253" s="1336"/>
      <c r="I253" s="1336"/>
      <c r="J253" s="1337"/>
      <c r="K253" s="1337"/>
      <c r="L253" s="1336"/>
      <c r="M253" s="1336"/>
      <c r="N253" s="1336"/>
      <c r="O253" s="1336"/>
      <c r="P253" s="1336"/>
      <c r="Q253" s="1336"/>
      <c r="R253" s="1336"/>
      <c r="S253" s="1336"/>
      <c r="T253" s="1336"/>
      <c r="U253" s="1336"/>
      <c r="V253" s="1336"/>
      <c r="W253" s="1336"/>
      <c r="X253" s="1336"/>
      <c r="Y253" s="1336"/>
      <c r="Z253" s="1336"/>
      <c r="AA253" s="1336"/>
      <c r="AB253" s="1336"/>
      <c r="AC253" s="1336"/>
      <c r="AD253" s="1336"/>
      <c r="AE253" s="1336"/>
      <c r="AF253" s="1336"/>
      <c r="AG253" s="1336"/>
      <c r="AH253" s="1336"/>
      <c r="AI253" s="1336"/>
      <c r="AJ253" s="1336"/>
      <c r="AK253" s="1336"/>
      <c r="AL253" s="1336"/>
      <c r="AM253" s="1336"/>
      <c r="AN253" s="1336"/>
      <c r="AO253" s="1336"/>
      <c r="AP253" s="1336"/>
      <c r="AQ253" s="1336"/>
      <c r="AR253" s="1336"/>
      <c r="AS253" s="1336"/>
      <c r="AT253" s="1336"/>
      <c r="AU253" s="1336"/>
      <c r="AV253" s="1336"/>
      <c r="AW253" s="1336"/>
      <c r="AX253" s="1336"/>
      <c r="AY253" s="1336"/>
      <c r="AZ253" s="1336"/>
      <c r="BA253" s="1336"/>
      <c r="BB253" s="1336"/>
      <c r="BC253" s="1336"/>
      <c r="BD253" s="1336"/>
      <c r="BE253" s="1336"/>
      <c r="BF253" s="1336"/>
      <c r="BG253" s="1336"/>
      <c r="BH253" s="1336"/>
      <c r="BI253" s="1336"/>
      <c r="BJ253" s="1336"/>
      <c r="BK253" s="1336"/>
      <c r="BL253" s="1336"/>
      <c r="BM253" s="1336"/>
      <c r="BN253" s="1336"/>
      <c r="BO253" s="1336"/>
      <c r="BP253" s="1336"/>
      <c r="BQ253" s="1336"/>
      <c r="BR253" s="1336"/>
      <c r="BS253" s="1336"/>
      <c r="BT253" s="1336"/>
      <c r="BU253" s="1336"/>
      <c r="BV253" s="1336"/>
      <c r="BW253" s="1336"/>
      <c r="BX253" s="1336"/>
      <c r="BY253" s="1336"/>
      <c r="BZ253" s="1336"/>
      <c r="CA253" s="1336"/>
      <c r="CB253" s="1336"/>
      <c r="CC253" s="1336"/>
      <c r="CD253" s="1336"/>
      <c r="CE253" s="1336"/>
      <c r="CF253" s="1336"/>
      <c r="CG253" s="1336"/>
      <c r="CH253" s="1336"/>
      <c r="CI253" s="1336"/>
      <c r="CJ253" s="1336"/>
      <c r="CK253" s="1336"/>
      <c r="CL253" s="1336"/>
      <c r="CM253" s="1336"/>
      <c r="CN253" s="1336"/>
      <c r="CO253" s="1336"/>
      <c r="CP253" s="1336"/>
      <c r="CQ253" s="1336"/>
      <c r="CR253" s="1336"/>
      <c r="CS253" s="1336"/>
      <c r="CT253" s="1336"/>
      <c r="CU253" s="1336"/>
      <c r="CV253" s="1336"/>
      <c r="CW253" s="1336"/>
      <c r="CX253" s="1336"/>
      <c r="CY253" s="1336"/>
      <c r="CZ253" s="1336"/>
      <c r="DA253" s="1336"/>
      <c r="DB253" s="1336"/>
      <c r="DC253" s="1336"/>
      <c r="DD253" s="1336"/>
      <c r="DE253" s="1336"/>
      <c r="DF253" s="1336"/>
      <c r="DG253" s="1336"/>
      <c r="DH253" s="1336"/>
      <c r="DI253" s="1336"/>
      <c r="DJ253" s="1336"/>
      <c r="DK253" s="1336"/>
      <c r="DL253" s="1336"/>
    </row>
    <row r="254" spans="1:116" s="1338" customFormat="1" ht="18.75">
      <c r="A254" s="1798" t="s">
        <v>755</v>
      </c>
      <c r="B254" s="1796">
        <f>C254</f>
        <v>98299</v>
      </c>
      <c r="C254" s="1795">
        <v>98299</v>
      </c>
      <c r="D254" s="1341"/>
      <c r="F254" s="1336"/>
      <c r="G254" s="1336"/>
      <c r="H254" s="1336"/>
      <c r="I254" s="1336"/>
      <c r="J254" s="1337"/>
      <c r="K254" s="1337"/>
      <c r="L254" s="1336"/>
      <c r="M254" s="1336"/>
      <c r="N254" s="1336"/>
      <c r="O254" s="1336"/>
      <c r="P254" s="1336"/>
      <c r="Q254" s="1336"/>
      <c r="R254" s="1336"/>
      <c r="S254" s="1336"/>
      <c r="T254" s="1336"/>
      <c r="U254" s="1336"/>
      <c r="V254" s="1336"/>
      <c r="W254" s="1336"/>
      <c r="X254" s="1336"/>
      <c r="Y254" s="1336"/>
      <c r="Z254" s="1336"/>
      <c r="AA254" s="1336"/>
      <c r="AB254" s="1336"/>
      <c r="AC254" s="1336"/>
      <c r="AD254" s="1336"/>
      <c r="AE254" s="1336"/>
      <c r="AF254" s="1336"/>
      <c r="AG254" s="1336"/>
      <c r="AH254" s="1336"/>
      <c r="AI254" s="1336"/>
      <c r="AJ254" s="1336"/>
      <c r="AK254" s="1336"/>
      <c r="AL254" s="1336"/>
      <c r="AM254" s="1336"/>
      <c r="AN254" s="1336"/>
      <c r="AO254" s="1336"/>
      <c r="AP254" s="1336"/>
      <c r="AQ254" s="1336"/>
      <c r="AR254" s="1336"/>
      <c r="AS254" s="1336"/>
      <c r="AT254" s="1336"/>
      <c r="AU254" s="1336"/>
      <c r="AV254" s="1336"/>
      <c r="AW254" s="1336"/>
      <c r="AX254" s="1336"/>
      <c r="AY254" s="1336"/>
      <c r="AZ254" s="1336"/>
      <c r="BA254" s="1336"/>
      <c r="BB254" s="1336"/>
      <c r="BC254" s="1336"/>
      <c r="BD254" s="1336"/>
      <c r="BE254" s="1336"/>
      <c r="BF254" s="1336"/>
      <c r="BG254" s="1336"/>
      <c r="BH254" s="1336"/>
      <c r="BI254" s="1336"/>
      <c r="BJ254" s="1336"/>
      <c r="BK254" s="1336"/>
      <c r="BL254" s="1336"/>
      <c r="BM254" s="1336"/>
      <c r="BN254" s="1336"/>
      <c r="BO254" s="1336"/>
      <c r="BP254" s="1336"/>
      <c r="BQ254" s="1336"/>
      <c r="BR254" s="1336"/>
      <c r="BS254" s="1336"/>
      <c r="BT254" s="1336"/>
      <c r="BU254" s="1336"/>
      <c r="BV254" s="1336"/>
      <c r="BW254" s="1336"/>
      <c r="BX254" s="1336"/>
      <c r="BY254" s="1336"/>
      <c r="BZ254" s="1336"/>
      <c r="CA254" s="1336"/>
      <c r="CB254" s="1336"/>
      <c r="CC254" s="1336"/>
      <c r="CD254" s="1336"/>
      <c r="CE254" s="1336"/>
      <c r="CF254" s="1336"/>
      <c r="CG254" s="1336"/>
      <c r="CH254" s="1336"/>
      <c r="CI254" s="1336"/>
      <c r="CJ254" s="1336"/>
      <c r="CK254" s="1336"/>
      <c r="CL254" s="1336"/>
      <c r="CM254" s="1336"/>
      <c r="CN254" s="1336"/>
      <c r="CO254" s="1336"/>
      <c r="CP254" s="1336"/>
      <c r="CQ254" s="1336"/>
      <c r="CR254" s="1336"/>
      <c r="CS254" s="1336"/>
      <c r="CT254" s="1336"/>
      <c r="CU254" s="1336"/>
      <c r="CV254" s="1336"/>
      <c r="CW254" s="1336"/>
      <c r="CX254" s="1336"/>
      <c r="CY254" s="1336"/>
      <c r="CZ254" s="1336"/>
      <c r="DA254" s="1336"/>
      <c r="DB254" s="1336"/>
      <c r="DC254" s="1336"/>
      <c r="DD254" s="1336"/>
      <c r="DE254" s="1336"/>
      <c r="DF254" s="1336"/>
      <c r="DG254" s="1336"/>
      <c r="DH254" s="1336"/>
      <c r="DI254" s="1336"/>
      <c r="DJ254" s="1336"/>
      <c r="DK254" s="1336"/>
      <c r="DL254" s="1336"/>
    </row>
    <row r="255" spans="1:116" ht="18.75">
      <c r="A255" s="1798" t="s">
        <v>754</v>
      </c>
      <c r="B255" s="1796">
        <f>C255</f>
        <v>99904</v>
      </c>
      <c r="C255" s="1795">
        <v>99904</v>
      </c>
      <c r="D255" s="1341"/>
      <c r="N255" s="1336"/>
    </row>
    <row r="256" spans="1:116" ht="18.75">
      <c r="A256" s="1798" t="s">
        <v>753</v>
      </c>
      <c r="B256" s="1796">
        <f>C256</f>
        <v>101535</v>
      </c>
      <c r="C256" s="1795">
        <v>101535</v>
      </c>
      <c r="D256" s="1341"/>
      <c r="N256" s="1336"/>
    </row>
    <row r="257" spans="1:116" ht="18.75">
      <c r="A257" s="1798" t="s">
        <v>752</v>
      </c>
      <c r="B257" s="1796">
        <f>C257</f>
        <v>103192</v>
      </c>
      <c r="C257" s="1795">
        <v>103192</v>
      </c>
      <c r="D257" s="1341"/>
      <c r="N257" s="1336"/>
    </row>
    <row r="258" spans="1:116" ht="18.75">
      <c r="A258" s="1797" t="s">
        <v>751</v>
      </c>
      <c r="B258" s="1796">
        <f>C258</f>
        <v>104113</v>
      </c>
      <c r="C258" s="1795">
        <v>104113</v>
      </c>
      <c r="D258" s="1341"/>
      <c r="F258" s="1345"/>
      <c r="G258" s="1344"/>
      <c r="H258" s="1342"/>
      <c r="I258" s="1342"/>
      <c r="J258" s="1343"/>
      <c r="K258" s="1343"/>
      <c r="N258" s="1336"/>
    </row>
    <row r="259" spans="1:116" ht="18.75">
      <c r="A259" s="1797" t="s">
        <v>750</v>
      </c>
      <c r="B259" s="1796">
        <f>C259</f>
        <v>105812</v>
      </c>
      <c r="C259" s="1795">
        <v>105812</v>
      </c>
      <c r="D259" s="1341"/>
      <c r="F259" s="1345"/>
      <c r="G259" s="1344"/>
      <c r="H259" s="1342"/>
      <c r="I259" s="1342"/>
      <c r="J259" s="1343"/>
      <c r="K259" s="1343"/>
      <c r="N259" s="1336"/>
    </row>
    <row r="260" spans="1:116" ht="18.75">
      <c r="A260" s="1797" t="s">
        <v>749</v>
      </c>
      <c r="B260" s="1796">
        <f>C260</f>
        <v>107540</v>
      </c>
      <c r="C260" s="1795">
        <v>107540</v>
      </c>
      <c r="D260" s="1341"/>
      <c r="N260" s="1336"/>
    </row>
    <row r="261" spans="1:116" ht="18.75">
      <c r="A261" s="1797" t="s">
        <v>748</v>
      </c>
      <c r="B261" s="1796">
        <f>C261</f>
        <v>109540</v>
      </c>
      <c r="C261" s="1795">
        <v>109540</v>
      </c>
      <c r="D261" s="1341"/>
      <c r="N261" s="1336"/>
    </row>
    <row r="262" spans="1:116" ht="18.75">
      <c r="A262" s="1797" t="s">
        <v>747</v>
      </c>
      <c r="B262" s="1796">
        <f>C262</f>
        <v>111079</v>
      </c>
      <c r="C262" s="1795">
        <v>111079</v>
      </c>
      <c r="D262" s="1341"/>
      <c r="N262" s="1336"/>
    </row>
    <row r="263" spans="1:116" ht="18.75">
      <c r="A263" s="1797" t="s">
        <v>746</v>
      </c>
      <c r="B263" s="1796">
        <f>C263</f>
        <v>112891</v>
      </c>
      <c r="C263" s="1795">
        <v>112891</v>
      </c>
      <c r="D263" s="1341"/>
      <c r="N263" s="1336"/>
    </row>
    <row r="264" spans="1:116" ht="18.75">
      <c r="A264" s="1797" t="s">
        <v>745</v>
      </c>
      <c r="B264" s="1796">
        <f>C264</f>
        <v>114733</v>
      </c>
      <c r="C264" s="1795">
        <v>114733</v>
      </c>
      <c r="D264" s="1341"/>
      <c r="N264" s="1336"/>
    </row>
    <row r="265" spans="1:116" ht="18.75">
      <c r="A265" s="1797" t="s">
        <v>744</v>
      </c>
      <c r="B265" s="1796">
        <f>C265</f>
        <v>116607</v>
      </c>
      <c r="C265" s="1795">
        <v>116607</v>
      </c>
      <c r="D265" s="1341"/>
      <c r="N265" s="1336"/>
    </row>
    <row r="266" spans="1:116" ht="18.75">
      <c r="A266" s="1798" t="s">
        <v>743</v>
      </c>
      <c r="B266" s="1796">
        <f>C266</f>
        <v>117647</v>
      </c>
      <c r="C266" s="1795">
        <v>117647</v>
      </c>
      <c r="D266" s="1341"/>
      <c r="N266" s="1336"/>
    </row>
    <row r="267" spans="1:116" ht="18.75">
      <c r="A267" s="1798" t="s">
        <v>742</v>
      </c>
      <c r="B267" s="1796">
        <f>C267</f>
        <v>119568</v>
      </c>
      <c r="C267" s="1795">
        <v>119568</v>
      </c>
      <c r="D267" s="1341"/>
      <c r="N267" s="1336"/>
    </row>
    <row r="268" spans="1:116" ht="18.75">
      <c r="A268" s="1798" t="s">
        <v>741</v>
      </c>
      <c r="B268" s="1796">
        <f>C268</f>
        <v>121519</v>
      </c>
      <c r="C268" s="1795">
        <v>121519</v>
      </c>
      <c r="D268" s="1341"/>
      <c r="N268" s="1336"/>
    </row>
    <row r="269" spans="1:116" ht="18.75">
      <c r="A269" s="1798" t="s">
        <v>740</v>
      </c>
      <c r="B269" s="1796">
        <f>C269</f>
        <v>123503</v>
      </c>
      <c r="C269" s="1795">
        <v>123503</v>
      </c>
      <c r="D269" s="1341"/>
      <c r="N269" s="1336"/>
    </row>
    <row r="270" spans="1:116" ht="18.75">
      <c r="A270" s="1798" t="s">
        <v>739</v>
      </c>
      <c r="B270" s="1796">
        <f>C270</f>
        <v>125519</v>
      </c>
      <c r="C270" s="1795">
        <v>125519</v>
      </c>
      <c r="D270" s="1341"/>
      <c r="N270" s="1336"/>
    </row>
    <row r="271" spans="1:116" s="1338" customFormat="1" ht="18.75">
      <c r="A271" s="1798" t="s">
        <v>738</v>
      </c>
      <c r="B271" s="1796">
        <f>C271</f>
        <v>127567</v>
      </c>
      <c r="C271" s="1795">
        <v>127567</v>
      </c>
      <c r="D271" s="1341"/>
      <c r="F271" s="1336"/>
      <c r="G271" s="1336"/>
      <c r="H271" s="1336"/>
      <c r="I271" s="1336"/>
      <c r="J271" s="1337"/>
      <c r="K271" s="1337"/>
      <c r="L271" s="1336"/>
      <c r="M271" s="1336"/>
      <c r="N271" s="1336"/>
      <c r="O271" s="1336"/>
      <c r="P271" s="1336"/>
      <c r="Q271" s="1336"/>
      <c r="R271" s="1336"/>
      <c r="S271" s="1336"/>
      <c r="T271" s="1336"/>
      <c r="U271" s="1336"/>
      <c r="V271" s="1336"/>
      <c r="W271" s="1336"/>
      <c r="X271" s="1336"/>
      <c r="Y271" s="1336"/>
      <c r="Z271" s="1336"/>
      <c r="AA271" s="1336"/>
      <c r="AB271" s="1336"/>
      <c r="AC271" s="1336"/>
      <c r="AD271" s="1336"/>
      <c r="AE271" s="1336"/>
      <c r="AF271" s="1336"/>
      <c r="AG271" s="1336"/>
      <c r="AH271" s="1336"/>
      <c r="AI271" s="1336"/>
      <c r="AJ271" s="1336"/>
      <c r="AK271" s="1336"/>
      <c r="AL271" s="1336"/>
      <c r="AM271" s="1336"/>
      <c r="AN271" s="1336"/>
      <c r="AO271" s="1336"/>
      <c r="AP271" s="1336"/>
      <c r="AQ271" s="1336"/>
      <c r="AR271" s="1336"/>
      <c r="AS271" s="1336"/>
      <c r="AT271" s="1336"/>
      <c r="AU271" s="1336"/>
      <c r="AV271" s="1336"/>
      <c r="AW271" s="1336"/>
      <c r="AX271" s="1336"/>
      <c r="AY271" s="1336"/>
      <c r="AZ271" s="1336"/>
      <c r="BA271" s="1336"/>
      <c r="BB271" s="1336"/>
      <c r="BC271" s="1336"/>
      <c r="BD271" s="1336"/>
      <c r="BE271" s="1336"/>
      <c r="BF271" s="1336"/>
      <c r="BG271" s="1336"/>
      <c r="BH271" s="1336"/>
      <c r="BI271" s="1336"/>
      <c r="BJ271" s="1336"/>
      <c r="BK271" s="1336"/>
      <c r="BL271" s="1336"/>
      <c r="BM271" s="1336"/>
      <c r="BN271" s="1336"/>
      <c r="BO271" s="1336"/>
      <c r="BP271" s="1336"/>
      <c r="BQ271" s="1336"/>
      <c r="BR271" s="1336"/>
      <c r="BS271" s="1336"/>
      <c r="BT271" s="1336"/>
      <c r="BU271" s="1336"/>
      <c r="BV271" s="1336"/>
      <c r="BW271" s="1336"/>
      <c r="BX271" s="1336"/>
      <c r="BY271" s="1336"/>
      <c r="BZ271" s="1336"/>
      <c r="CA271" s="1336"/>
      <c r="CB271" s="1336"/>
      <c r="CC271" s="1336"/>
      <c r="CD271" s="1336"/>
      <c r="CE271" s="1336"/>
      <c r="CF271" s="1336"/>
      <c r="CG271" s="1336"/>
      <c r="CH271" s="1336"/>
      <c r="CI271" s="1336"/>
      <c r="CJ271" s="1336"/>
      <c r="CK271" s="1336"/>
      <c r="CL271" s="1336"/>
      <c r="CM271" s="1336"/>
      <c r="CN271" s="1336"/>
      <c r="CO271" s="1336"/>
      <c r="CP271" s="1336"/>
      <c r="CQ271" s="1336"/>
      <c r="CR271" s="1336"/>
      <c r="CS271" s="1336"/>
      <c r="CT271" s="1336"/>
      <c r="CU271" s="1336"/>
      <c r="CV271" s="1336"/>
      <c r="CW271" s="1336"/>
      <c r="CX271" s="1336"/>
      <c r="CY271" s="1336"/>
      <c r="CZ271" s="1336"/>
      <c r="DA271" s="1336"/>
      <c r="DB271" s="1336"/>
      <c r="DC271" s="1336"/>
      <c r="DD271" s="1336"/>
      <c r="DE271" s="1336"/>
      <c r="DF271" s="1336"/>
      <c r="DG271" s="1336"/>
      <c r="DH271" s="1336"/>
      <c r="DI271" s="1336"/>
      <c r="DJ271" s="1336"/>
      <c r="DK271" s="1336"/>
      <c r="DL271" s="1336"/>
    </row>
    <row r="272" spans="1:116" s="1338" customFormat="1" ht="18.75">
      <c r="A272" s="1798" t="s">
        <v>737</v>
      </c>
      <c r="B272" s="1796">
        <f>C272</f>
        <v>129649</v>
      </c>
      <c r="C272" s="1795">
        <v>129649</v>
      </c>
      <c r="D272" s="1341"/>
      <c r="F272" s="1336"/>
      <c r="G272" s="1336"/>
      <c r="H272" s="1336"/>
      <c r="I272" s="1336"/>
      <c r="J272" s="1337"/>
      <c r="K272" s="1337"/>
      <c r="L272" s="1336"/>
      <c r="M272" s="1336"/>
      <c r="N272" s="1336"/>
      <c r="O272" s="1336"/>
      <c r="P272" s="1336"/>
      <c r="Q272" s="1336"/>
      <c r="R272" s="1336"/>
      <c r="S272" s="1336"/>
      <c r="T272" s="1336"/>
      <c r="U272" s="1336"/>
      <c r="V272" s="1336"/>
      <c r="W272" s="1336"/>
      <c r="X272" s="1336"/>
      <c r="Y272" s="1336"/>
      <c r="Z272" s="1336"/>
      <c r="AA272" s="1336"/>
      <c r="AB272" s="1336"/>
      <c r="AC272" s="1336"/>
      <c r="AD272" s="1336"/>
      <c r="AE272" s="1336"/>
      <c r="AF272" s="1336"/>
      <c r="AG272" s="1336"/>
      <c r="AH272" s="1336"/>
      <c r="AI272" s="1336"/>
      <c r="AJ272" s="1336"/>
      <c r="AK272" s="1336"/>
      <c r="AL272" s="1336"/>
      <c r="AM272" s="1336"/>
      <c r="AN272" s="1336"/>
      <c r="AO272" s="1336"/>
      <c r="AP272" s="1336"/>
      <c r="AQ272" s="1336"/>
      <c r="AR272" s="1336"/>
      <c r="AS272" s="1336"/>
      <c r="AT272" s="1336"/>
      <c r="AU272" s="1336"/>
      <c r="AV272" s="1336"/>
      <c r="AW272" s="1336"/>
      <c r="AX272" s="1336"/>
      <c r="AY272" s="1336"/>
      <c r="AZ272" s="1336"/>
      <c r="BA272" s="1336"/>
      <c r="BB272" s="1336"/>
      <c r="BC272" s="1336"/>
      <c r="BD272" s="1336"/>
      <c r="BE272" s="1336"/>
      <c r="BF272" s="1336"/>
      <c r="BG272" s="1336"/>
      <c r="BH272" s="1336"/>
      <c r="BI272" s="1336"/>
      <c r="BJ272" s="1336"/>
      <c r="BK272" s="1336"/>
      <c r="BL272" s="1336"/>
      <c r="BM272" s="1336"/>
      <c r="BN272" s="1336"/>
      <c r="BO272" s="1336"/>
      <c r="BP272" s="1336"/>
      <c r="BQ272" s="1336"/>
      <c r="BR272" s="1336"/>
      <c r="BS272" s="1336"/>
      <c r="BT272" s="1336"/>
      <c r="BU272" s="1336"/>
      <c r="BV272" s="1336"/>
      <c r="BW272" s="1336"/>
      <c r="BX272" s="1336"/>
      <c r="BY272" s="1336"/>
      <c r="BZ272" s="1336"/>
      <c r="CA272" s="1336"/>
      <c r="CB272" s="1336"/>
      <c r="CC272" s="1336"/>
      <c r="CD272" s="1336"/>
      <c r="CE272" s="1336"/>
      <c r="CF272" s="1336"/>
      <c r="CG272" s="1336"/>
      <c r="CH272" s="1336"/>
      <c r="CI272" s="1336"/>
      <c r="CJ272" s="1336"/>
      <c r="CK272" s="1336"/>
      <c r="CL272" s="1336"/>
      <c r="CM272" s="1336"/>
      <c r="CN272" s="1336"/>
      <c r="CO272" s="1336"/>
      <c r="CP272" s="1336"/>
      <c r="CQ272" s="1336"/>
      <c r="CR272" s="1336"/>
      <c r="CS272" s="1336"/>
      <c r="CT272" s="1336"/>
      <c r="CU272" s="1336"/>
      <c r="CV272" s="1336"/>
      <c r="CW272" s="1336"/>
      <c r="CX272" s="1336"/>
      <c r="CY272" s="1336"/>
      <c r="CZ272" s="1336"/>
      <c r="DA272" s="1336"/>
      <c r="DB272" s="1336"/>
      <c r="DC272" s="1336"/>
      <c r="DD272" s="1336"/>
      <c r="DE272" s="1336"/>
      <c r="DF272" s="1336"/>
      <c r="DG272" s="1336"/>
      <c r="DH272" s="1336"/>
      <c r="DI272" s="1336"/>
      <c r="DJ272" s="1336"/>
      <c r="DK272" s="1336"/>
      <c r="DL272" s="1336"/>
    </row>
    <row r="273" spans="1:116" s="1338" customFormat="1" ht="18.75">
      <c r="A273" s="1798" t="s">
        <v>736</v>
      </c>
      <c r="B273" s="1796">
        <f>C273</f>
        <v>131766</v>
      </c>
      <c r="C273" s="1795">
        <v>131766</v>
      </c>
      <c r="D273" s="1341"/>
      <c r="F273" s="1336"/>
      <c r="G273" s="1336"/>
      <c r="H273" s="1336"/>
      <c r="I273" s="1336"/>
      <c r="J273" s="1337"/>
      <c r="K273" s="1337"/>
      <c r="L273" s="1336"/>
      <c r="M273" s="1336"/>
      <c r="N273" s="1336"/>
      <c r="O273" s="1336"/>
      <c r="P273" s="1336"/>
      <c r="Q273" s="1336"/>
      <c r="R273" s="1336"/>
      <c r="S273" s="1336"/>
      <c r="T273" s="1336"/>
      <c r="U273" s="1336"/>
      <c r="V273" s="1336"/>
      <c r="W273" s="1336"/>
      <c r="X273" s="1336"/>
      <c r="Y273" s="1336"/>
      <c r="Z273" s="1336"/>
      <c r="AA273" s="1336"/>
      <c r="AB273" s="1336"/>
      <c r="AC273" s="1336"/>
      <c r="AD273" s="1336"/>
      <c r="AE273" s="1336"/>
      <c r="AF273" s="1336"/>
      <c r="AG273" s="1336"/>
      <c r="AH273" s="1336"/>
      <c r="AI273" s="1336"/>
      <c r="AJ273" s="1336"/>
      <c r="AK273" s="1336"/>
      <c r="AL273" s="1336"/>
      <c r="AM273" s="1336"/>
      <c r="AN273" s="1336"/>
      <c r="AO273" s="1336"/>
      <c r="AP273" s="1336"/>
      <c r="AQ273" s="1336"/>
      <c r="AR273" s="1336"/>
      <c r="AS273" s="1336"/>
      <c r="AT273" s="1336"/>
      <c r="AU273" s="1336"/>
      <c r="AV273" s="1336"/>
      <c r="AW273" s="1336"/>
      <c r="AX273" s="1336"/>
      <c r="AY273" s="1336"/>
      <c r="AZ273" s="1336"/>
      <c r="BA273" s="1336"/>
      <c r="BB273" s="1336"/>
      <c r="BC273" s="1336"/>
      <c r="BD273" s="1336"/>
      <c r="BE273" s="1336"/>
      <c r="BF273" s="1336"/>
      <c r="BG273" s="1336"/>
      <c r="BH273" s="1336"/>
      <c r="BI273" s="1336"/>
      <c r="BJ273" s="1336"/>
      <c r="BK273" s="1336"/>
      <c r="BL273" s="1336"/>
      <c r="BM273" s="1336"/>
      <c r="BN273" s="1336"/>
      <c r="BO273" s="1336"/>
      <c r="BP273" s="1336"/>
      <c r="BQ273" s="1336"/>
      <c r="BR273" s="1336"/>
      <c r="BS273" s="1336"/>
      <c r="BT273" s="1336"/>
      <c r="BU273" s="1336"/>
      <c r="BV273" s="1336"/>
      <c r="BW273" s="1336"/>
      <c r="BX273" s="1336"/>
      <c r="BY273" s="1336"/>
      <c r="BZ273" s="1336"/>
      <c r="CA273" s="1336"/>
      <c r="CB273" s="1336"/>
      <c r="CC273" s="1336"/>
      <c r="CD273" s="1336"/>
      <c r="CE273" s="1336"/>
      <c r="CF273" s="1336"/>
      <c r="CG273" s="1336"/>
      <c r="CH273" s="1336"/>
      <c r="CI273" s="1336"/>
      <c r="CJ273" s="1336"/>
      <c r="CK273" s="1336"/>
      <c r="CL273" s="1336"/>
      <c r="CM273" s="1336"/>
      <c r="CN273" s="1336"/>
      <c r="CO273" s="1336"/>
      <c r="CP273" s="1336"/>
      <c r="CQ273" s="1336"/>
      <c r="CR273" s="1336"/>
      <c r="CS273" s="1336"/>
      <c r="CT273" s="1336"/>
      <c r="CU273" s="1336"/>
      <c r="CV273" s="1336"/>
      <c r="CW273" s="1336"/>
      <c r="CX273" s="1336"/>
      <c r="CY273" s="1336"/>
      <c r="CZ273" s="1336"/>
      <c r="DA273" s="1336"/>
      <c r="DB273" s="1336"/>
      <c r="DC273" s="1336"/>
      <c r="DD273" s="1336"/>
      <c r="DE273" s="1336"/>
      <c r="DF273" s="1336"/>
      <c r="DG273" s="1336"/>
      <c r="DH273" s="1336"/>
      <c r="DI273" s="1336"/>
      <c r="DJ273" s="1336"/>
      <c r="DK273" s="1336"/>
      <c r="DL273" s="1336"/>
    </row>
    <row r="274" spans="1:116" s="1338" customFormat="1" ht="18.75">
      <c r="A274" s="1797" t="s">
        <v>735</v>
      </c>
      <c r="B274" s="1796">
        <f>C274</f>
        <v>132942</v>
      </c>
      <c r="C274" s="1795">
        <v>132942</v>
      </c>
      <c r="D274" s="1341"/>
      <c r="F274" s="1336"/>
      <c r="G274" s="1336"/>
      <c r="H274" s="1336"/>
      <c r="I274" s="1336"/>
      <c r="J274" s="1337"/>
      <c r="K274" s="1337"/>
      <c r="L274" s="1336"/>
      <c r="M274" s="1336"/>
      <c r="N274" s="1336"/>
      <c r="O274" s="1336"/>
      <c r="P274" s="1336"/>
      <c r="Q274" s="1336"/>
      <c r="R274" s="1336"/>
      <c r="S274" s="1336"/>
      <c r="T274" s="1336"/>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6"/>
      <c r="AQ274" s="1336"/>
      <c r="AR274" s="1336"/>
      <c r="AS274" s="1336"/>
      <c r="AT274" s="1336"/>
      <c r="AU274" s="1336"/>
      <c r="AV274" s="1336"/>
      <c r="AW274" s="1336"/>
      <c r="AX274" s="1336"/>
      <c r="AY274" s="1336"/>
      <c r="AZ274" s="1336"/>
      <c r="BA274" s="1336"/>
      <c r="BB274" s="1336"/>
      <c r="BC274" s="1336"/>
      <c r="BD274" s="1336"/>
      <c r="BE274" s="1336"/>
      <c r="BF274" s="1336"/>
      <c r="BG274" s="1336"/>
      <c r="BH274" s="1336"/>
      <c r="BI274" s="1336"/>
      <c r="BJ274" s="1336"/>
      <c r="BK274" s="1336"/>
      <c r="BL274" s="1336"/>
      <c r="BM274" s="1336"/>
      <c r="BN274" s="1336"/>
      <c r="BO274" s="1336"/>
      <c r="BP274" s="1336"/>
      <c r="BQ274" s="1336"/>
      <c r="BR274" s="1336"/>
      <c r="BS274" s="1336"/>
      <c r="BT274" s="1336"/>
      <c r="BU274" s="1336"/>
      <c r="BV274" s="1336"/>
      <c r="BW274" s="1336"/>
      <c r="BX274" s="1336"/>
      <c r="BY274" s="1336"/>
      <c r="BZ274" s="1336"/>
      <c r="CA274" s="1336"/>
      <c r="CB274" s="1336"/>
      <c r="CC274" s="1336"/>
      <c r="CD274" s="1336"/>
      <c r="CE274" s="1336"/>
      <c r="CF274" s="1336"/>
      <c r="CG274" s="1336"/>
      <c r="CH274" s="1336"/>
      <c r="CI274" s="1336"/>
      <c r="CJ274" s="1336"/>
      <c r="CK274" s="1336"/>
      <c r="CL274" s="1336"/>
      <c r="CM274" s="1336"/>
      <c r="CN274" s="1336"/>
      <c r="CO274" s="1336"/>
      <c r="CP274" s="1336"/>
      <c r="CQ274" s="1336"/>
      <c r="CR274" s="1336"/>
      <c r="CS274" s="1336"/>
      <c r="CT274" s="1336"/>
      <c r="CU274" s="1336"/>
      <c r="CV274" s="1336"/>
      <c r="CW274" s="1336"/>
      <c r="CX274" s="1336"/>
      <c r="CY274" s="1336"/>
      <c r="CZ274" s="1336"/>
      <c r="DA274" s="1336"/>
      <c r="DB274" s="1336"/>
      <c r="DC274" s="1336"/>
      <c r="DD274" s="1336"/>
      <c r="DE274" s="1336"/>
      <c r="DF274" s="1336"/>
      <c r="DG274" s="1336"/>
      <c r="DH274" s="1336"/>
      <c r="DI274" s="1336"/>
      <c r="DJ274" s="1336"/>
      <c r="DK274" s="1336"/>
      <c r="DL274" s="1336"/>
    </row>
    <row r="275" spans="1:116" s="1338" customFormat="1" ht="18.75">
      <c r="A275" s="1797" t="s">
        <v>734</v>
      </c>
      <c r="B275" s="1796">
        <f>C275</f>
        <v>135112</v>
      </c>
      <c r="C275" s="1795">
        <v>135112</v>
      </c>
      <c r="D275" s="1341"/>
      <c r="F275" s="1336"/>
      <c r="G275" s="1336"/>
      <c r="H275" s="1336"/>
      <c r="I275" s="1336"/>
      <c r="J275" s="1337"/>
      <c r="K275" s="1337"/>
      <c r="L275" s="1336"/>
      <c r="M275" s="1336"/>
      <c r="N275" s="1336"/>
      <c r="O275" s="1336"/>
      <c r="P275" s="1336"/>
      <c r="Q275" s="1336"/>
      <c r="R275" s="1336"/>
      <c r="S275" s="1336"/>
      <c r="T275" s="1336"/>
      <c r="U275" s="1336"/>
      <c r="V275" s="1336"/>
      <c r="W275" s="1336"/>
      <c r="X275" s="1336"/>
      <c r="Y275" s="1336"/>
      <c r="Z275" s="1336"/>
      <c r="AA275" s="1336"/>
      <c r="AB275" s="1336"/>
      <c r="AC275" s="1336"/>
      <c r="AD275" s="1336"/>
      <c r="AE275" s="1336"/>
      <c r="AF275" s="1336"/>
      <c r="AG275" s="1336"/>
      <c r="AH275" s="1336"/>
      <c r="AI275" s="1336"/>
      <c r="AJ275" s="1336"/>
      <c r="AK275" s="1336"/>
      <c r="AL275" s="1336"/>
      <c r="AM275" s="1336"/>
      <c r="AN275" s="1336"/>
      <c r="AO275" s="1336"/>
      <c r="AP275" s="1336"/>
      <c r="AQ275" s="1336"/>
      <c r="AR275" s="1336"/>
      <c r="AS275" s="1336"/>
      <c r="AT275" s="1336"/>
      <c r="AU275" s="1336"/>
      <c r="AV275" s="1336"/>
      <c r="AW275" s="1336"/>
      <c r="AX275" s="1336"/>
      <c r="AY275" s="1336"/>
      <c r="AZ275" s="1336"/>
      <c r="BA275" s="1336"/>
      <c r="BB275" s="1336"/>
      <c r="BC275" s="1336"/>
      <c r="BD275" s="1336"/>
      <c r="BE275" s="1336"/>
      <c r="BF275" s="1336"/>
      <c r="BG275" s="1336"/>
      <c r="BH275" s="1336"/>
      <c r="BI275" s="1336"/>
      <c r="BJ275" s="1336"/>
      <c r="BK275" s="1336"/>
      <c r="BL275" s="1336"/>
      <c r="BM275" s="1336"/>
      <c r="BN275" s="1336"/>
      <c r="BO275" s="1336"/>
      <c r="BP275" s="1336"/>
      <c r="BQ275" s="1336"/>
      <c r="BR275" s="1336"/>
      <c r="BS275" s="1336"/>
      <c r="BT275" s="1336"/>
      <c r="BU275" s="1336"/>
      <c r="BV275" s="1336"/>
      <c r="BW275" s="1336"/>
      <c r="BX275" s="1336"/>
      <c r="BY275" s="1336"/>
      <c r="BZ275" s="1336"/>
      <c r="CA275" s="1336"/>
      <c r="CB275" s="1336"/>
      <c r="CC275" s="1336"/>
      <c r="CD275" s="1336"/>
      <c r="CE275" s="1336"/>
      <c r="CF275" s="1336"/>
      <c r="CG275" s="1336"/>
      <c r="CH275" s="1336"/>
      <c r="CI275" s="1336"/>
      <c r="CJ275" s="1336"/>
      <c r="CK275" s="1336"/>
      <c r="CL275" s="1336"/>
      <c r="CM275" s="1336"/>
      <c r="CN275" s="1336"/>
      <c r="CO275" s="1336"/>
      <c r="CP275" s="1336"/>
      <c r="CQ275" s="1336"/>
      <c r="CR275" s="1336"/>
      <c r="CS275" s="1336"/>
      <c r="CT275" s="1336"/>
      <c r="CU275" s="1336"/>
      <c r="CV275" s="1336"/>
      <c r="CW275" s="1336"/>
      <c r="CX275" s="1336"/>
      <c r="CY275" s="1336"/>
      <c r="CZ275" s="1336"/>
      <c r="DA275" s="1336"/>
      <c r="DB275" s="1336"/>
      <c r="DC275" s="1336"/>
      <c r="DD275" s="1336"/>
      <c r="DE275" s="1336"/>
      <c r="DF275" s="1336"/>
      <c r="DG275" s="1336"/>
      <c r="DH275" s="1336"/>
      <c r="DI275" s="1336"/>
      <c r="DJ275" s="1336"/>
      <c r="DK275" s="1336"/>
      <c r="DL275" s="1336"/>
    </row>
    <row r="276" spans="1:116" s="1338" customFormat="1" ht="18.75">
      <c r="A276" s="1797" t="s">
        <v>733</v>
      </c>
      <c r="B276" s="1796">
        <f>C276</f>
        <v>137317</v>
      </c>
      <c r="C276" s="1795">
        <v>137317</v>
      </c>
      <c r="D276" s="1341"/>
      <c r="F276" s="1336"/>
      <c r="G276" s="1336"/>
      <c r="H276" s="1336"/>
      <c r="I276" s="1336"/>
      <c r="J276" s="1337"/>
      <c r="K276" s="1337"/>
      <c r="L276" s="1336"/>
      <c r="M276" s="1336"/>
      <c r="N276" s="1336"/>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1336"/>
      <c r="AL276" s="1336"/>
      <c r="AM276" s="1336"/>
      <c r="AN276" s="1336"/>
      <c r="AO276" s="1336"/>
      <c r="AP276" s="1336"/>
      <c r="AQ276" s="1336"/>
      <c r="AR276" s="1336"/>
      <c r="AS276" s="1336"/>
      <c r="AT276" s="1336"/>
      <c r="AU276" s="1336"/>
      <c r="AV276" s="1336"/>
      <c r="AW276" s="1336"/>
      <c r="AX276" s="1336"/>
      <c r="AY276" s="1336"/>
      <c r="AZ276" s="1336"/>
      <c r="BA276" s="1336"/>
      <c r="BB276" s="1336"/>
      <c r="BC276" s="1336"/>
      <c r="BD276" s="1336"/>
      <c r="BE276" s="1336"/>
      <c r="BF276" s="1336"/>
      <c r="BG276" s="1336"/>
      <c r="BH276" s="1336"/>
      <c r="BI276" s="1336"/>
      <c r="BJ276" s="1336"/>
      <c r="BK276" s="1336"/>
      <c r="BL276" s="1336"/>
      <c r="BM276" s="1336"/>
      <c r="BN276" s="1336"/>
      <c r="BO276" s="1336"/>
      <c r="BP276" s="1336"/>
      <c r="BQ276" s="1336"/>
      <c r="BR276" s="1336"/>
      <c r="BS276" s="1336"/>
      <c r="BT276" s="1336"/>
      <c r="BU276" s="1336"/>
      <c r="BV276" s="1336"/>
      <c r="BW276" s="1336"/>
      <c r="BX276" s="1336"/>
      <c r="BY276" s="1336"/>
      <c r="BZ276" s="1336"/>
      <c r="CA276" s="1336"/>
      <c r="CB276" s="1336"/>
      <c r="CC276" s="1336"/>
      <c r="CD276" s="1336"/>
      <c r="CE276" s="1336"/>
      <c r="CF276" s="1336"/>
      <c r="CG276" s="1336"/>
      <c r="CH276" s="1336"/>
      <c r="CI276" s="1336"/>
      <c r="CJ276" s="1336"/>
      <c r="CK276" s="1336"/>
      <c r="CL276" s="1336"/>
      <c r="CM276" s="1336"/>
      <c r="CN276" s="1336"/>
      <c r="CO276" s="1336"/>
      <c r="CP276" s="1336"/>
      <c r="CQ276" s="1336"/>
      <c r="CR276" s="1336"/>
      <c r="CS276" s="1336"/>
      <c r="CT276" s="1336"/>
      <c r="CU276" s="1336"/>
      <c r="CV276" s="1336"/>
      <c r="CW276" s="1336"/>
      <c r="CX276" s="1336"/>
      <c r="CY276" s="1336"/>
      <c r="CZ276" s="1336"/>
      <c r="DA276" s="1336"/>
      <c r="DB276" s="1336"/>
      <c r="DC276" s="1336"/>
      <c r="DD276" s="1336"/>
      <c r="DE276" s="1336"/>
      <c r="DF276" s="1336"/>
      <c r="DG276" s="1336"/>
      <c r="DH276" s="1336"/>
      <c r="DI276" s="1336"/>
      <c r="DJ276" s="1336"/>
      <c r="DK276" s="1336"/>
      <c r="DL276" s="1336"/>
    </row>
    <row r="277" spans="1:116" s="1338" customFormat="1" ht="18.75">
      <c r="A277" s="1797" t="s">
        <v>732</v>
      </c>
      <c r="B277" s="1796">
        <f>C277</f>
        <v>139558</v>
      </c>
      <c r="C277" s="1795">
        <v>139558</v>
      </c>
      <c r="D277" s="1341"/>
      <c r="F277" s="1336"/>
      <c r="G277" s="1336"/>
      <c r="H277" s="1336"/>
      <c r="I277" s="1336"/>
      <c r="J277" s="1337"/>
      <c r="K277" s="1337"/>
      <c r="L277" s="1336"/>
      <c r="M277" s="1336"/>
      <c r="N277" s="1336"/>
      <c r="O277" s="1336"/>
      <c r="P277" s="1336"/>
      <c r="Q277" s="1336"/>
      <c r="R277" s="1336"/>
      <c r="S277" s="1336"/>
      <c r="T277" s="1336"/>
      <c r="U277" s="1336"/>
      <c r="V277" s="1336"/>
      <c r="W277" s="1336"/>
      <c r="X277" s="1336"/>
      <c r="Y277" s="1336"/>
      <c r="Z277" s="1336"/>
      <c r="AA277" s="1336"/>
      <c r="AB277" s="1336"/>
      <c r="AC277" s="1336"/>
      <c r="AD277" s="1336"/>
      <c r="AE277" s="1336"/>
      <c r="AF277" s="1336"/>
      <c r="AG277" s="1336"/>
      <c r="AH277" s="1336"/>
      <c r="AI277" s="1336"/>
      <c r="AJ277" s="1336"/>
      <c r="AK277" s="1336"/>
      <c r="AL277" s="1336"/>
      <c r="AM277" s="1336"/>
      <c r="AN277" s="1336"/>
      <c r="AO277" s="1336"/>
      <c r="AP277" s="1336"/>
      <c r="AQ277" s="1336"/>
      <c r="AR277" s="1336"/>
      <c r="AS277" s="1336"/>
      <c r="AT277" s="1336"/>
      <c r="AU277" s="1336"/>
      <c r="AV277" s="1336"/>
      <c r="AW277" s="1336"/>
      <c r="AX277" s="1336"/>
      <c r="AY277" s="1336"/>
      <c r="AZ277" s="1336"/>
      <c r="BA277" s="1336"/>
      <c r="BB277" s="1336"/>
      <c r="BC277" s="1336"/>
      <c r="BD277" s="1336"/>
      <c r="BE277" s="1336"/>
      <c r="BF277" s="1336"/>
      <c r="BG277" s="1336"/>
      <c r="BH277" s="1336"/>
      <c r="BI277" s="1336"/>
      <c r="BJ277" s="1336"/>
      <c r="BK277" s="1336"/>
      <c r="BL277" s="1336"/>
      <c r="BM277" s="1336"/>
      <c r="BN277" s="1336"/>
      <c r="BO277" s="1336"/>
      <c r="BP277" s="1336"/>
      <c r="BQ277" s="1336"/>
      <c r="BR277" s="1336"/>
      <c r="BS277" s="1336"/>
      <c r="BT277" s="1336"/>
      <c r="BU277" s="1336"/>
      <c r="BV277" s="1336"/>
      <c r="BW277" s="1336"/>
      <c r="BX277" s="1336"/>
      <c r="BY277" s="1336"/>
      <c r="BZ277" s="1336"/>
      <c r="CA277" s="1336"/>
      <c r="CB277" s="1336"/>
      <c r="CC277" s="1336"/>
      <c r="CD277" s="1336"/>
      <c r="CE277" s="1336"/>
      <c r="CF277" s="1336"/>
      <c r="CG277" s="1336"/>
      <c r="CH277" s="1336"/>
      <c r="CI277" s="1336"/>
      <c r="CJ277" s="1336"/>
      <c r="CK277" s="1336"/>
      <c r="CL277" s="1336"/>
      <c r="CM277" s="1336"/>
      <c r="CN277" s="1336"/>
      <c r="CO277" s="1336"/>
      <c r="CP277" s="1336"/>
      <c r="CQ277" s="1336"/>
      <c r="CR277" s="1336"/>
      <c r="CS277" s="1336"/>
      <c r="CT277" s="1336"/>
      <c r="CU277" s="1336"/>
      <c r="CV277" s="1336"/>
      <c r="CW277" s="1336"/>
      <c r="CX277" s="1336"/>
      <c r="CY277" s="1336"/>
      <c r="CZ277" s="1336"/>
      <c r="DA277" s="1336"/>
      <c r="DB277" s="1336"/>
      <c r="DC277" s="1336"/>
      <c r="DD277" s="1336"/>
      <c r="DE277" s="1336"/>
      <c r="DF277" s="1336"/>
      <c r="DG277" s="1336"/>
      <c r="DH277" s="1336"/>
      <c r="DI277" s="1336"/>
      <c r="DJ277" s="1336"/>
      <c r="DK277" s="1336"/>
      <c r="DL277" s="1336"/>
    </row>
    <row r="278" spans="1:116" s="1338" customFormat="1" ht="18.75">
      <c r="A278" s="1797" t="s">
        <v>731</v>
      </c>
      <c r="B278" s="1796">
        <f>C278</f>
        <v>141835</v>
      </c>
      <c r="C278" s="1795">
        <v>141835</v>
      </c>
      <c r="D278" s="1341"/>
      <c r="F278" s="1336"/>
      <c r="G278" s="1336"/>
      <c r="H278" s="1336"/>
      <c r="I278" s="1336"/>
      <c r="J278" s="1337"/>
      <c r="K278" s="1337"/>
      <c r="L278" s="1336"/>
      <c r="M278" s="1336"/>
      <c r="N278" s="1336"/>
      <c r="O278" s="1336"/>
      <c r="P278" s="1336"/>
      <c r="Q278" s="1336"/>
      <c r="R278" s="1336"/>
      <c r="S278" s="1336"/>
      <c r="T278" s="1336"/>
      <c r="U278" s="1336"/>
      <c r="V278" s="1336"/>
      <c r="W278" s="1336"/>
      <c r="X278" s="1336"/>
      <c r="Y278" s="1336"/>
      <c r="Z278" s="1336"/>
      <c r="AA278" s="1336"/>
      <c r="AB278" s="1336"/>
      <c r="AC278" s="1336"/>
      <c r="AD278" s="1336"/>
      <c r="AE278" s="1336"/>
      <c r="AF278" s="1336"/>
      <c r="AG278" s="1336"/>
      <c r="AH278" s="1336"/>
      <c r="AI278" s="1336"/>
      <c r="AJ278" s="1336"/>
      <c r="AK278" s="1336"/>
      <c r="AL278" s="1336"/>
      <c r="AM278" s="1336"/>
      <c r="AN278" s="1336"/>
      <c r="AO278" s="1336"/>
      <c r="AP278" s="1336"/>
      <c r="AQ278" s="1336"/>
      <c r="AR278" s="1336"/>
      <c r="AS278" s="1336"/>
      <c r="AT278" s="1336"/>
      <c r="AU278" s="1336"/>
      <c r="AV278" s="1336"/>
      <c r="AW278" s="1336"/>
      <c r="AX278" s="1336"/>
      <c r="AY278" s="1336"/>
      <c r="AZ278" s="1336"/>
      <c r="BA278" s="1336"/>
      <c r="BB278" s="1336"/>
      <c r="BC278" s="1336"/>
      <c r="BD278" s="1336"/>
      <c r="BE278" s="1336"/>
      <c r="BF278" s="1336"/>
      <c r="BG278" s="1336"/>
      <c r="BH278" s="1336"/>
      <c r="BI278" s="1336"/>
      <c r="BJ278" s="1336"/>
      <c r="BK278" s="1336"/>
      <c r="BL278" s="1336"/>
      <c r="BM278" s="1336"/>
      <c r="BN278" s="1336"/>
      <c r="BO278" s="1336"/>
      <c r="BP278" s="1336"/>
      <c r="BQ278" s="1336"/>
      <c r="BR278" s="1336"/>
      <c r="BS278" s="1336"/>
      <c r="BT278" s="1336"/>
      <c r="BU278" s="1336"/>
      <c r="BV278" s="1336"/>
      <c r="BW278" s="1336"/>
      <c r="BX278" s="1336"/>
      <c r="BY278" s="1336"/>
      <c r="BZ278" s="1336"/>
      <c r="CA278" s="1336"/>
      <c r="CB278" s="1336"/>
      <c r="CC278" s="1336"/>
      <c r="CD278" s="1336"/>
      <c r="CE278" s="1336"/>
      <c r="CF278" s="1336"/>
      <c r="CG278" s="1336"/>
      <c r="CH278" s="1336"/>
      <c r="CI278" s="1336"/>
      <c r="CJ278" s="1336"/>
      <c r="CK278" s="1336"/>
      <c r="CL278" s="1336"/>
      <c r="CM278" s="1336"/>
      <c r="CN278" s="1336"/>
      <c r="CO278" s="1336"/>
      <c r="CP278" s="1336"/>
      <c r="CQ278" s="1336"/>
      <c r="CR278" s="1336"/>
      <c r="CS278" s="1336"/>
      <c r="CT278" s="1336"/>
      <c r="CU278" s="1336"/>
      <c r="CV278" s="1336"/>
      <c r="CW278" s="1336"/>
      <c r="CX278" s="1336"/>
      <c r="CY278" s="1336"/>
      <c r="CZ278" s="1336"/>
      <c r="DA278" s="1336"/>
      <c r="DB278" s="1336"/>
      <c r="DC278" s="1336"/>
      <c r="DD278" s="1336"/>
      <c r="DE278" s="1336"/>
      <c r="DF278" s="1336"/>
      <c r="DG278" s="1336"/>
      <c r="DH278" s="1336"/>
      <c r="DI278" s="1336"/>
      <c r="DJ278" s="1336"/>
      <c r="DK278" s="1336"/>
      <c r="DL278" s="1336"/>
    </row>
    <row r="279" spans="1:116" s="1338" customFormat="1" ht="18.75">
      <c r="A279" s="1797" t="s">
        <v>730</v>
      </c>
      <c r="B279" s="1796">
        <f>C279</f>
        <v>144151</v>
      </c>
      <c r="C279" s="1795">
        <v>144151</v>
      </c>
      <c r="D279" s="1341"/>
      <c r="F279" s="1336"/>
      <c r="G279" s="1336"/>
      <c r="H279" s="1336"/>
      <c r="I279" s="1336"/>
      <c r="J279" s="1337"/>
      <c r="K279" s="1337"/>
      <c r="L279" s="1336"/>
      <c r="M279" s="1336"/>
      <c r="N279" s="1336"/>
      <c r="O279" s="1336"/>
      <c r="P279" s="1336"/>
      <c r="Q279" s="1336"/>
      <c r="R279" s="1336"/>
      <c r="S279" s="1336"/>
      <c r="T279" s="1336"/>
      <c r="U279" s="1336"/>
      <c r="V279" s="1336"/>
      <c r="W279" s="1336"/>
      <c r="X279" s="1336"/>
      <c r="Y279" s="1336"/>
      <c r="Z279" s="1336"/>
      <c r="AA279" s="1336"/>
      <c r="AB279" s="1336"/>
      <c r="AC279" s="1336"/>
      <c r="AD279" s="1336"/>
      <c r="AE279" s="1336"/>
      <c r="AF279" s="1336"/>
      <c r="AG279" s="1336"/>
      <c r="AH279" s="1336"/>
      <c r="AI279" s="1336"/>
      <c r="AJ279" s="1336"/>
      <c r="AK279" s="1336"/>
      <c r="AL279" s="1336"/>
      <c r="AM279" s="1336"/>
      <c r="AN279" s="1336"/>
      <c r="AO279" s="1336"/>
      <c r="AP279" s="1336"/>
      <c r="AQ279" s="1336"/>
      <c r="AR279" s="1336"/>
      <c r="AS279" s="1336"/>
      <c r="AT279" s="1336"/>
      <c r="AU279" s="1336"/>
      <c r="AV279" s="1336"/>
      <c r="AW279" s="1336"/>
      <c r="AX279" s="1336"/>
      <c r="AY279" s="1336"/>
      <c r="AZ279" s="1336"/>
      <c r="BA279" s="1336"/>
      <c r="BB279" s="1336"/>
      <c r="BC279" s="1336"/>
      <c r="BD279" s="1336"/>
      <c r="BE279" s="1336"/>
      <c r="BF279" s="1336"/>
      <c r="BG279" s="1336"/>
      <c r="BH279" s="1336"/>
      <c r="BI279" s="1336"/>
      <c r="BJ279" s="1336"/>
      <c r="BK279" s="1336"/>
      <c r="BL279" s="1336"/>
      <c r="BM279" s="1336"/>
      <c r="BN279" s="1336"/>
      <c r="BO279" s="1336"/>
      <c r="BP279" s="1336"/>
      <c r="BQ279" s="1336"/>
      <c r="BR279" s="1336"/>
      <c r="BS279" s="1336"/>
      <c r="BT279" s="1336"/>
      <c r="BU279" s="1336"/>
      <c r="BV279" s="1336"/>
      <c r="BW279" s="1336"/>
      <c r="BX279" s="1336"/>
      <c r="BY279" s="1336"/>
      <c r="BZ279" s="1336"/>
      <c r="CA279" s="1336"/>
      <c r="CB279" s="1336"/>
      <c r="CC279" s="1336"/>
      <c r="CD279" s="1336"/>
      <c r="CE279" s="1336"/>
      <c r="CF279" s="1336"/>
      <c r="CG279" s="1336"/>
      <c r="CH279" s="1336"/>
      <c r="CI279" s="1336"/>
      <c r="CJ279" s="1336"/>
      <c r="CK279" s="1336"/>
      <c r="CL279" s="1336"/>
      <c r="CM279" s="1336"/>
      <c r="CN279" s="1336"/>
      <c r="CO279" s="1336"/>
      <c r="CP279" s="1336"/>
      <c r="CQ279" s="1336"/>
      <c r="CR279" s="1336"/>
      <c r="CS279" s="1336"/>
      <c r="CT279" s="1336"/>
      <c r="CU279" s="1336"/>
      <c r="CV279" s="1336"/>
      <c r="CW279" s="1336"/>
      <c r="CX279" s="1336"/>
      <c r="CY279" s="1336"/>
      <c r="CZ279" s="1336"/>
      <c r="DA279" s="1336"/>
      <c r="DB279" s="1336"/>
      <c r="DC279" s="1336"/>
      <c r="DD279" s="1336"/>
      <c r="DE279" s="1336"/>
      <c r="DF279" s="1336"/>
      <c r="DG279" s="1336"/>
      <c r="DH279" s="1336"/>
      <c r="DI279" s="1336"/>
      <c r="DJ279" s="1336"/>
      <c r="DK279" s="1336"/>
      <c r="DL279" s="1336"/>
    </row>
    <row r="280" spans="1:116" s="1338" customFormat="1" ht="18.75">
      <c r="A280" s="1797" t="s">
        <v>729</v>
      </c>
      <c r="B280" s="1796">
        <f>C280</f>
        <v>146504</v>
      </c>
      <c r="C280" s="1795">
        <v>146504</v>
      </c>
      <c r="D280" s="1341"/>
      <c r="F280" s="1336"/>
      <c r="G280" s="1336"/>
      <c r="H280" s="1336"/>
      <c r="I280" s="1336"/>
      <c r="J280" s="1337"/>
      <c r="K280" s="1337"/>
      <c r="L280" s="1336"/>
      <c r="M280" s="1336"/>
      <c r="N280" s="1336"/>
      <c r="O280" s="1336"/>
      <c r="P280" s="1336"/>
      <c r="Q280" s="1336"/>
      <c r="R280" s="1336"/>
      <c r="S280" s="1336"/>
      <c r="T280" s="1336"/>
      <c r="U280" s="1336"/>
      <c r="V280" s="1336"/>
      <c r="W280" s="1336"/>
      <c r="X280" s="1336"/>
      <c r="Y280" s="1336"/>
      <c r="Z280" s="1336"/>
      <c r="AA280" s="1336"/>
      <c r="AB280" s="1336"/>
      <c r="AC280" s="1336"/>
      <c r="AD280" s="1336"/>
      <c r="AE280" s="1336"/>
      <c r="AF280" s="1336"/>
      <c r="AG280" s="1336"/>
      <c r="AH280" s="1336"/>
      <c r="AI280" s="1336"/>
      <c r="AJ280" s="1336"/>
      <c r="AK280" s="1336"/>
      <c r="AL280" s="1336"/>
      <c r="AM280" s="1336"/>
      <c r="AN280" s="1336"/>
      <c r="AO280" s="1336"/>
      <c r="AP280" s="1336"/>
      <c r="AQ280" s="1336"/>
      <c r="AR280" s="1336"/>
      <c r="AS280" s="1336"/>
      <c r="AT280" s="1336"/>
      <c r="AU280" s="1336"/>
      <c r="AV280" s="1336"/>
      <c r="AW280" s="1336"/>
      <c r="AX280" s="1336"/>
      <c r="AY280" s="1336"/>
      <c r="AZ280" s="1336"/>
      <c r="BA280" s="1336"/>
      <c r="BB280" s="1336"/>
      <c r="BC280" s="1336"/>
      <c r="BD280" s="1336"/>
      <c r="BE280" s="1336"/>
      <c r="BF280" s="1336"/>
      <c r="BG280" s="1336"/>
      <c r="BH280" s="1336"/>
      <c r="BI280" s="1336"/>
      <c r="BJ280" s="1336"/>
      <c r="BK280" s="1336"/>
      <c r="BL280" s="1336"/>
      <c r="BM280" s="1336"/>
      <c r="BN280" s="1336"/>
      <c r="BO280" s="1336"/>
      <c r="BP280" s="1336"/>
      <c r="BQ280" s="1336"/>
      <c r="BR280" s="1336"/>
      <c r="BS280" s="1336"/>
      <c r="BT280" s="1336"/>
      <c r="BU280" s="1336"/>
      <c r="BV280" s="1336"/>
      <c r="BW280" s="1336"/>
      <c r="BX280" s="1336"/>
      <c r="BY280" s="1336"/>
      <c r="BZ280" s="1336"/>
      <c r="CA280" s="1336"/>
      <c r="CB280" s="1336"/>
      <c r="CC280" s="1336"/>
      <c r="CD280" s="1336"/>
      <c r="CE280" s="1336"/>
      <c r="CF280" s="1336"/>
      <c r="CG280" s="1336"/>
      <c r="CH280" s="1336"/>
      <c r="CI280" s="1336"/>
      <c r="CJ280" s="1336"/>
      <c r="CK280" s="1336"/>
      <c r="CL280" s="1336"/>
      <c r="CM280" s="1336"/>
      <c r="CN280" s="1336"/>
      <c r="CO280" s="1336"/>
      <c r="CP280" s="1336"/>
      <c r="CQ280" s="1336"/>
      <c r="CR280" s="1336"/>
      <c r="CS280" s="1336"/>
      <c r="CT280" s="1336"/>
      <c r="CU280" s="1336"/>
      <c r="CV280" s="1336"/>
      <c r="CW280" s="1336"/>
      <c r="CX280" s="1336"/>
      <c r="CY280" s="1336"/>
      <c r="CZ280" s="1336"/>
      <c r="DA280" s="1336"/>
      <c r="DB280" s="1336"/>
      <c r="DC280" s="1336"/>
      <c r="DD280" s="1336"/>
      <c r="DE280" s="1336"/>
      <c r="DF280" s="1336"/>
      <c r="DG280" s="1336"/>
      <c r="DH280" s="1336"/>
      <c r="DI280" s="1336"/>
      <c r="DJ280" s="1336"/>
      <c r="DK280" s="1336"/>
      <c r="DL280" s="1336"/>
    </row>
    <row r="281" spans="1:116" s="1338" customFormat="1" ht="18.75">
      <c r="A281" s="1797" t="s">
        <v>728</v>
      </c>
      <c r="B281" s="1796">
        <f>C281</f>
        <v>148894</v>
      </c>
      <c r="C281" s="1795">
        <v>148894</v>
      </c>
      <c r="D281" s="1341"/>
      <c r="F281" s="1336"/>
      <c r="G281" s="1336"/>
      <c r="H281" s="1336"/>
      <c r="I281" s="1336"/>
      <c r="J281" s="1337"/>
      <c r="K281" s="1337"/>
      <c r="L281" s="1336"/>
      <c r="M281" s="1336"/>
      <c r="N281" s="1336"/>
      <c r="O281" s="1336"/>
      <c r="P281" s="1336"/>
      <c r="Q281" s="1336"/>
      <c r="R281" s="1336"/>
      <c r="S281" s="1336"/>
      <c r="T281" s="1336"/>
      <c r="U281" s="1336"/>
      <c r="V281" s="1336"/>
      <c r="W281" s="1336"/>
      <c r="X281" s="1336"/>
      <c r="Y281" s="1336"/>
      <c r="Z281" s="1336"/>
      <c r="AA281" s="1336"/>
      <c r="AB281" s="1336"/>
      <c r="AC281" s="1336"/>
      <c r="AD281" s="1336"/>
      <c r="AE281" s="1336"/>
      <c r="AF281" s="1336"/>
      <c r="AG281" s="1336"/>
      <c r="AH281" s="1336"/>
      <c r="AI281" s="1336"/>
      <c r="AJ281" s="1336"/>
      <c r="AK281" s="1336"/>
      <c r="AL281" s="1336"/>
      <c r="AM281" s="1336"/>
      <c r="AN281" s="1336"/>
      <c r="AO281" s="1336"/>
      <c r="AP281" s="1336"/>
      <c r="AQ281" s="1336"/>
      <c r="AR281" s="1336"/>
      <c r="AS281" s="1336"/>
      <c r="AT281" s="1336"/>
      <c r="AU281" s="1336"/>
      <c r="AV281" s="1336"/>
      <c r="AW281" s="1336"/>
      <c r="AX281" s="1336"/>
      <c r="AY281" s="1336"/>
      <c r="AZ281" s="1336"/>
      <c r="BA281" s="1336"/>
      <c r="BB281" s="1336"/>
      <c r="BC281" s="1336"/>
      <c r="BD281" s="1336"/>
      <c r="BE281" s="1336"/>
      <c r="BF281" s="1336"/>
      <c r="BG281" s="1336"/>
      <c r="BH281" s="1336"/>
      <c r="BI281" s="1336"/>
      <c r="BJ281" s="1336"/>
      <c r="BK281" s="1336"/>
      <c r="BL281" s="1336"/>
      <c r="BM281" s="1336"/>
      <c r="BN281" s="1336"/>
      <c r="BO281" s="1336"/>
      <c r="BP281" s="1336"/>
      <c r="BQ281" s="1336"/>
      <c r="BR281" s="1336"/>
      <c r="BS281" s="1336"/>
      <c r="BT281" s="1336"/>
      <c r="BU281" s="1336"/>
      <c r="BV281" s="1336"/>
      <c r="BW281" s="1336"/>
      <c r="BX281" s="1336"/>
      <c r="BY281" s="1336"/>
      <c r="BZ281" s="1336"/>
      <c r="CA281" s="1336"/>
      <c r="CB281" s="1336"/>
      <c r="CC281" s="1336"/>
      <c r="CD281" s="1336"/>
      <c r="CE281" s="1336"/>
      <c r="CF281" s="1336"/>
      <c r="CG281" s="1336"/>
      <c r="CH281" s="1336"/>
      <c r="CI281" s="1336"/>
      <c r="CJ281" s="1336"/>
      <c r="CK281" s="1336"/>
      <c r="CL281" s="1336"/>
      <c r="CM281" s="1336"/>
      <c r="CN281" s="1336"/>
      <c r="CO281" s="1336"/>
      <c r="CP281" s="1336"/>
      <c r="CQ281" s="1336"/>
      <c r="CR281" s="1336"/>
      <c r="CS281" s="1336"/>
      <c r="CT281" s="1336"/>
      <c r="CU281" s="1336"/>
      <c r="CV281" s="1336"/>
      <c r="CW281" s="1336"/>
      <c r="CX281" s="1336"/>
      <c r="CY281" s="1336"/>
      <c r="CZ281" s="1336"/>
      <c r="DA281" s="1336"/>
      <c r="DB281" s="1336"/>
      <c r="DC281" s="1336"/>
      <c r="DD281" s="1336"/>
      <c r="DE281" s="1336"/>
      <c r="DF281" s="1336"/>
      <c r="DG281" s="1336"/>
      <c r="DH281" s="1336"/>
      <c r="DI281" s="1336"/>
      <c r="DJ281" s="1336"/>
      <c r="DK281" s="1336"/>
      <c r="DL281" s="1336"/>
    </row>
    <row r="282" spans="1:116" s="1338" customFormat="1" ht="18.75">
      <c r="A282" s="1798" t="s">
        <v>727</v>
      </c>
      <c r="B282" s="1796">
        <f>C282</f>
        <v>150224</v>
      </c>
      <c r="C282" s="1795">
        <v>150224</v>
      </c>
      <c r="D282" s="1341"/>
      <c r="F282" s="1336"/>
      <c r="G282" s="1336"/>
      <c r="H282" s="1336"/>
      <c r="I282" s="1336"/>
      <c r="J282" s="1337"/>
      <c r="K282" s="1337"/>
      <c r="L282" s="1336"/>
      <c r="M282" s="1336"/>
      <c r="N282" s="1336"/>
      <c r="O282" s="1336"/>
      <c r="P282" s="1336"/>
      <c r="Q282" s="1336"/>
      <c r="R282" s="1336"/>
      <c r="S282" s="1336"/>
      <c r="T282" s="1336"/>
      <c r="U282" s="1336"/>
      <c r="V282" s="1336"/>
      <c r="W282" s="1336"/>
      <c r="X282" s="1336"/>
      <c r="Y282" s="1336"/>
      <c r="Z282" s="1336"/>
      <c r="AA282" s="1336"/>
      <c r="AB282" s="1336"/>
      <c r="AC282" s="1336"/>
      <c r="AD282" s="1336"/>
      <c r="AE282" s="1336"/>
      <c r="AF282" s="1336"/>
      <c r="AG282" s="1336"/>
      <c r="AH282" s="1336"/>
      <c r="AI282" s="1336"/>
      <c r="AJ282" s="1336"/>
      <c r="AK282" s="1336"/>
      <c r="AL282" s="1336"/>
      <c r="AM282" s="1336"/>
      <c r="AN282" s="1336"/>
      <c r="AO282" s="1336"/>
      <c r="AP282" s="1336"/>
      <c r="AQ282" s="1336"/>
      <c r="AR282" s="1336"/>
      <c r="AS282" s="1336"/>
      <c r="AT282" s="1336"/>
      <c r="AU282" s="1336"/>
      <c r="AV282" s="1336"/>
      <c r="AW282" s="1336"/>
      <c r="AX282" s="1336"/>
      <c r="AY282" s="1336"/>
      <c r="AZ282" s="1336"/>
      <c r="BA282" s="1336"/>
      <c r="BB282" s="1336"/>
      <c r="BC282" s="1336"/>
      <c r="BD282" s="1336"/>
      <c r="BE282" s="1336"/>
      <c r="BF282" s="1336"/>
      <c r="BG282" s="1336"/>
      <c r="BH282" s="1336"/>
      <c r="BI282" s="1336"/>
      <c r="BJ282" s="1336"/>
      <c r="BK282" s="1336"/>
      <c r="BL282" s="1336"/>
      <c r="BM282" s="1336"/>
      <c r="BN282" s="1336"/>
      <c r="BO282" s="1336"/>
      <c r="BP282" s="1336"/>
      <c r="BQ282" s="1336"/>
      <c r="BR282" s="1336"/>
      <c r="BS282" s="1336"/>
      <c r="BT282" s="1336"/>
      <c r="BU282" s="1336"/>
      <c r="BV282" s="1336"/>
      <c r="BW282" s="1336"/>
      <c r="BX282" s="1336"/>
      <c r="BY282" s="1336"/>
      <c r="BZ282" s="1336"/>
      <c r="CA282" s="1336"/>
      <c r="CB282" s="1336"/>
      <c r="CC282" s="1336"/>
      <c r="CD282" s="1336"/>
      <c r="CE282" s="1336"/>
      <c r="CF282" s="1336"/>
      <c r="CG282" s="1336"/>
      <c r="CH282" s="1336"/>
      <c r="CI282" s="1336"/>
      <c r="CJ282" s="1336"/>
      <c r="CK282" s="1336"/>
      <c r="CL282" s="1336"/>
      <c r="CM282" s="1336"/>
      <c r="CN282" s="1336"/>
      <c r="CO282" s="1336"/>
      <c r="CP282" s="1336"/>
      <c r="CQ282" s="1336"/>
      <c r="CR282" s="1336"/>
      <c r="CS282" s="1336"/>
      <c r="CT282" s="1336"/>
      <c r="CU282" s="1336"/>
      <c r="CV282" s="1336"/>
      <c r="CW282" s="1336"/>
      <c r="CX282" s="1336"/>
      <c r="CY282" s="1336"/>
      <c r="CZ282" s="1336"/>
      <c r="DA282" s="1336"/>
      <c r="DB282" s="1336"/>
      <c r="DC282" s="1336"/>
      <c r="DD282" s="1336"/>
      <c r="DE282" s="1336"/>
      <c r="DF282" s="1336"/>
      <c r="DG282" s="1336"/>
      <c r="DH282" s="1336"/>
      <c r="DI282" s="1336"/>
      <c r="DJ282" s="1336"/>
      <c r="DK282" s="1336"/>
      <c r="DL282" s="1336"/>
    </row>
    <row r="283" spans="1:116" s="1338" customFormat="1" ht="18.75">
      <c r="A283" s="1798" t="s">
        <v>726</v>
      </c>
      <c r="B283" s="1796">
        <f>C283</f>
        <v>152676</v>
      </c>
      <c r="C283" s="1795">
        <v>152676</v>
      </c>
      <c r="D283" s="1341"/>
      <c r="F283" s="1336"/>
      <c r="G283" s="1336"/>
      <c r="H283" s="1336"/>
      <c r="I283" s="1336"/>
      <c r="J283" s="1337"/>
      <c r="K283" s="1337"/>
      <c r="L283" s="1336"/>
      <c r="M283" s="1336"/>
      <c r="N283" s="1336"/>
      <c r="O283" s="1336"/>
      <c r="P283" s="1336"/>
      <c r="Q283" s="1336"/>
      <c r="R283" s="1336"/>
      <c r="S283" s="1336"/>
      <c r="T283" s="1336"/>
      <c r="U283" s="1336"/>
      <c r="V283" s="1336"/>
      <c r="W283" s="1336"/>
      <c r="X283" s="1336"/>
      <c r="Y283" s="1336"/>
      <c r="Z283" s="1336"/>
      <c r="AA283" s="1336"/>
      <c r="AB283" s="1336"/>
      <c r="AC283" s="1336"/>
      <c r="AD283" s="1336"/>
      <c r="AE283" s="1336"/>
      <c r="AF283" s="1336"/>
      <c r="AG283" s="1336"/>
      <c r="AH283" s="1336"/>
      <c r="AI283" s="1336"/>
      <c r="AJ283" s="1336"/>
      <c r="AK283" s="1336"/>
      <c r="AL283" s="1336"/>
      <c r="AM283" s="1336"/>
      <c r="AN283" s="1336"/>
      <c r="AO283" s="1336"/>
      <c r="AP283" s="1336"/>
      <c r="AQ283" s="1336"/>
      <c r="AR283" s="1336"/>
      <c r="AS283" s="1336"/>
      <c r="AT283" s="1336"/>
      <c r="AU283" s="1336"/>
      <c r="AV283" s="1336"/>
      <c r="AW283" s="1336"/>
      <c r="AX283" s="1336"/>
      <c r="AY283" s="1336"/>
      <c r="AZ283" s="1336"/>
      <c r="BA283" s="1336"/>
      <c r="BB283" s="1336"/>
      <c r="BC283" s="1336"/>
      <c r="BD283" s="1336"/>
      <c r="BE283" s="1336"/>
      <c r="BF283" s="1336"/>
      <c r="BG283" s="1336"/>
      <c r="BH283" s="1336"/>
      <c r="BI283" s="1336"/>
      <c r="BJ283" s="1336"/>
      <c r="BK283" s="1336"/>
      <c r="BL283" s="1336"/>
      <c r="BM283" s="1336"/>
      <c r="BN283" s="1336"/>
      <c r="BO283" s="1336"/>
      <c r="BP283" s="1336"/>
      <c r="BQ283" s="1336"/>
      <c r="BR283" s="1336"/>
      <c r="BS283" s="1336"/>
      <c r="BT283" s="1336"/>
      <c r="BU283" s="1336"/>
      <c r="BV283" s="1336"/>
      <c r="BW283" s="1336"/>
      <c r="BX283" s="1336"/>
      <c r="BY283" s="1336"/>
      <c r="BZ283" s="1336"/>
      <c r="CA283" s="1336"/>
      <c r="CB283" s="1336"/>
      <c r="CC283" s="1336"/>
      <c r="CD283" s="1336"/>
      <c r="CE283" s="1336"/>
      <c r="CF283" s="1336"/>
      <c r="CG283" s="1336"/>
      <c r="CH283" s="1336"/>
      <c r="CI283" s="1336"/>
      <c r="CJ283" s="1336"/>
      <c r="CK283" s="1336"/>
      <c r="CL283" s="1336"/>
      <c r="CM283" s="1336"/>
      <c r="CN283" s="1336"/>
      <c r="CO283" s="1336"/>
      <c r="CP283" s="1336"/>
      <c r="CQ283" s="1336"/>
      <c r="CR283" s="1336"/>
      <c r="CS283" s="1336"/>
      <c r="CT283" s="1336"/>
      <c r="CU283" s="1336"/>
      <c r="CV283" s="1336"/>
      <c r="CW283" s="1336"/>
      <c r="CX283" s="1336"/>
      <c r="CY283" s="1336"/>
      <c r="CZ283" s="1336"/>
      <c r="DA283" s="1336"/>
      <c r="DB283" s="1336"/>
      <c r="DC283" s="1336"/>
      <c r="DD283" s="1336"/>
      <c r="DE283" s="1336"/>
      <c r="DF283" s="1336"/>
      <c r="DG283" s="1336"/>
      <c r="DH283" s="1336"/>
      <c r="DI283" s="1336"/>
      <c r="DJ283" s="1336"/>
      <c r="DK283" s="1336"/>
      <c r="DL283" s="1336"/>
    </row>
    <row r="284" spans="1:116" s="1338" customFormat="1" ht="18.75">
      <c r="A284" s="1798" t="s">
        <v>725</v>
      </c>
      <c r="B284" s="1796">
        <f>C284</f>
        <v>155168</v>
      </c>
      <c r="C284" s="1795">
        <v>155168</v>
      </c>
      <c r="D284" s="1341"/>
      <c r="F284" s="1336"/>
      <c r="G284" s="1336"/>
      <c r="H284" s="1336"/>
      <c r="I284" s="1336"/>
      <c r="J284" s="1337"/>
      <c r="K284" s="1337"/>
      <c r="L284" s="1336"/>
      <c r="M284" s="1336"/>
      <c r="N284" s="1336"/>
      <c r="O284" s="1336"/>
      <c r="P284" s="1336"/>
      <c r="Q284" s="1336"/>
      <c r="R284" s="1336"/>
      <c r="S284" s="1336"/>
      <c r="T284" s="1336"/>
      <c r="U284" s="1336"/>
      <c r="V284" s="1336"/>
      <c r="W284" s="1336"/>
      <c r="X284" s="1336"/>
      <c r="Y284" s="1336"/>
      <c r="Z284" s="1336"/>
      <c r="AA284" s="1336"/>
      <c r="AB284" s="1336"/>
      <c r="AC284" s="1336"/>
      <c r="AD284" s="1336"/>
      <c r="AE284" s="1336"/>
      <c r="AF284" s="1336"/>
      <c r="AG284" s="1336"/>
      <c r="AH284" s="1336"/>
      <c r="AI284" s="1336"/>
      <c r="AJ284" s="1336"/>
      <c r="AK284" s="1336"/>
      <c r="AL284" s="1336"/>
      <c r="AM284" s="1336"/>
      <c r="AN284" s="1336"/>
      <c r="AO284" s="1336"/>
      <c r="AP284" s="1336"/>
      <c r="AQ284" s="1336"/>
      <c r="AR284" s="1336"/>
      <c r="AS284" s="1336"/>
      <c r="AT284" s="1336"/>
      <c r="AU284" s="1336"/>
      <c r="AV284" s="1336"/>
      <c r="AW284" s="1336"/>
      <c r="AX284" s="1336"/>
      <c r="AY284" s="1336"/>
      <c r="AZ284" s="1336"/>
      <c r="BA284" s="1336"/>
      <c r="BB284" s="1336"/>
      <c r="BC284" s="1336"/>
      <c r="BD284" s="1336"/>
      <c r="BE284" s="1336"/>
      <c r="BF284" s="1336"/>
      <c r="BG284" s="1336"/>
      <c r="BH284" s="1336"/>
      <c r="BI284" s="1336"/>
      <c r="BJ284" s="1336"/>
      <c r="BK284" s="1336"/>
      <c r="BL284" s="1336"/>
      <c r="BM284" s="1336"/>
      <c r="BN284" s="1336"/>
      <c r="BO284" s="1336"/>
      <c r="BP284" s="1336"/>
      <c r="BQ284" s="1336"/>
      <c r="BR284" s="1336"/>
      <c r="BS284" s="1336"/>
      <c r="BT284" s="1336"/>
      <c r="BU284" s="1336"/>
      <c r="BV284" s="1336"/>
      <c r="BW284" s="1336"/>
      <c r="BX284" s="1336"/>
      <c r="BY284" s="1336"/>
      <c r="BZ284" s="1336"/>
      <c r="CA284" s="1336"/>
      <c r="CB284" s="1336"/>
      <c r="CC284" s="1336"/>
      <c r="CD284" s="1336"/>
      <c r="CE284" s="1336"/>
      <c r="CF284" s="1336"/>
      <c r="CG284" s="1336"/>
      <c r="CH284" s="1336"/>
      <c r="CI284" s="1336"/>
      <c r="CJ284" s="1336"/>
      <c r="CK284" s="1336"/>
      <c r="CL284" s="1336"/>
      <c r="CM284" s="1336"/>
      <c r="CN284" s="1336"/>
      <c r="CO284" s="1336"/>
      <c r="CP284" s="1336"/>
      <c r="CQ284" s="1336"/>
      <c r="CR284" s="1336"/>
      <c r="CS284" s="1336"/>
      <c r="CT284" s="1336"/>
      <c r="CU284" s="1336"/>
      <c r="CV284" s="1336"/>
      <c r="CW284" s="1336"/>
      <c r="CX284" s="1336"/>
      <c r="CY284" s="1336"/>
      <c r="CZ284" s="1336"/>
      <c r="DA284" s="1336"/>
      <c r="DB284" s="1336"/>
      <c r="DC284" s="1336"/>
      <c r="DD284" s="1336"/>
      <c r="DE284" s="1336"/>
      <c r="DF284" s="1336"/>
      <c r="DG284" s="1336"/>
      <c r="DH284" s="1336"/>
      <c r="DI284" s="1336"/>
      <c r="DJ284" s="1336"/>
      <c r="DK284" s="1336"/>
      <c r="DL284" s="1336"/>
    </row>
    <row r="285" spans="1:116" s="1338" customFormat="1" ht="18.75">
      <c r="A285" s="1798" t="s">
        <v>724</v>
      </c>
      <c r="B285" s="1796">
        <f>C285</f>
        <v>157701</v>
      </c>
      <c r="C285" s="1795">
        <v>157701</v>
      </c>
      <c r="D285" s="1341"/>
      <c r="F285" s="1336"/>
      <c r="G285" s="1336"/>
      <c r="H285" s="1336"/>
      <c r="I285" s="1336"/>
      <c r="J285" s="1337"/>
      <c r="K285" s="1337"/>
      <c r="L285" s="1336"/>
      <c r="M285" s="1336"/>
      <c r="N285" s="1336"/>
      <c r="O285" s="1336"/>
      <c r="P285" s="1336"/>
      <c r="Q285" s="1336"/>
      <c r="R285" s="1336"/>
      <c r="S285" s="1336"/>
      <c r="T285" s="1336"/>
      <c r="U285" s="1336"/>
      <c r="V285" s="1336"/>
      <c r="W285" s="1336"/>
      <c r="X285" s="1336"/>
      <c r="Y285" s="1336"/>
      <c r="Z285" s="1336"/>
      <c r="AA285" s="1336"/>
      <c r="AB285" s="1336"/>
      <c r="AC285" s="1336"/>
      <c r="AD285" s="1336"/>
      <c r="AE285" s="1336"/>
      <c r="AF285" s="1336"/>
      <c r="AG285" s="1336"/>
      <c r="AH285" s="1336"/>
      <c r="AI285" s="1336"/>
      <c r="AJ285" s="1336"/>
      <c r="AK285" s="1336"/>
      <c r="AL285" s="1336"/>
      <c r="AM285" s="1336"/>
      <c r="AN285" s="1336"/>
      <c r="AO285" s="1336"/>
      <c r="AP285" s="1336"/>
      <c r="AQ285" s="1336"/>
      <c r="AR285" s="1336"/>
      <c r="AS285" s="1336"/>
      <c r="AT285" s="1336"/>
      <c r="AU285" s="1336"/>
      <c r="AV285" s="1336"/>
      <c r="AW285" s="1336"/>
      <c r="AX285" s="1336"/>
      <c r="AY285" s="1336"/>
      <c r="AZ285" s="1336"/>
      <c r="BA285" s="1336"/>
      <c r="BB285" s="1336"/>
      <c r="BC285" s="1336"/>
      <c r="BD285" s="1336"/>
      <c r="BE285" s="1336"/>
      <c r="BF285" s="1336"/>
      <c r="BG285" s="1336"/>
      <c r="BH285" s="1336"/>
      <c r="BI285" s="1336"/>
      <c r="BJ285" s="1336"/>
      <c r="BK285" s="1336"/>
      <c r="BL285" s="1336"/>
      <c r="BM285" s="1336"/>
      <c r="BN285" s="1336"/>
      <c r="BO285" s="1336"/>
      <c r="BP285" s="1336"/>
      <c r="BQ285" s="1336"/>
      <c r="BR285" s="1336"/>
      <c r="BS285" s="1336"/>
      <c r="BT285" s="1336"/>
      <c r="BU285" s="1336"/>
      <c r="BV285" s="1336"/>
      <c r="BW285" s="1336"/>
      <c r="BX285" s="1336"/>
      <c r="BY285" s="1336"/>
      <c r="BZ285" s="1336"/>
      <c r="CA285" s="1336"/>
      <c r="CB285" s="1336"/>
      <c r="CC285" s="1336"/>
      <c r="CD285" s="1336"/>
      <c r="CE285" s="1336"/>
      <c r="CF285" s="1336"/>
      <c r="CG285" s="1336"/>
      <c r="CH285" s="1336"/>
      <c r="CI285" s="1336"/>
      <c r="CJ285" s="1336"/>
      <c r="CK285" s="1336"/>
      <c r="CL285" s="1336"/>
      <c r="CM285" s="1336"/>
      <c r="CN285" s="1336"/>
      <c r="CO285" s="1336"/>
      <c r="CP285" s="1336"/>
      <c r="CQ285" s="1336"/>
      <c r="CR285" s="1336"/>
      <c r="CS285" s="1336"/>
      <c r="CT285" s="1336"/>
      <c r="CU285" s="1336"/>
      <c r="CV285" s="1336"/>
      <c r="CW285" s="1336"/>
      <c r="CX285" s="1336"/>
      <c r="CY285" s="1336"/>
      <c r="CZ285" s="1336"/>
      <c r="DA285" s="1336"/>
      <c r="DB285" s="1336"/>
      <c r="DC285" s="1336"/>
      <c r="DD285" s="1336"/>
      <c r="DE285" s="1336"/>
      <c r="DF285" s="1336"/>
      <c r="DG285" s="1336"/>
      <c r="DH285" s="1336"/>
      <c r="DI285" s="1336"/>
      <c r="DJ285" s="1336"/>
      <c r="DK285" s="1336"/>
      <c r="DL285" s="1336"/>
    </row>
    <row r="286" spans="1:116" s="1338" customFormat="1" ht="18.75">
      <c r="A286" s="1798" t="s">
        <v>723</v>
      </c>
      <c r="B286" s="1796">
        <f>C286</f>
        <v>160275</v>
      </c>
      <c r="C286" s="1795">
        <v>160275</v>
      </c>
      <c r="D286" s="1341"/>
      <c r="F286" s="1336"/>
      <c r="G286" s="1336"/>
      <c r="H286" s="1336"/>
      <c r="I286" s="1336"/>
      <c r="J286" s="1337"/>
      <c r="K286" s="1337"/>
      <c r="L286" s="1336"/>
      <c r="M286" s="1336"/>
      <c r="N286" s="1336"/>
      <c r="O286" s="1336"/>
      <c r="P286" s="1336"/>
      <c r="Q286" s="1336"/>
      <c r="R286" s="1336"/>
      <c r="S286" s="1336"/>
      <c r="T286" s="1336"/>
      <c r="U286" s="1336"/>
      <c r="V286" s="1336"/>
      <c r="W286" s="1336"/>
      <c r="X286" s="1336"/>
      <c r="Y286" s="1336"/>
      <c r="Z286" s="1336"/>
      <c r="AA286" s="1336"/>
      <c r="AB286" s="1336"/>
      <c r="AC286" s="1336"/>
      <c r="AD286" s="1336"/>
      <c r="AE286" s="1336"/>
      <c r="AF286" s="1336"/>
      <c r="AG286" s="1336"/>
      <c r="AH286" s="1336"/>
      <c r="AI286" s="1336"/>
      <c r="AJ286" s="1336"/>
      <c r="AK286" s="1336"/>
      <c r="AL286" s="1336"/>
      <c r="AM286" s="1336"/>
      <c r="AN286" s="1336"/>
      <c r="AO286" s="1336"/>
      <c r="AP286" s="1336"/>
      <c r="AQ286" s="1336"/>
      <c r="AR286" s="1336"/>
      <c r="AS286" s="1336"/>
      <c r="AT286" s="1336"/>
      <c r="AU286" s="1336"/>
      <c r="AV286" s="1336"/>
      <c r="AW286" s="1336"/>
      <c r="AX286" s="1336"/>
      <c r="AY286" s="1336"/>
      <c r="AZ286" s="1336"/>
      <c r="BA286" s="1336"/>
      <c r="BB286" s="1336"/>
      <c r="BC286" s="1336"/>
      <c r="BD286" s="1336"/>
      <c r="BE286" s="1336"/>
      <c r="BF286" s="1336"/>
      <c r="BG286" s="1336"/>
      <c r="BH286" s="1336"/>
      <c r="BI286" s="1336"/>
      <c r="BJ286" s="1336"/>
      <c r="BK286" s="1336"/>
      <c r="BL286" s="1336"/>
      <c r="BM286" s="1336"/>
      <c r="BN286" s="1336"/>
      <c r="BO286" s="1336"/>
      <c r="BP286" s="1336"/>
      <c r="BQ286" s="1336"/>
      <c r="BR286" s="1336"/>
      <c r="BS286" s="1336"/>
      <c r="BT286" s="1336"/>
      <c r="BU286" s="1336"/>
      <c r="BV286" s="1336"/>
      <c r="BW286" s="1336"/>
      <c r="BX286" s="1336"/>
      <c r="BY286" s="1336"/>
      <c r="BZ286" s="1336"/>
      <c r="CA286" s="1336"/>
      <c r="CB286" s="1336"/>
      <c r="CC286" s="1336"/>
      <c r="CD286" s="1336"/>
      <c r="CE286" s="1336"/>
      <c r="CF286" s="1336"/>
      <c r="CG286" s="1336"/>
      <c r="CH286" s="1336"/>
      <c r="CI286" s="1336"/>
      <c r="CJ286" s="1336"/>
      <c r="CK286" s="1336"/>
      <c r="CL286" s="1336"/>
      <c r="CM286" s="1336"/>
      <c r="CN286" s="1336"/>
      <c r="CO286" s="1336"/>
      <c r="CP286" s="1336"/>
      <c r="CQ286" s="1336"/>
      <c r="CR286" s="1336"/>
      <c r="CS286" s="1336"/>
      <c r="CT286" s="1336"/>
      <c r="CU286" s="1336"/>
      <c r="CV286" s="1336"/>
      <c r="CW286" s="1336"/>
      <c r="CX286" s="1336"/>
      <c r="CY286" s="1336"/>
      <c r="CZ286" s="1336"/>
      <c r="DA286" s="1336"/>
      <c r="DB286" s="1336"/>
      <c r="DC286" s="1336"/>
      <c r="DD286" s="1336"/>
      <c r="DE286" s="1336"/>
      <c r="DF286" s="1336"/>
      <c r="DG286" s="1336"/>
      <c r="DH286" s="1336"/>
      <c r="DI286" s="1336"/>
      <c r="DJ286" s="1336"/>
      <c r="DK286" s="1336"/>
      <c r="DL286" s="1336"/>
    </row>
    <row r="287" spans="1:116" ht="18.75">
      <c r="A287" s="1798" t="s">
        <v>722</v>
      </c>
      <c r="B287" s="1796">
        <f>C287</f>
        <v>162891</v>
      </c>
      <c r="C287" s="1795">
        <v>162891</v>
      </c>
      <c r="D287" s="1341"/>
      <c r="N287" s="1336"/>
    </row>
    <row r="288" spans="1:116" ht="18.75">
      <c r="A288" s="1798" t="s">
        <v>721</v>
      </c>
      <c r="B288" s="1796">
        <f>C288</f>
        <v>165549</v>
      </c>
      <c r="C288" s="1795">
        <v>165549</v>
      </c>
      <c r="D288" s="1341"/>
      <c r="N288" s="1336"/>
    </row>
    <row r="289" spans="1:14" ht="18.75">
      <c r="A289" s="1798" t="s">
        <v>720</v>
      </c>
      <c r="B289" s="1796">
        <f>C289</f>
        <v>168252</v>
      </c>
      <c r="C289" s="1795">
        <v>168252</v>
      </c>
      <c r="D289" s="1341"/>
      <c r="N289" s="1336"/>
    </row>
    <row r="290" spans="1:14" ht="18.75">
      <c r="A290" s="1797" t="s">
        <v>719</v>
      </c>
      <c r="B290" s="1796">
        <f>C290</f>
        <v>169754</v>
      </c>
      <c r="C290" s="1795">
        <v>169754</v>
      </c>
      <c r="D290" s="1341"/>
      <c r="N290" s="1336"/>
    </row>
    <row r="291" spans="1:14" ht="18.75">
      <c r="A291" s="1797" t="s">
        <v>718</v>
      </c>
      <c r="B291" s="1796">
        <f>C291</f>
        <v>172524</v>
      </c>
      <c r="C291" s="1795">
        <v>172524</v>
      </c>
      <c r="D291" s="1341"/>
      <c r="N291" s="1336"/>
    </row>
    <row r="292" spans="1:14" ht="18.75">
      <c r="A292" s="1797" t="s">
        <v>717</v>
      </c>
      <c r="B292" s="1796">
        <f>C292</f>
        <v>175340</v>
      </c>
      <c r="C292" s="1795">
        <v>175340</v>
      </c>
      <c r="D292" s="1341"/>
      <c r="N292" s="1336"/>
    </row>
    <row r="293" spans="1:14" ht="18.75">
      <c r="A293" s="1797" t="s">
        <v>716</v>
      </c>
      <c r="B293" s="1796">
        <f>C293</f>
        <v>178202</v>
      </c>
      <c r="C293" s="1795">
        <v>178202</v>
      </c>
      <c r="D293" s="1341"/>
      <c r="N293" s="1336"/>
    </row>
    <row r="294" spans="1:14" ht="18.75">
      <c r="A294" s="1797" t="s">
        <v>715</v>
      </c>
      <c r="B294" s="1796">
        <f>C294</f>
        <v>181110</v>
      </c>
      <c r="C294" s="1795">
        <v>181110</v>
      </c>
      <c r="D294" s="1341"/>
      <c r="N294" s="1336"/>
    </row>
    <row r="295" spans="1:14" ht="18.75">
      <c r="A295" s="1797" t="s">
        <v>714</v>
      </c>
      <c r="B295" s="1796">
        <f>C295</f>
        <v>184066</v>
      </c>
      <c r="C295" s="1795">
        <v>184066</v>
      </c>
      <c r="D295" s="1341"/>
      <c r="N295" s="1336"/>
    </row>
    <row r="296" spans="1:14" ht="18.75">
      <c r="A296" s="1797" t="s">
        <v>713</v>
      </c>
      <c r="B296" s="1796">
        <f>C296</f>
        <v>187070</v>
      </c>
      <c r="C296" s="1795">
        <v>187070</v>
      </c>
      <c r="D296" s="1341"/>
      <c r="N296" s="1336"/>
    </row>
    <row r="297" spans="1:14" ht="18.75">
      <c r="A297" s="1797" t="s">
        <v>712</v>
      </c>
      <c r="B297" s="1796">
        <f>C297</f>
        <v>190124</v>
      </c>
      <c r="C297" s="1795">
        <v>190124</v>
      </c>
      <c r="D297" s="1341"/>
      <c r="N297" s="1336"/>
    </row>
    <row r="298" spans="1:14" s="1337" customFormat="1">
      <c r="A298" s="1794"/>
      <c r="B298" s="1794"/>
      <c r="E298" s="1339"/>
      <c r="N298" s="1352"/>
    </row>
    <row r="299" spans="1:14" s="1337" customFormat="1" ht="15">
      <c r="A299" s="1340"/>
      <c r="B299" s="1324"/>
      <c r="E299" s="1339"/>
      <c r="N299" s="1352"/>
    </row>
    <row r="300" spans="1:14" s="1337" customFormat="1" ht="15">
      <c r="A300" s="1340"/>
      <c r="B300" s="1324"/>
      <c r="E300" s="1339"/>
      <c r="N300" s="1352"/>
    </row>
    <row r="301" spans="1:14" s="1337" customFormat="1" ht="15">
      <c r="A301" s="1340"/>
      <c r="B301" s="1324"/>
      <c r="E301" s="1339"/>
      <c r="N301" s="1352"/>
    </row>
    <row r="302" spans="1:14" s="1337" customFormat="1" ht="15">
      <c r="A302" s="1340"/>
      <c r="B302" s="1324"/>
      <c r="E302" s="1339"/>
      <c r="N302" s="1352"/>
    </row>
    <row r="303" spans="1:14" s="1337" customFormat="1" ht="15">
      <c r="A303" s="1340"/>
      <c r="B303" s="1324"/>
      <c r="E303" s="1339"/>
      <c r="N303" s="1352"/>
    </row>
    <row r="304" spans="1:14" s="1337" customFormat="1" ht="15">
      <c r="A304" s="1340"/>
      <c r="B304" s="1324"/>
      <c r="E304" s="1339"/>
      <c r="N304" s="1352"/>
    </row>
    <row r="305" spans="1:14" s="1337" customFormat="1" ht="15">
      <c r="A305" s="1340"/>
      <c r="B305" s="1324"/>
      <c r="E305" s="1339"/>
      <c r="N305" s="1352"/>
    </row>
    <row r="306" spans="1:14" s="1337" customFormat="1" ht="15">
      <c r="A306" s="1340"/>
      <c r="B306" s="1324"/>
      <c r="E306" s="1339"/>
      <c r="N306" s="1352"/>
    </row>
    <row r="307" spans="1:14" s="1337" customFormat="1" ht="15">
      <c r="A307" s="1340"/>
      <c r="B307" s="1324"/>
      <c r="E307" s="1339"/>
      <c r="N307" s="1352"/>
    </row>
    <row r="308" spans="1:14" s="1337" customFormat="1" ht="15">
      <c r="A308" s="1340"/>
      <c r="B308" s="1324"/>
      <c r="E308" s="1339"/>
      <c r="N308" s="1352"/>
    </row>
    <row r="309" spans="1:14" s="1337" customFormat="1" ht="15">
      <c r="A309" s="1340"/>
      <c r="B309" s="1324"/>
      <c r="E309" s="1339"/>
      <c r="N309" s="1352"/>
    </row>
    <row r="310" spans="1:14" s="1337" customFormat="1" ht="15">
      <c r="A310" s="1340"/>
      <c r="B310" s="1324"/>
      <c r="E310" s="1339"/>
      <c r="N310" s="1352"/>
    </row>
    <row r="311" spans="1:14" s="1337" customFormat="1" ht="15">
      <c r="A311" s="1340"/>
      <c r="B311" s="1324"/>
      <c r="E311" s="1339"/>
      <c r="N311" s="1352"/>
    </row>
    <row r="312" spans="1:14" s="1337" customFormat="1" ht="15">
      <c r="A312" s="1340"/>
      <c r="B312" s="1324"/>
      <c r="E312" s="1339"/>
      <c r="N312" s="1352"/>
    </row>
    <row r="313" spans="1:14" s="1337" customFormat="1" ht="15">
      <c r="A313" s="1340"/>
      <c r="B313" s="1324"/>
      <c r="E313" s="1339"/>
      <c r="N313" s="1352"/>
    </row>
    <row r="314" spans="1:14" s="1337" customFormat="1" ht="15">
      <c r="A314" s="1340"/>
      <c r="B314" s="1324"/>
      <c r="E314" s="1339"/>
      <c r="N314" s="1352"/>
    </row>
    <row r="315" spans="1:14" s="1337" customFormat="1" ht="15">
      <c r="A315" s="1340"/>
      <c r="B315" s="1324"/>
      <c r="E315" s="1339"/>
      <c r="N315" s="1352"/>
    </row>
    <row r="316" spans="1:14" s="1337" customFormat="1" ht="15">
      <c r="A316" s="1340"/>
      <c r="B316" s="1324"/>
      <c r="E316" s="1339"/>
      <c r="N316" s="1352"/>
    </row>
    <row r="317" spans="1:14" s="1337" customFormat="1" ht="15">
      <c r="A317" s="1340"/>
      <c r="B317" s="1324"/>
      <c r="E317" s="1339"/>
      <c r="N317" s="1352"/>
    </row>
    <row r="318" spans="1:14" s="1337" customFormat="1" ht="15">
      <c r="A318" s="1340"/>
      <c r="B318" s="1324"/>
      <c r="E318" s="1339"/>
      <c r="N318" s="1352"/>
    </row>
    <row r="319" spans="1:14" s="1337" customFormat="1" ht="15">
      <c r="A319" s="1340"/>
      <c r="B319" s="1324"/>
      <c r="E319" s="1339"/>
      <c r="N319" s="1352"/>
    </row>
    <row r="320" spans="1:14" s="1337" customFormat="1" ht="15">
      <c r="A320" s="1340"/>
      <c r="B320" s="1324"/>
      <c r="E320" s="1339"/>
      <c r="N320" s="1352"/>
    </row>
    <row r="321" spans="1:14" s="1337" customFormat="1" ht="15">
      <c r="A321" s="1340"/>
      <c r="B321" s="1324"/>
      <c r="E321" s="1339"/>
      <c r="N321" s="1352"/>
    </row>
    <row r="322" spans="1:14" s="1337" customFormat="1" ht="15">
      <c r="A322" s="1340"/>
      <c r="B322" s="1324"/>
      <c r="E322" s="1339"/>
      <c r="N322" s="1352"/>
    </row>
    <row r="323" spans="1:14" s="1337" customFormat="1" ht="15">
      <c r="A323" s="1340"/>
      <c r="B323" s="1324"/>
      <c r="E323" s="1339"/>
      <c r="N323" s="1352"/>
    </row>
    <row r="324" spans="1:14" s="1337" customFormat="1" ht="15">
      <c r="A324" s="1340"/>
      <c r="B324" s="1324"/>
      <c r="E324" s="1339"/>
      <c r="N324" s="1352"/>
    </row>
    <row r="325" spans="1:14" s="1337" customFormat="1" ht="15">
      <c r="A325" s="1340"/>
      <c r="B325" s="1324"/>
      <c r="E325" s="1339"/>
      <c r="N325" s="1352"/>
    </row>
    <row r="326" spans="1:14" s="1337" customFormat="1" ht="15">
      <c r="A326" s="1340"/>
      <c r="B326" s="1324"/>
      <c r="E326" s="1339"/>
      <c r="N326" s="1352"/>
    </row>
  </sheetData>
  <mergeCells count="21">
    <mergeCell ref="A56:B56"/>
    <mergeCell ref="E9:F9"/>
    <mergeCell ref="G9:H9"/>
    <mergeCell ref="J9:K9"/>
    <mergeCell ref="A10:B10"/>
    <mergeCell ref="J7:K7"/>
    <mergeCell ref="E8:F8"/>
    <mergeCell ref="G8:H8"/>
    <mergeCell ref="J8:K8"/>
    <mergeCell ref="L11:M11"/>
    <mergeCell ref="L10:M10"/>
    <mergeCell ref="A298:B298"/>
    <mergeCell ref="O10:P10"/>
    <mergeCell ref="O11:P11"/>
    <mergeCell ref="A3:I3"/>
    <mergeCell ref="A4:I4"/>
    <mergeCell ref="A5:I5"/>
    <mergeCell ref="G6:H6"/>
    <mergeCell ref="J6:K6"/>
    <mergeCell ref="E7:F7"/>
    <mergeCell ref="G7:H7"/>
  </mergeCells>
  <printOptions horizontalCentered="1"/>
  <pageMargins left="0.5" right="0" top="0.25" bottom="0" header="0.5" footer="0.5"/>
  <pageSetup paperSize="5" orientation="landscape" verticalDpi="72"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81"/>
  <sheetViews>
    <sheetView showGridLines="0" showOutlineSymbols="0" topLeftCell="A13" zoomScale="92" zoomScaleNormal="92" workbookViewId="0">
      <selection activeCell="H24" sqref="H24"/>
    </sheetView>
  </sheetViews>
  <sheetFormatPr defaultColWidth="12.5703125" defaultRowHeight="12.75" outlineLevelRow="2" outlineLevelCol="2"/>
  <cols>
    <col min="1" max="1" width="1.85546875" style="1430" customWidth="1"/>
    <col min="2" max="2" width="34.140625" style="1430" customWidth="1"/>
    <col min="3" max="3" width="10.7109375" style="1430" customWidth="1"/>
    <col min="4" max="4" width="10" style="1430" customWidth="1"/>
    <col min="5" max="5" width="11.28515625" style="1430" customWidth="1"/>
    <col min="6" max="6" width="10.42578125" style="1430" customWidth="1"/>
    <col min="7" max="7" width="10.7109375" style="1430" customWidth="1"/>
    <col min="8" max="8" width="11.28515625" style="1430" customWidth="1"/>
    <col min="9" max="9" width="13.140625" style="1430" customWidth="1"/>
    <col min="10" max="47" width="12.5703125" style="1430"/>
    <col min="48" max="52" width="12.5703125" style="1430" outlineLevel="1"/>
    <col min="53" max="58" width="12.5703125" style="1430" outlineLevel="2"/>
    <col min="59" max="61" width="12.5703125" style="1430" outlineLevel="1"/>
    <col min="62" max="81" width="12.5703125" style="1430"/>
    <col min="82" max="85" width="12.5703125" style="1430" outlineLevel="1"/>
    <col min="86" max="133" width="12.5703125" style="1430"/>
    <col min="134" max="139" width="12.5703125" style="1430" outlineLevel="1"/>
    <col min="140" max="145" width="12.5703125" style="1430" outlineLevel="2"/>
    <col min="146" max="148" width="12.5703125" style="1430" outlineLevel="1"/>
    <col min="149" max="16384" width="12.5703125" style="1430"/>
  </cols>
  <sheetData>
    <row r="1" spans="1:12" s="1437" customFormat="1" ht="10.5" customHeight="1">
      <c r="A1" s="1523" t="s">
        <v>99</v>
      </c>
    </row>
    <row r="2" spans="1:12" s="1437" customFormat="1" ht="10.5" customHeight="1">
      <c r="A2" s="1522" t="s">
        <v>1232</v>
      </c>
      <c r="E2" s="1953"/>
      <c r="G2" s="1953"/>
      <c r="H2" s="1953"/>
    </row>
    <row r="3" spans="1:12" ht="15.75" customHeight="1">
      <c r="A3" s="1526" t="s">
        <v>220</v>
      </c>
      <c r="B3" s="1526"/>
      <c r="C3" s="1526"/>
      <c r="D3" s="1526"/>
      <c r="E3" s="1526"/>
      <c r="F3" s="1526"/>
      <c r="G3" s="1526"/>
      <c r="H3" s="1526"/>
    </row>
    <row r="4" spans="1:12" ht="10.5" customHeight="1">
      <c r="A4" s="1520" t="s">
        <v>365</v>
      </c>
      <c r="B4" s="1520"/>
      <c r="C4" s="1520"/>
      <c r="D4" s="1520"/>
      <c r="E4" s="1520"/>
      <c r="F4" s="1520"/>
      <c r="G4" s="1520"/>
      <c r="H4" s="1520"/>
    </row>
    <row r="5" spans="1:12" ht="15.75" customHeight="1">
      <c r="A5" s="1630" t="s">
        <v>1231</v>
      </c>
    </row>
    <row r="6" spans="1:12" ht="7.5" customHeight="1">
      <c r="A6" s="1631"/>
      <c r="B6" s="1630"/>
    </row>
    <row r="7" spans="1:12" ht="14.85" customHeight="1">
      <c r="A7" s="1518" t="s">
        <v>143</v>
      </c>
      <c r="B7" s="1517"/>
      <c r="C7" s="1512" t="s">
        <v>92</v>
      </c>
      <c r="D7" s="1511" t="s">
        <v>91</v>
      </c>
      <c r="E7" s="1515" t="s">
        <v>93</v>
      </c>
      <c r="F7" s="1514"/>
      <c r="G7" s="1513"/>
      <c r="H7" s="1512" t="s">
        <v>87</v>
      </c>
      <c r="I7" s="1511" t="s">
        <v>87</v>
      </c>
    </row>
    <row r="8" spans="1:12" ht="14.85" customHeight="1">
      <c r="A8" s="1510"/>
      <c r="B8" s="1509"/>
      <c r="C8" s="1505" t="s">
        <v>86</v>
      </c>
      <c r="D8" s="1505">
        <v>2019</v>
      </c>
      <c r="E8" s="1952" t="s">
        <v>1004</v>
      </c>
      <c r="F8" s="1952" t="s">
        <v>1003</v>
      </c>
      <c r="G8" s="1506" t="s">
        <v>88</v>
      </c>
      <c r="H8" s="1505">
        <v>2021</v>
      </c>
      <c r="I8" s="1505">
        <v>2021</v>
      </c>
    </row>
    <row r="9" spans="1:12" ht="14.85" customHeight="1">
      <c r="A9" s="1504"/>
      <c r="B9" s="1503"/>
      <c r="C9" s="1951"/>
      <c r="D9" s="1500" t="s">
        <v>84</v>
      </c>
      <c r="E9" s="1500" t="s">
        <v>84</v>
      </c>
      <c r="F9" s="1500" t="s">
        <v>142</v>
      </c>
      <c r="G9" s="1501"/>
      <c r="H9" s="1500" t="s">
        <v>83</v>
      </c>
      <c r="I9" s="1499" t="s">
        <v>1029</v>
      </c>
      <c r="J9" s="1950" t="s">
        <v>1126</v>
      </c>
      <c r="K9" s="1431"/>
      <c r="L9" s="1431"/>
    </row>
    <row r="10" spans="1:12" ht="14.85" customHeight="1">
      <c r="A10" s="1496" t="s">
        <v>213</v>
      </c>
      <c r="B10" s="1498"/>
      <c r="C10" s="1949"/>
      <c r="D10" s="1478"/>
      <c r="E10" s="1478"/>
      <c r="F10" s="1498"/>
      <c r="G10" s="1498"/>
      <c r="H10" s="1498"/>
      <c r="I10" s="1497"/>
      <c r="J10" s="1482"/>
      <c r="K10" s="1431"/>
      <c r="L10" s="1431"/>
    </row>
    <row r="11" spans="1:12" ht="15.95" customHeight="1">
      <c r="A11" s="1948" t="s">
        <v>82</v>
      </c>
      <c r="B11" s="1498"/>
      <c r="C11" s="1947"/>
      <c r="D11" s="1946">
        <f>SUM(D13:D34)</f>
        <v>8858643.4100000001</v>
      </c>
      <c r="E11" s="1946">
        <f>SUM(E13:E34)</f>
        <v>3699079.2199999997</v>
      </c>
      <c r="F11" s="1946">
        <f>SUM(F13:F34)</f>
        <v>7167994.7800000003</v>
      </c>
      <c r="G11" s="1946">
        <f>SUM(G13:G34)</f>
        <v>11067074</v>
      </c>
      <c r="H11" s="1946">
        <f>SUM(H13:H34)</f>
        <v>11204200</v>
      </c>
      <c r="I11" s="1946">
        <f>SUM(I13:I33)</f>
        <v>8894181</v>
      </c>
      <c r="J11" s="50"/>
      <c r="K11" s="1431"/>
      <c r="L11" s="1431"/>
    </row>
    <row r="12" spans="1:12" ht="14.1" customHeight="1" outlineLevel="1">
      <c r="A12" s="1922" t="s">
        <v>81</v>
      </c>
      <c r="B12" s="1945"/>
      <c r="C12" s="1944"/>
      <c r="D12" s="1943"/>
      <c r="E12" s="1942"/>
      <c r="F12" s="1941"/>
      <c r="G12" s="1941"/>
      <c r="H12" s="1941"/>
      <c r="I12" s="1940"/>
      <c r="J12" s="1482"/>
      <c r="K12" s="1431"/>
      <c r="L12" s="1431"/>
    </row>
    <row r="13" spans="1:12" ht="14.1" customHeight="1" outlineLevel="1">
      <c r="A13" s="1615" t="s">
        <v>478</v>
      </c>
      <c r="B13" s="1431"/>
      <c r="C13" s="1918" t="s">
        <v>79</v>
      </c>
      <c r="D13" s="1911">
        <f>'[30]1031'!$E$10</f>
        <v>5189597.08</v>
      </c>
      <c r="E13" s="1608">
        <f>'[29]1031'!$E$10</f>
        <v>2522750.38</v>
      </c>
      <c r="F13" s="1608">
        <f>SUM(G13-E13)</f>
        <v>4386753.62</v>
      </c>
      <c r="G13" s="1909">
        <f>'[29]1031'!$C$10</f>
        <v>6909504</v>
      </c>
      <c r="H13" s="1939">
        <f>'plantilla new'!H49</f>
        <v>6912576</v>
      </c>
      <c r="I13" s="1566">
        <f>'plantilla new'!K49</f>
        <v>6912576</v>
      </c>
      <c r="J13" s="1478">
        <f>SUM(H13*0.1)</f>
        <v>691257.60000000009</v>
      </c>
      <c r="K13" s="1431"/>
      <c r="L13" s="1431"/>
    </row>
    <row r="14" spans="1:12" ht="14.1" customHeight="1" outlineLevel="1">
      <c r="A14" s="1922" t="s">
        <v>78</v>
      </c>
      <c r="B14" s="1431"/>
      <c r="C14" s="1918"/>
      <c r="D14" s="1911"/>
      <c r="E14" s="1608"/>
      <c r="F14" s="1608"/>
      <c r="G14" s="1607"/>
      <c r="H14" s="1939"/>
      <c r="I14" s="1566"/>
      <c r="J14" s="1487"/>
      <c r="K14" s="1431"/>
      <c r="L14" s="1431"/>
    </row>
    <row r="15" spans="1:12" ht="14.1" customHeight="1" outlineLevel="1">
      <c r="A15" s="1899" t="s">
        <v>77</v>
      </c>
      <c r="B15" s="1471"/>
      <c r="C15" s="1918" t="s">
        <v>76</v>
      </c>
      <c r="D15" s="1911">
        <f>'[30]1031'!$E$11</f>
        <v>409000</v>
      </c>
      <c r="E15" s="1608">
        <f>'[29]1031'!$E$11</f>
        <v>225483.88</v>
      </c>
      <c r="F15" s="1608">
        <f>SUM(G15-E15)</f>
        <v>350516.12</v>
      </c>
      <c r="G15" s="1932">
        <f>'[29]1031'!$C$11</f>
        <v>576000</v>
      </c>
      <c r="H15" s="1932">
        <f>'plantilla new'!B49*2000*12</f>
        <v>576000</v>
      </c>
      <c r="I15" s="1938"/>
      <c r="J15" s="1487"/>
      <c r="K15" s="1431"/>
      <c r="L15" s="1431"/>
    </row>
    <row r="16" spans="1:12" ht="14.1" customHeight="1" outlineLevel="1">
      <c r="A16" s="1899" t="s">
        <v>141</v>
      </c>
      <c r="B16" s="1471"/>
      <c r="C16" s="1916" t="s">
        <v>140</v>
      </c>
      <c r="D16" s="1911">
        <f>'[30]1031'!$E$12</f>
        <v>48093.75</v>
      </c>
      <c r="E16" s="1608">
        <f>'[29]1031'!$E$12</f>
        <v>8312.5</v>
      </c>
      <c r="F16" s="1608">
        <f>SUM(G16-E16)</f>
        <v>77187.5</v>
      </c>
      <c r="G16" s="1932">
        <f>'[29]1031'!$C$12</f>
        <v>85500</v>
      </c>
      <c r="H16" s="1936">
        <f>7125*12</f>
        <v>85500</v>
      </c>
      <c r="I16" s="1935"/>
      <c r="J16" s="1487"/>
      <c r="K16" s="1937">
        <f>SUM(I13/12)</f>
        <v>576048</v>
      </c>
      <c r="L16" s="1431"/>
    </row>
    <row r="17" spans="1:18" ht="14.1" customHeight="1" outlineLevel="1">
      <c r="A17" s="1899" t="s">
        <v>139</v>
      </c>
      <c r="B17" s="1471"/>
      <c r="C17" s="1916" t="s">
        <v>138</v>
      </c>
      <c r="D17" s="1911">
        <f>'[30]1031'!$E$13</f>
        <v>48093.75</v>
      </c>
      <c r="E17" s="1608">
        <f>'[29]1031'!$E$13</f>
        <v>8312.5</v>
      </c>
      <c r="F17" s="1608">
        <f>SUM(G17-E17)</f>
        <v>77187.5</v>
      </c>
      <c r="G17" s="1932">
        <f>'[29]1031'!$C$13</f>
        <v>85500</v>
      </c>
      <c r="H17" s="1936">
        <f>7125*12</f>
        <v>85500</v>
      </c>
      <c r="I17" s="1935"/>
      <c r="J17" s="1487"/>
    </row>
    <row r="18" spans="1:18" ht="14.1" customHeight="1" outlineLevel="1">
      <c r="A18" s="1899" t="s">
        <v>75</v>
      </c>
      <c r="B18" s="1471"/>
      <c r="C18" s="1916" t="s">
        <v>74</v>
      </c>
      <c r="D18" s="1911">
        <f>'[30]1031'!$E$14</f>
        <v>108000</v>
      </c>
      <c r="E18" s="1608">
        <f>'[29]1031'!$E$14</f>
        <v>102000</v>
      </c>
      <c r="F18" s="1608">
        <f>SUM(G18-E18)</f>
        <v>42000</v>
      </c>
      <c r="G18" s="1932">
        <f>'[29]1031'!$C$14</f>
        <v>144000</v>
      </c>
      <c r="H18" s="1932">
        <f>'plantilla new'!B49*6000</f>
        <v>144000</v>
      </c>
      <c r="I18" s="1563"/>
      <c r="J18" s="1487"/>
    </row>
    <row r="19" spans="1:18" s="1417" customFormat="1" ht="14.1" customHeight="1" outlineLevel="1">
      <c r="A19" s="1899" t="s">
        <v>174</v>
      </c>
      <c r="B19" s="1898"/>
      <c r="C19" s="1916" t="s">
        <v>136</v>
      </c>
      <c r="D19" s="1539">
        <v>0</v>
      </c>
      <c r="E19" s="1596">
        <f>'[29]1031'!$E$15</f>
        <v>0</v>
      </c>
      <c r="F19" s="1596">
        <v>0</v>
      </c>
      <c r="G19" s="1934">
        <f>'[29]1031'!$C$15</f>
        <v>200000</v>
      </c>
      <c r="H19" s="1933">
        <v>200000</v>
      </c>
      <c r="I19" s="1933"/>
      <c r="J19" s="1487"/>
      <c r="K19" s="1481"/>
      <c r="L19" s="1926"/>
      <c r="M19" s="1926"/>
      <c r="N19" s="1430"/>
      <c r="O19" s="1430"/>
      <c r="P19" s="1430"/>
      <c r="Q19" s="1431"/>
      <c r="R19" s="1430"/>
    </row>
    <row r="20" spans="1:18" ht="14.1" customHeight="1" outlineLevel="1">
      <c r="A20" s="1899" t="s">
        <v>1031</v>
      </c>
      <c r="B20" s="1471"/>
      <c r="C20" s="1918" t="s">
        <v>72</v>
      </c>
      <c r="D20" s="1911">
        <f>'[30]1031'!$E$15</f>
        <v>450895.1</v>
      </c>
      <c r="E20" s="1608">
        <f>'[29]1031'!$E$16</f>
        <v>0</v>
      </c>
      <c r="F20" s="1608">
        <f>SUM(G20-E20)</f>
        <v>575792</v>
      </c>
      <c r="G20" s="1607">
        <f>'[29]1031'!$C$16</f>
        <v>575792</v>
      </c>
      <c r="H20" s="1607">
        <f>H13/12</f>
        <v>576048</v>
      </c>
      <c r="I20" s="1607">
        <f>I13/12</f>
        <v>576048</v>
      </c>
      <c r="J20" s="1478">
        <f>SUM(H20*0.1)</f>
        <v>57604.800000000003</v>
      </c>
      <c r="K20" s="1481"/>
      <c r="L20" s="1926"/>
    </row>
    <row r="21" spans="1:18" ht="14.1" customHeight="1" outlineLevel="1">
      <c r="A21" s="1899" t="s">
        <v>71</v>
      </c>
      <c r="B21" s="1471"/>
      <c r="C21" s="1918" t="s">
        <v>70</v>
      </c>
      <c r="D21" s="1911">
        <f>'[30]1031'!$E$16</f>
        <v>88500</v>
      </c>
      <c r="E21" s="1608">
        <f>'[29]1031'!$E$17</f>
        <v>0</v>
      </c>
      <c r="F21" s="1608">
        <f>SUM(G21-E21)</f>
        <v>120000</v>
      </c>
      <c r="G21" s="1932">
        <f>'[29]1031'!$C$17</f>
        <v>120000</v>
      </c>
      <c r="H21" s="1932">
        <f>'plantilla new'!B49*5000</f>
        <v>120000</v>
      </c>
      <c r="I21" s="1932"/>
      <c r="J21" s="1487"/>
      <c r="K21" s="1926"/>
      <c r="L21" s="1470"/>
    </row>
    <row r="22" spans="1:18" ht="14.1" customHeight="1" outlineLevel="1">
      <c r="A22" s="1899" t="s">
        <v>69</v>
      </c>
      <c r="B22" s="1471"/>
      <c r="C22" s="1916" t="s">
        <v>68</v>
      </c>
      <c r="D22" s="1911">
        <f>'[30]1031'!$E$17</f>
        <v>477996</v>
      </c>
      <c r="E22" s="1608">
        <f>'[29]1031'!$E$18</f>
        <v>405952</v>
      </c>
      <c r="F22" s="1608">
        <f>SUM(G22-E22)</f>
        <v>169840</v>
      </c>
      <c r="G22" s="1932">
        <f>'[29]1031'!$C$18</f>
        <v>575792</v>
      </c>
      <c r="H22" s="1932">
        <f>SUM(H13/12)</f>
        <v>576048</v>
      </c>
      <c r="I22" s="1932">
        <f>SUM(I13/12)</f>
        <v>576048</v>
      </c>
      <c r="J22" s="1478">
        <f>SUM(H22*0.1)</f>
        <v>57604.800000000003</v>
      </c>
      <c r="K22" s="1931" t="s">
        <v>1230</v>
      </c>
      <c r="L22" s="1930"/>
      <c r="M22" s="1889"/>
      <c r="N22" s="1430">
        <f>'plantilla new'!M51-'paao admin'!H26</f>
        <v>0</v>
      </c>
    </row>
    <row r="23" spans="1:18" ht="14.1" customHeight="1" outlineLevel="1">
      <c r="A23" s="1929" t="s">
        <v>67</v>
      </c>
      <c r="B23" s="1431"/>
      <c r="C23" s="1928"/>
      <c r="D23" s="1911"/>
      <c r="E23" s="1608"/>
      <c r="F23" s="1608"/>
      <c r="G23" s="1915"/>
      <c r="H23" s="1915"/>
      <c r="I23" s="1558"/>
      <c r="J23" s="1487"/>
      <c r="K23" s="1481"/>
      <c r="L23" s="1926"/>
    </row>
    <row r="24" spans="1:18" ht="14.1" customHeight="1" outlineLevel="1">
      <c r="A24" s="1899" t="s">
        <v>474</v>
      </c>
      <c r="B24" s="1431"/>
      <c r="C24" s="1918" t="s">
        <v>65</v>
      </c>
      <c r="D24" s="1911">
        <f>'[30]1031'!$E$18</f>
        <v>556218.22</v>
      </c>
      <c r="E24" s="1608">
        <f>'[29]1031'!$E$19</f>
        <v>293849.02</v>
      </c>
      <c r="F24" s="1608">
        <f>SUM(G24-E24)</f>
        <v>535290.98</v>
      </c>
      <c r="G24" s="1927">
        <f>'[29]1031'!$C$19</f>
        <v>829140</v>
      </c>
      <c r="H24" s="1484">
        <f>ROUND(H13*0.12,0)</f>
        <v>829509</v>
      </c>
      <c r="I24" s="1484">
        <f>ROUND(I13*0.12,0)</f>
        <v>829509</v>
      </c>
      <c r="J24" s="1478">
        <f>SUM(H24*0.1)</f>
        <v>82950.900000000009</v>
      </c>
      <c r="K24" s="1926"/>
      <c r="L24" s="1470"/>
    </row>
    <row r="25" spans="1:18" ht="14.1" customHeight="1" outlineLevel="1">
      <c r="A25" s="1899" t="s">
        <v>64</v>
      </c>
      <c r="B25" s="1431"/>
      <c r="C25" s="1918" t="s">
        <v>63</v>
      </c>
      <c r="D25" s="1911">
        <f>'[30]1031'!$E$19</f>
        <v>20400</v>
      </c>
      <c r="E25" s="1608">
        <f>'[29]1031'!$E$20</f>
        <v>10400</v>
      </c>
      <c r="F25" s="1608">
        <f>SUM(G25-E25)</f>
        <v>24162</v>
      </c>
      <c r="G25" s="1923">
        <f>'[29]1031'!$C$20</f>
        <v>34562</v>
      </c>
      <c r="H25" s="1923">
        <f>'plantilla new'!B49*100*12</f>
        <v>28800</v>
      </c>
      <c r="I25" s="1563"/>
      <c r="J25" s="1487"/>
      <c r="K25" s="1926" t="str">
        <f>A5</f>
        <v>Office: CITY ADMINISTRATOR'S OFFICE (1031)</v>
      </c>
      <c r="L25" s="1470"/>
      <c r="N25" s="1431"/>
    </row>
    <row r="26" spans="1:18" ht="14.1" customHeight="1" outlineLevel="1">
      <c r="A26" s="1899" t="s">
        <v>62</v>
      </c>
      <c r="B26" s="1431"/>
      <c r="C26" s="1918" t="s">
        <v>61</v>
      </c>
      <c r="D26" s="1911">
        <f>'[30]1031'!$E$20</f>
        <v>62077.479999999989</v>
      </c>
      <c r="E26" s="1608">
        <f>'[29]1031'!$E$21</f>
        <v>35618.94</v>
      </c>
      <c r="F26" s="1608">
        <f>SUM(G26-E26)</f>
        <v>55096.06</v>
      </c>
      <c r="G26" s="1925">
        <f>'[29]1031'!$C$21</f>
        <v>90715</v>
      </c>
      <c r="H26" s="1925">
        <f>'plantilla new'!M51</f>
        <v>0</v>
      </c>
      <c r="I26" s="1561">
        <f>'plantilla new'!P51</f>
        <v>0</v>
      </c>
      <c r="J26" s="1478">
        <f>SUM(H26*0.1)</f>
        <v>0</v>
      </c>
      <c r="K26" s="1481" t="s">
        <v>1028</v>
      </c>
      <c r="M26" s="1924" t="s">
        <v>1039</v>
      </c>
      <c r="N26" s="1924"/>
    </row>
    <row r="27" spans="1:18" ht="14.1" customHeight="1" outlineLevel="1">
      <c r="A27" s="1899" t="s">
        <v>60</v>
      </c>
      <c r="B27" s="1431"/>
      <c r="C27" s="1918" t="s">
        <v>59</v>
      </c>
      <c r="D27" s="1911">
        <f>'[30]1031'!$E$21</f>
        <v>20400</v>
      </c>
      <c r="E27" s="1608">
        <f>'[29]1031'!$E$22</f>
        <v>10400</v>
      </c>
      <c r="F27" s="1608">
        <f>SUM(G27-E27)</f>
        <v>18400</v>
      </c>
      <c r="G27" s="1923">
        <f>'[29]1031'!$C$22</f>
        <v>28800</v>
      </c>
      <c r="H27" s="1923">
        <f>'plantilla new'!B49*100*12</f>
        <v>28800</v>
      </c>
      <c r="I27" s="1563"/>
      <c r="J27" s="1486"/>
      <c r="K27" s="1477" t="s">
        <v>478</v>
      </c>
      <c r="M27" s="1431">
        <f>J13</f>
        <v>691257.60000000009</v>
      </c>
    </row>
    <row r="28" spans="1:18" ht="14.1" customHeight="1" outlineLevel="1">
      <c r="A28" s="1922" t="s">
        <v>56</v>
      </c>
      <c r="B28" s="1431"/>
      <c r="C28" s="1918"/>
      <c r="D28" s="1911"/>
      <c r="E28" s="1680"/>
      <c r="F28" s="1608"/>
      <c r="G28" s="1909"/>
      <c r="H28" s="1909"/>
      <c r="I28" s="1484"/>
      <c r="J28" s="215"/>
      <c r="K28" s="1471" t="s">
        <v>1031</v>
      </c>
      <c r="M28" s="1431">
        <f>J20</f>
        <v>57604.800000000003</v>
      </c>
    </row>
    <row r="29" spans="1:18" ht="14.1" customHeight="1" outlineLevel="1">
      <c r="A29" s="1899" t="s">
        <v>472</v>
      </c>
      <c r="B29" s="1431"/>
      <c r="C29" s="1918" t="s">
        <v>57</v>
      </c>
      <c r="D29" s="1911">
        <f>'[30]1031'!$E$22</f>
        <v>178079.86</v>
      </c>
      <c r="E29" s="1680">
        <f>'[29]1031'!$E$23</f>
        <v>0</v>
      </c>
      <c r="F29" s="1608">
        <f>SUM(G29-E29)</f>
        <v>82600</v>
      </c>
      <c r="G29" s="1909">
        <f>'[29]1031'!$C$23</f>
        <v>82600</v>
      </c>
      <c r="H29" s="1920">
        <v>1000</v>
      </c>
      <c r="I29" s="1484"/>
      <c r="J29" s="215"/>
      <c r="K29" s="1471" t="s">
        <v>474</v>
      </c>
      <c r="L29" s="1431"/>
      <c r="M29" s="1431">
        <f>J24</f>
        <v>82950.900000000009</v>
      </c>
    </row>
    <row r="30" spans="1:18" ht="14.1" customHeight="1" outlineLevel="1" thickBot="1">
      <c r="A30" s="1913" t="s">
        <v>464</v>
      </c>
      <c r="B30" s="1431"/>
      <c r="C30" s="1916" t="s">
        <v>1027</v>
      </c>
      <c r="D30" s="1911">
        <f>'[30]1031'!$E$23</f>
        <v>1111292.17</v>
      </c>
      <c r="E30" s="1680">
        <f>'[29]1031'!$E$24</f>
        <v>0</v>
      </c>
      <c r="F30" s="1608">
        <f>SUM(G30-E30)</f>
        <v>506169</v>
      </c>
      <c r="G30" s="1909">
        <f>'[29]1031'!$C$24</f>
        <v>506169</v>
      </c>
      <c r="H30" s="1921">
        <f>ROUND(M33,0)+1</f>
        <v>889419</v>
      </c>
      <c r="I30" s="1484"/>
      <c r="J30" s="1476">
        <f>SUM(J13:J29)</f>
        <v>889418.10000000021</v>
      </c>
      <c r="K30" s="1471" t="s">
        <v>62</v>
      </c>
      <c r="L30" s="1431"/>
      <c r="M30" s="1431">
        <f>J26</f>
        <v>0</v>
      </c>
    </row>
    <row r="31" spans="1:18" ht="14.1" customHeight="1" outlineLevel="1" thickTop="1">
      <c r="A31" s="1913" t="s">
        <v>470</v>
      </c>
      <c r="B31" s="1431"/>
      <c r="C31" s="1918" t="s">
        <v>53</v>
      </c>
      <c r="D31" s="1911">
        <f>'[30]1031'!$E$24</f>
        <v>5000</v>
      </c>
      <c r="E31" s="1910">
        <f>'[29]1031'!$E$25</f>
        <v>25000</v>
      </c>
      <c r="F31" s="1608">
        <f>SUM(G31-E31)</f>
        <v>5000</v>
      </c>
      <c r="G31" s="1909">
        <f>'[29]1031'!$C$25</f>
        <v>30000</v>
      </c>
      <c r="H31" s="1920">
        <v>30000</v>
      </c>
      <c r="I31" s="1919"/>
      <c r="J31" s="1549"/>
      <c r="K31" s="1471" t="s">
        <v>1229</v>
      </c>
      <c r="L31" s="1431"/>
      <c r="M31" s="1431">
        <f>J22</f>
        <v>57604.800000000003</v>
      </c>
    </row>
    <row r="32" spans="1:18" ht="14.1" customHeight="1" outlineLevel="1">
      <c r="A32" s="1913" t="s">
        <v>52</v>
      </c>
      <c r="B32" s="1431"/>
      <c r="C32" s="1918" t="s">
        <v>51</v>
      </c>
      <c r="D32" s="1911">
        <f>'[30]1031'!$E$25</f>
        <v>0</v>
      </c>
      <c r="E32" s="1910">
        <f>'[29]1031'!$E$26</f>
        <v>0</v>
      </c>
      <c r="F32" s="1608">
        <f>SUM(G32-E32)</f>
        <v>1000</v>
      </c>
      <c r="G32" s="1909">
        <f>'[29]1031'!$C$26</f>
        <v>1000</v>
      </c>
      <c r="H32" s="1908">
        <v>1000</v>
      </c>
      <c r="I32" s="1914"/>
      <c r="J32" s="1549"/>
      <c r="K32" s="1471" t="s">
        <v>1228</v>
      </c>
      <c r="L32" s="1431"/>
      <c r="M32" s="1470">
        <v>0</v>
      </c>
    </row>
    <row r="33" spans="1:14" ht="14.1" customHeight="1" outlineLevel="1" thickBot="1">
      <c r="A33" s="1917" t="s">
        <v>1227</v>
      </c>
      <c r="B33" s="1431"/>
      <c r="C33" s="1916" t="s">
        <v>49</v>
      </c>
      <c r="D33" s="1911">
        <f>'[30]1031'!$E$26</f>
        <v>85000</v>
      </c>
      <c r="E33" s="1910">
        <f>'[29]1031'!$E$27</f>
        <v>0</v>
      </c>
      <c r="F33" s="1608">
        <f>SUM(G33-E33)</f>
        <v>120000</v>
      </c>
      <c r="G33" s="1915">
        <f>'[29]1031'!$C$27</f>
        <v>120000</v>
      </c>
      <c r="H33" s="1915">
        <f>'plantilla new'!B49*5000</f>
        <v>120000</v>
      </c>
      <c r="I33" s="1914"/>
      <c r="J33" s="1549"/>
      <c r="K33" s="1464" t="s">
        <v>1038</v>
      </c>
      <c r="L33" s="1464"/>
      <c r="M33" s="1468">
        <f>SUM(M27:M32)</f>
        <v>889418.10000000021</v>
      </c>
      <c r="N33" s="1464">
        <v>862990</v>
      </c>
    </row>
    <row r="34" spans="1:14" ht="14.1" customHeight="1" outlineLevel="1" thickTop="1">
      <c r="A34" s="1913" t="s">
        <v>48</v>
      </c>
      <c r="B34" s="1431"/>
      <c r="C34" s="1912" t="s">
        <v>47</v>
      </c>
      <c r="D34" s="1911">
        <v>0</v>
      </c>
      <c r="E34" s="1910">
        <f>'[29]1031'!$E$28</f>
        <v>51000</v>
      </c>
      <c r="F34" s="1608">
        <f>SUM(G34-E34)</f>
        <v>21000</v>
      </c>
      <c r="G34" s="1909">
        <f>'[29]1031'!$C$28</f>
        <v>72000</v>
      </c>
      <c r="H34" s="1908">
        <v>0</v>
      </c>
      <c r="I34" s="1907"/>
      <c r="J34" s="1549"/>
      <c r="K34" s="1464"/>
      <c r="L34" s="1464"/>
      <c r="M34" s="1464"/>
      <c r="N34" s="1464"/>
    </row>
    <row r="35" spans="1:14" ht="16.5" customHeight="1" outlineLevel="1">
      <c r="A35" s="1756" t="s">
        <v>46</v>
      </c>
      <c r="B35" s="1670"/>
      <c r="C35" s="1906"/>
      <c r="D35" s="1669">
        <f>SUM(D36:D57)</f>
        <v>319315.64</v>
      </c>
      <c r="E35" s="1669">
        <f>SUM(E36:E57)</f>
        <v>95440.37000000001</v>
      </c>
      <c r="F35" s="1669">
        <f>SUM(F36:F57)</f>
        <v>937479.63</v>
      </c>
      <c r="G35" s="1669">
        <f>SUM(G36:G57)</f>
        <v>1032920</v>
      </c>
      <c r="H35" s="1669">
        <f>SUM(H36:H57)</f>
        <v>972800</v>
      </c>
      <c r="N35" s="1431"/>
    </row>
    <row r="36" spans="1:14" ht="14.1" customHeight="1" outlineLevel="1">
      <c r="A36" s="1899" t="s">
        <v>1022</v>
      </c>
      <c r="B36" s="1905"/>
      <c r="C36" s="1887" t="s">
        <v>44</v>
      </c>
      <c r="D36" s="1904">
        <f>'[30]1031'!$E$28</f>
        <v>120516.09</v>
      </c>
      <c r="E36" s="1903">
        <f>'[29]1031'!$E$30</f>
        <v>2205.85</v>
      </c>
      <c r="F36" s="1608">
        <f>SUM(G36-E36)</f>
        <v>117794.15</v>
      </c>
      <c r="G36" s="1903">
        <f>'[29]1031'!$C$30</f>
        <v>120000</v>
      </c>
      <c r="H36" s="1902">
        <v>80000</v>
      </c>
    </row>
    <row r="37" spans="1:14" s="1882" customFormat="1" ht="14.1" customHeight="1" outlineLevel="1">
      <c r="A37" s="1899" t="s">
        <v>211</v>
      </c>
      <c r="B37" s="1898"/>
      <c r="C37" s="1887" t="s">
        <v>40</v>
      </c>
      <c r="D37" s="1539">
        <f>'[30]1031'!$E$29</f>
        <v>67100</v>
      </c>
      <c r="E37" s="1884">
        <f>'[29]1031'!$E$31</f>
        <v>0</v>
      </c>
      <c r="F37" s="1608">
        <f>SUM(G37-E37)</f>
        <v>30000</v>
      </c>
      <c r="G37" s="1884">
        <f>'[29]1031'!$C$31</f>
        <v>30000</v>
      </c>
      <c r="H37" s="1491">
        <v>30000</v>
      </c>
      <c r="I37" s="1883"/>
    </row>
    <row r="38" spans="1:14" s="1882" customFormat="1" ht="14.1" customHeight="1" outlineLevel="1">
      <c r="A38" s="1899" t="s">
        <v>39</v>
      </c>
      <c r="B38" s="1898"/>
      <c r="C38" s="1887" t="s">
        <v>35</v>
      </c>
      <c r="D38" s="1539">
        <f>'[30]1031'!$E$30</f>
        <v>12243.28</v>
      </c>
      <c r="E38" s="1884">
        <f>'[29]1031'!$E$32</f>
        <v>6208.08</v>
      </c>
      <c r="F38" s="1608">
        <f>SUM(G38-E38)</f>
        <v>8791.92</v>
      </c>
      <c r="G38" s="1884">
        <f>'[29]1031'!$C$32</f>
        <v>15000</v>
      </c>
      <c r="H38" s="1491">
        <v>15000</v>
      </c>
      <c r="I38" s="1883"/>
    </row>
    <row r="39" spans="1:14" s="1882" customFormat="1" ht="14.1" customHeight="1" outlineLevel="1">
      <c r="A39" s="1615" t="s">
        <v>1019</v>
      </c>
      <c r="B39" s="1733"/>
      <c r="C39" s="1887"/>
      <c r="D39" s="1539"/>
      <c r="E39" s="1884"/>
      <c r="F39" s="1608"/>
      <c r="G39" s="1884"/>
      <c r="H39" s="1491"/>
      <c r="I39" s="1883"/>
    </row>
    <row r="40" spans="1:14" s="1882" customFormat="1" ht="14.1" customHeight="1" outlineLevel="1">
      <c r="A40" s="1901"/>
      <c r="B40" s="1477" t="s">
        <v>1018</v>
      </c>
      <c r="C40" s="1886" t="s">
        <v>133</v>
      </c>
      <c r="D40" s="1539">
        <f>'[30]1031'!$E$31</f>
        <v>7960.65</v>
      </c>
      <c r="E40" s="1884">
        <f>'[29]1031'!$E$33</f>
        <v>3173.32</v>
      </c>
      <c r="F40" s="1608">
        <f>SUM(G40-E40)</f>
        <v>36826.68</v>
      </c>
      <c r="G40" s="1884">
        <f>'[29]1031'!$C$33</f>
        <v>40000</v>
      </c>
      <c r="H40" s="1491">
        <v>40000</v>
      </c>
      <c r="I40" s="1883"/>
    </row>
    <row r="41" spans="1:14" s="1882" customFormat="1" ht="14.1" customHeight="1" outlineLevel="1">
      <c r="A41" s="1900" t="s">
        <v>1226</v>
      </c>
      <c r="B41" s="1477"/>
      <c r="C41" s="1886" t="s">
        <v>131</v>
      </c>
      <c r="D41" s="1539">
        <f>'[30]1031'!$E$32</f>
        <v>0</v>
      </c>
      <c r="E41" s="1884">
        <f>'[29]1031'!$E$34</f>
        <v>0</v>
      </c>
      <c r="F41" s="1608">
        <f>SUM(G41-E41)</f>
        <v>270000</v>
      </c>
      <c r="G41" s="1884">
        <f>'[29]1031'!$C$34</f>
        <v>270000</v>
      </c>
      <c r="H41" s="1491">
        <v>270000</v>
      </c>
      <c r="I41" s="1883"/>
    </row>
    <row r="42" spans="1:14" s="1882" customFormat="1" ht="14.1" customHeight="1" outlineLevel="1">
      <c r="A42" s="1615" t="s">
        <v>1017</v>
      </c>
      <c r="B42" s="1898"/>
      <c r="C42" s="1895" t="s">
        <v>33</v>
      </c>
      <c r="D42" s="1539">
        <f>'[30]1031'!$E$33</f>
        <v>1633.38</v>
      </c>
      <c r="E42" s="1884">
        <f>'[29]1031'!$E$35</f>
        <v>0</v>
      </c>
      <c r="F42" s="1608">
        <f>SUM(G42-E42)</f>
        <v>5000</v>
      </c>
      <c r="G42" s="1884">
        <f>'[29]1031'!$C$35</f>
        <v>5000</v>
      </c>
      <c r="H42" s="1491">
        <v>5000</v>
      </c>
      <c r="I42" s="1883"/>
    </row>
    <row r="43" spans="1:14" s="1882" customFormat="1" ht="14.1" customHeight="1" outlineLevel="1">
      <c r="A43" s="1899" t="s">
        <v>1016</v>
      </c>
      <c r="B43" s="1898"/>
      <c r="C43" s="1887" t="s">
        <v>29</v>
      </c>
      <c r="D43" s="1539">
        <f>'[30]1031'!$E$34</f>
        <v>0</v>
      </c>
      <c r="E43" s="1884">
        <f>'[29]1031'!$E$36</f>
        <v>0</v>
      </c>
      <c r="F43" s="1608">
        <f>SUM(G43-E43)</f>
        <v>1000</v>
      </c>
      <c r="G43" s="1884">
        <f>'[29]1031'!$C$36</f>
        <v>1000</v>
      </c>
      <c r="H43" s="1491">
        <v>1000</v>
      </c>
      <c r="I43" s="1883"/>
    </row>
    <row r="44" spans="1:14" s="1882" customFormat="1" ht="14.1" customHeight="1" outlineLevel="1">
      <c r="A44" s="1899" t="s">
        <v>28</v>
      </c>
      <c r="B44" s="1898"/>
      <c r="C44" s="1886" t="s">
        <v>27</v>
      </c>
      <c r="D44" s="1539">
        <f>'[30]1031'!$E$35</f>
        <v>33350.32</v>
      </c>
      <c r="E44" s="1884">
        <f>'[29]1031'!$E$37</f>
        <v>2555.8400000000042</v>
      </c>
      <c r="F44" s="1608">
        <f>SUM(G44-E44)</f>
        <v>64844.159999999996</v>
      </c>
      <c r="G44" s="1884">
        <f>'[29]1031'!$C$37</f>
        <v>67400</v>
      </c>
      <c r="H44" s="1491">
        <v>67400</v>
      </c>
      <c r="I44" s="1883"/>
    </row>
    <row r="45" spans="1:14" s="1882" customFormat="1" ht="14.1" customHeight="1" outlineLevel="1">
      <c r="A45" s="1897" t="s">
        <v>24</v>
      </c>
      <c r="B45" s="1896"/>
      <c r="C45" s="1895" t="s">
        <v>23</v>
      </c>
      <c r="D45" s="1539">
        <f>'[30]1031'!$E$36</f>
        <v>37655.919999999998</v>
      </c>
      <c r="E45" s="1491">
        <f>'[29]1031'!$E$38</f>
        <v>54632.479999999996</v>
      </c>
      <c r="F45" s="1608">
        <f>SUM(G45-E45)</f>
        <v>103767.52</v>
      </c>
      <c r="G45" s="1884">
        <f>'[29]1031'!$C$38</f>
        <v>158400</v>
      </c>
      <c r="H45" s="1491">
        <v>158400</v>
      </c>
      <c r="I45" s="1883"/>
    </row>
    <row r="46" spans="1:14" s="1882" customFormat="1" ht="14.1" customHeight="1" outlineLevel="1">
      <c r="A46" s="1615" t="s">
        <v>1014</v>
      </c>
      <c r="B46" s="1770"/>
      <c r="C46" s="1894"/>
      <c r="D46" s="1539"/>
      <c r="E46" s="1884"/>
      <c r="F46" s="1608"/>
      <c r="G46" s="1884"/>
      <c r="H46" s="1491"/>
      <c r="I46" s="1883"/>
      <c r="K46" s="1891" t="s">
        <v>1001</v>
      </c>
      <c r="L46" s="1430">
        <f>'plantilla new'!B47*200</f>
        <v>4800</v>
      </c>
    </row>
    <row r="47" spans="1:14" s="1882" customFormat="1" ht="14.1" customHeight="1" outlineLevel="1">
      <c r="A47" s="1727"/>
      <c r="B47" s="1768" t="s">
        <v>1015</v>
      </c>
      <c r="C47" s="1886" t="s">
        <v>118</v>
      </c>
      <c r="D47" s="1539">
        <f>'[30]1031'!$E$37</f>
        <v>0</v>
      </c>
      <c r="E47" s="1885">
        <f>'[29]1031'!$E$39</f>
        <v>0</v>
      </c>
      <c r="F47" s="1608">
        <f>SUM(G47-E47)</f>
        <v>5000</v>
      </c>
      <c r="G47" s="1884">
        <f>'[29]1031'!$C$39</f>
        <v>5000</v>
      </c>
      <c r="H47" s="1491">
        <v>5000</v>
      </c>
      <c r="I47" s="1883"/>
      <c r="K47" s="1891" t="s">
        <v>1000</v>
      </c>
      <c r="L47" s="1430">
        <f>'plantilla new'!B47*1720</f>
        <v>41280</v>
      </c>
      <c r="M47" s="1430">
        <f>'plantilla new'!B49*2100</f>
        <v>50400</v>
      </c>
      <c r="N47" s="1430">
        <f>SUM(M47-L47)</f>
        <v>9120</v>
      </c>
    </row>
    <row r="48" spans="1:14" s="1882" customFormat="1" ht="14.1" customHeight="1" outlineLevel="1">
      <c r="A48" s="1615" t="s">
        <v>1014</v>
      </c>
      <c r="B48" s="1770"/>
      <c r="C48" s="1894"/>
      <c r="D48" s="1539"/>
      <c r="E48" s="1885"/>
      <c r="F48" s="1608"/>
      <c r="G48" s="1884"/>
      <c r="H48" s="1491"/>
      <c r="I48" s="1883"/>
      <c r="K48" s="1891" t="s">
        <v>999</v>
      </c>
      <c r="L48" s="1893">
        <f>SUM(L49-L46-L47)</f>
        <v>42920</v>
      </c>
      <c r="M48" s="1430"/>
      <c r="N48" s="1430"/>
    </row>
    <row r="49" spans="1:14" s="1882" customFormat="1" ht="14.1" customHeight="1" outlineLevel="1" thickBot="1">
      <c r="A49" s="1727"/>
      <c r="B49" s="1768" t="s">
        <v>1013</v>
      </c>
      <c r="C49" s="1886" t="s">
        <v>18</v>
      </c>
      <c r="D49" s="1539">
        <f>'[30]1031'!$E$38</f>
        <v>0</v>
      </c>
      <c r="E49" s="1892">
        <f>'[29]1031'!$E$40</f>
        <v>24380</v>
      </c>
      <c r="F49" s="1608">
        <f>SUM(G49-E49)</f>
        <v>15620</v>
      </c>
      <c r="G49" s="1884">
        <f>'[29]1031'!$C$40</f>
        <v>40000</v>
      </c>
      <c r="H49" s="1491">
        <v>40000</v>
      </c>
      <c r="I49" s="1883"/>
      <c r="K49" s="1891" t="s">
        <v>998</v>
      </c>
      <c r="L49" s="1890">
        <f>H57</f>
        <v>89000</v>
      </c>
      <c r="M49" s="1430"/>
      <c r="N49" s="1889">
        <f>SUM(N47+L49)</f>
        <v>98120</v>
      </c>
    </row>
    <row r="50" spans="1:14" s="1882" customFormat="1" ht="14.1" customHeight="1" outlineLevel="1" thickTop="1">
      <c r="A50" s="1615" t="s">
        <v>1222</v>
      </c>
      <c r="B50" s="1733"/>
      <c r="C50" s="1887"/>
      <c r="D50" s="1539"/>
      <c r="E50" s="1885"/>
      <c r="F50" s="1608"/>
      <c r="G50" s="1884"/>
      <c r="H50" s="1491"/>
      <c r="I50" s="1883"/>
      <c r="K50" s="1888" t="s">
        <v>1225</v>
      </c>
      <c r="L50" s="1420"/>
    </row>
    <row r="51" spans="1:14" s="1882" customFormat="1" ht="14.1" customHeight="1" outlineLevel="1">
      <c r="A51" s="1727"/>
      <c r="B51" s="1768" t="s">
        <v>1224</v>
      </c>
      <c r="C51" s="1886" t="s">
        <v>15</v>
      </c>
      <c r="D51" s="1539">
        <f>'[30]1031'!$E$39</f>
        <v>0</v>
      </c>
      <c r="E51" s="1885">
        <f>'[29]1031'!$E$41</f>
        <v>0</v>
      </c>
      <c r="F51" s="1608">
        <f>SUM(G51-E51)</f>
        <v>40000</v>
      </c>
      <c r="G51" s="1884">
        <f>'[29]1031'!$C$41</f>
        <v>40000</v>
      </c>
      <c r="H51" s="1491">
        <v>40000</v>
      </c>
      <c r="I51" s="1883"/>
    </row>
    <row r="52" spans="1:14" s="1882" customFormat="1" ht="14.1" customHeight="1" outlineLevel="1">
      <c r="A52" s="1615" t="s">
        <v>1222</v>
      </c>
      <c r="B52" s="1733"/>
      <c r="C52" s="1887"/>
      <c r="D52" s="1539"/>
      <c r="E52" s="1885"/>
      <c r="F52" s="1608"/>
      <c r="G52" s="1884"/>
      <c r="H52" s="1491"/>
      <c r="I52" s="1883"/>
    </row>
    <row r="53" spans="1:14" s="1882" customFormat="1" ht="14.1" customHeight="1" outlineLevel="1">
      <c r="A53" s="1727"/>
      <c r="B53" s="1768" t="s">
        <v>1223</v>
      </c>
      <c r="C53" s="1886" t="s">
        <v>167</v>
      </c>
      <c r="D53" s="1539">
        <f>'[30]1031'!$E$41</f>
        <v>0</v>
      </c>
      <c r="E53" s="1885">
        <f>'[29]1031'!$E$43</f>
        <v>0</v>
      </c>
      <c r="F53" s="1608">
        <f>SUM(G53-E53)</f>
        <v>50000</v>
      </c>
      <c r="G53" s="1884">
        <f>'[29]1031'!$C$43</f>
        <v>50000</v>
      </c>
      <c r="H53" s="1491">
        <v>50000</v>
      </c>
      <c r="I53" s="1883"/>
    </row>
    <row r="54" spans="1:14" s="1882" customFormat="1" ht="14.1" customHeight="1" outlineLevel="1">
      <c r="A54" s="1615" t="s">
        <v>1222</v>
      </c>
      <c r="B54" s="1733"/>
      <c r="C54" s="1887"/>
      <c r="D54" s="1539"/>
      <c r="E54" s="1885"/>
      <c r="F54" s="1608"/>
      <c r="G54" s="1884"/>
      <c r="H54" s="1491"/>
      <c r="I54" s="1883"/>
    </row>
    <row r="55" spans="1:14" s="1882" customFormat="1" ht="14.1" customHeight="1" outlineLevel="1">
      <c r="A55" s="1727"/>
      <c r="B55" s="1768" t="s">
        <v>1221</v>
      </c>
      <c r="C55" s="1886" t="s">
        <v>166</v>
      </c>
      <c r="D55" s="1539">
        <f>'[30]1031'!$E$43</f>
        <v>0</v>
      </c>
      <c r="E55" s="1885">
        <f>'[29]1031'!$E$45</f>
        <v>0</v>
      </c>
      <c r="F55" s="1608">
        <f>SUM(G55-E55)</f>
        <v>80000</v>
      </c>
      <c r="G55" s="1884">
        <f>'[29]1031'!$C$45</f>
        <v>80000</v>
      </c>
      <c r="H55" s="1491">
        <v>80000</v>
      </c>
      <c r="I55" s="1883"/>
    </row>
    <row r="56" spans="1:14" s="1882" customFormat="1" ht="14.1" customHeight="1" outlineLevel="1">
      <c r="A56" s="1727" t="s">
        <v>249</v>
      </c>
      <c r="B56" s="1733"/>
      <c r="C56" s="1886" t="s">
        <v>248</v>
      </c>
      <c r="D56" s="1539"/>
      <c r="E56" s="1885">
        <f>'[29]1031'!$E$46</f>
        <v>0</v>
      </c>
      <c r="F56" s="1608">
        <f>SUM(G56-E56)</f>
        <v>2000</v>
      </c>
      <c r="G56" s="1884">
        <f>'[29]1031'!$C$46</f>
        <v>2000</v>
      </c>
      <c r="H56" s="1491">
        <v>2000</v>
      </c>
      <c r="I56" s="1883"/>
    </row>
    <row r="57" spans="1:14" ht="14.1" customHeight="1" outlineLevel="1">
      <c r="A57" s="1881" t="s">
        <v>10</v>
      </c>
      <c r="B57" s="1880"/>
      <c r="C57" s="1879" t="s">
        <v>9</v>
      </c>
      <c r="D57" s="1535">
        <f>'[30]1031'!$E$45</f>
        <v>38856</v>
      </c>
      <c r="E57" s="1587">
        <f>'[29]1031'!$E$47</f>
        <v>2284.8000000000002</v>
      </c>
      <c r="F57" s="1608">
        <f>SUM(G57-E57)</f>
        <v>106835.2</v>
      </c>
      <c r="G57" s="1587">
        <f>'[29]1031'!$C$47</f>
        <v>109120</v>
      </c>
      <c r="H57" s="1587">
        <v>89000</v>
      </c>
      <c r="I57" s="1431"/>
    </row>
    <row r="58" spans="1:14" ht="18" customHeight="1" outlineLevel="2" thickBot="1">
      <c r="A58" s="1532" t="s">
        <v>8</v>
      </c>
      <c r="B58" s="1532"/>
      <c r="C58" s="1586"/>
      <c r="D58" s="1436">
        <f>SUM(D11+D35)</f>
        <v>9177959.0500000007</v>
      </c>
      <c r="E58" s="1436">
        <f>SUM(E11+E35)</f>
        <v>3794519.59</v>
      </c>
      <c r="F58" s="1878">
        <f>SUM(F11+F35)</f>
        <v>8105474.4100000001</v>
      </c>
      <c r="G58" s="1436">
        <f>SUM(G11+G35)</f>
        <v>12099994</v>
      </c>
      <c r="H58" s="1585">
        <f>SUM(H11+H35)</f>
        <v>12177000</v>
      </c>
      <c r="I58" s="1877" t="s">
        <v>1220</v>
      </c>
    </row>
    <row r="59" spans="1:14" ht="19.5" customHeight="1" thickTop="1">
      <c r="A59" s="1430" t="s">
        <v>1010</v>
      </c>
      <c r="C59" s="1581" t="s">
        <v>6</v>
      </c>
      <c r="E59" s="1520" t="s">
        <v>1219</v>
      </c>
      <c r="F59" s="1520"/>
      <c r="H59" s="1876"/>
    </row>
    <row r="60" spans="1:14" ht="27" customHeight="1">
      <c r="C60" s="1581"/>
      <c r="E60" s="1570"/>
      <c r="F60" s="1570"/>
    </row>
    <row r="61" spans="1:14" ht="15" customHeight="1">
      <c r="A61" s="1429" t="s">
        <v>1218</v>
      </c>
      <c r="C61" s="1428" t="s">
        <v>4</v>
      </c>
      <c r="D61" s="1428"/>
      <c r="E61" s="1526" t="s">
        <v>3</v>
      </c>
      <c r="F61" s="1526"/>
      <c r="G61" s="1526"/>
      <c r="H61" s="1526"/>
    </row>
    <row r="62" spans="1:14" s="1420" customFormat="1" ht="12.75" customHeight="1">
      <c r="A62" s="1426" t="s">
        <v>1217</v>
      </c>
      <c r="B62" s="1422"/>
      <c r="C62" s="1425" t="s">
        <v>100</v>
      </c>
      <c r="D62" s="1425"/>
      <c r="E62" s="1521" t="s">
        <v>0</v>
      </c>
      <c r="F62" s="1521"/>
      <c r="G62" s="1521"/>
      <c r="H62" s="1521"/>
      <c r="I62" s="1422"/>
    </row>
    <row r="63" spans="1:14" s="1420" customFormat="1" ht="13.5" customHeight="1">
      <c r="A63" s="1426"/>
      <c r="B63" s="1422"/>
      <c r="C63" s="1525"/>
      <c r="D63" s="1525"/>
      <c r="E63" s="1423"/>
      <c r="F63" s="1423"/>
      <c r="G63" s="1423"/>
      <c r="H63" s="1423"/>
      <c r="I63" s="1422"/>
    </row>
    <row r="64" spans="1:14" s="1420" customFormat="1">
      <c r="B64" s="1422"/>
      <c r="D64" s="1423"/>
      <c r="E64" s="1423"/>
      <c r="F64" s="1423"/>
      <c r="G64" s="1423"/>
      <c r="H64" s="1423"/>
      <c r="I64" s="1422"/>
    </row>
    <row r="65" spans="2:9" s="1420" customFormat="1">
      <c r="B65" s="1422"/>
      <c r="D65" s="1423"/>
      <c r="E65" s="1423"/>
      <c r="F65" s="1423"/>
      <c r="G65" s="1423"/>
      <c r="H65" s="1423"/>
      <c r="I65" s="1422"/>
    </row>
    <row r="66" spans="2:9" s="1420" customFormat="1">
      <c r="B66" s="1422"/>
      <c r="D66" s="1423"/>
      <c r="E66" s="1423"/>
      <c r="F66" s="1423"/>
      <c r="G66" s="1423"/>
      <c r="H66" s="1423"/>
      <c r="I66" s="1422"/>
    </row>
    <row r="67" spans="2:9" s="1420" customFormat="1">
      <c r="B67" s="1422"/>
      <c r="D67" s="1423"/>
      <c r="E67" s="1423"/>
      <c r="F67" s="1423"/>
      <c r="G67" s="1423"/>
      <c r="H67" s="1423"/>
      <c r="I67" s="1422"/>
    </row>
    <row r="68" spans="2:9" s="1420" customFormat="1">
      <c r="B68" s="1422"/>
      <c r="D68" s="1423"/>
      <c r="E68" s="1423"/>
      <c r="F68" s="1423"/>
      <c r="G68" s="1423"/>
      <c r="H68" s="1423"/>
      <c r="I68" s="1422"/>
    </row>
    <row r="69" spans="2:9" s="1420" customFormat="1">
      <c r="D69" s="1423"/>
      <c r="E69" s="1423"/>
      <c r="F69" s="1423"/>
      <c r="G69" s="1423"/>
      <c r="H69" s="1423"/>
      <c r="I69" s="1422"/>
    </row>
    <row r="70" spans="2:9" s="1420" customFormat="1">
      <c r="D70" s="1423"/>
      <c r="E70" s="1423"/>
      <c r="F70" s="1423"/>
      <c r="G70" s="1423"/>
      <c r="H70" s="1423"/>
      <c r="I70" s="1422"/>
    </row>
    <row r="71" spans="2:9" s="1420" customFormat="1">
      <c r="D71" s="1423"/>
      <c r="E71" s="1423"/>
      <c r="F71" s="1423"/>
      <c r="G71" s="1423"/>
      <c r="H71" s="1423"/>
      <c r="I71" s="1422"/>
    </row>
    <row r="72" spans="2:9" s="1420" customFormat="1">
      <c r="D72" s="1423"/>
      <c r="E72" s="1423"/>
      <c r="F72" s="1423"/>
      <c r="G72" s="1423"/>
      <c r="H72" s="1423"/>
      <c r="I72" s="1422"/>
    </row>
    <row r="73" spans="2:9" s="1420" customFormat="1">
      <c r="D73" s="1423"/>
      <c r="E73" s="1423"/>
      <c r="F73" s="1423"/>
      <c r="G73" s="1423"/>
      <c r="H73" s="1423"/>
      <c r="I73" s="1422"/>
    </row>
    <row r="74" spans="2:9" s="1420" customFormat="1">
      <c r="B74" s="1422"/>
      <c r="D74" s="1423"/>
      <c r="E74" s="1423"/>
      <c r="F74" s="1423"/>
      <c r="G74" s="1423"/>
      <c r="H74" s="1423"/>
      <c r="I74" s="1422"/>
    </row>
    <row r="75" spans="2:9" s="1420" customFormat="1">
      <c r="B75" s="1422"/>
      <c r="D75" s="1423"/>
      <c r="E75" s="1423"/>
      <c r="F75" s="1423"/>
      <c r="G75" s="1423"/>
      <c r="H75" s="1423"/>
      <c r="I75" s="1422"/>
    </row>
    <row r="76" spans="2:9" ht="9" customHeight="1"/>
    <row r="77" spans="2:9" ht="9" customHeight="1"/>
    <row r="78" spans="2:9" ht="9" customHeight="1"/>
    <row r="79" spans="2:9" ht="9" customHeight="1"/>
    <row r="80" spans="2:9" ht="9" customHeight="1"/>
    <row r="81" ht="9.9499999999999993" customHeight="1"/>
  </sheetData>
  <mergeCells count="10">
    <mergeCell ref="C63:D63"/>
    <mergeCell ref="C62:D62"/>
    <mergeCell ref="E62:H62"/>
    <mergeCell ref="A7:B9"/>
    <mergeCell ref="A3:H3"/>
    <mergeCell ref="A4:H4"/>
    <mergeCell ref="E7:G7"/>
    <mergeCell ref="E59:F59"/>
    <mergeCell ref="C61:D61"/>
    <mergeCell ref="E61:H61"/>
  </mergeCells>
  <pageMargins left="0.5" right="0" top="0.25" bottom="0" header="0.5" footer="0"/>
  <pageSetup paperSize="5" orientation="portrait"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D83"/>
  <sheetViews>
    <sheetView showGridLines="0" showOutlineSymbols="0" topLeftCell="A46" zoomScale="92" zoomScaleNormal="92" workbookViewId="0">
      <selection activeCell="C63" sqref="C63:D65"/>
    </sheetView>
  </sheetViews>
  <sheetFormatPr defaultColWidth="12.5703125" defaultRowHeight="12.75" outlineLevelRow="2" outlineLevelCol="2"/>
  <cols>
    <col min="1" max="1" width="1.85546875" style="1430" customWidth="1"/>
    <col min="2" max="2" width="34.140625" style="1430" customWidth="1"/>
    <col min="3" max="3" width="8.7109375" style="1430" customWidth="1"/>
    <col min="4" max="4" width="14" style="1430" customWidth="1"/>
    <col min="5" max="5" width="8.28515625" style="1430" customWidth="1"/>
    <col min="6" max="6" width="10" style="1430" customWidth="1"/>
    <col min="7" max="7" width="9.140625" style="1430" customWidth="1"/>
    <col min="8" max="8" width="12.140625" style="1430" customWidth="1"/>
    <col min="9" max="33" width="12.5703125" style="1430"/>
    <col min="34" max="38" width="12.5703125" style="1430" outlineLevel="1"/>
    <col min="39" max="44" width="12.5703125" style="1430" outlineLevel="2"/>
    <col min="45" max="47" width="12.5703125" style="1430" outlineLevel="1"/>
    <col min="48" max="67" width="12.5703125" style="1430"/>
    <col min="68" max="71" width="12.5703125" style="1430" outlineLevel="1"/>
    <col min="72" max="119" width="12.5703125" style="1430"/>
    <col min="120" max="125" width="12.5703125" style="1430" outlineLevel="1"/>
    <col min="126" max="131" width="12.5703125" style="1430" outlineLevel="2"/>
    <col min="132" max="134" width="12.5703125" style="1430" outlineLevel="1"/>
    <col min="135" max="16384" width="12.5703125" style="1430"/>
  </cols>
  <sheetData>
    <row r="1" spans="1:8" s="1437" customFormat="1" ht="10.5" customHeight="1">
      <c r="F1" s="1523" t="s">
        <v>99</v>
      </c>
    </row>
    <row r="2" spans="1:8" s="1437" customFormat="1" ht="10.5" customHeight="1">
      <c r="E2" s="1953"/>
      <c r="F2" s="1522" t="s">
        <v>1232</v>
      </c>
      <c r="G2" s="1953"/>
      <c r="H2" s="1953"/>
    </row>
    <row r="3" spans="1:8" ht="21" customHeight="1">
      <c r="A3" s="1526" t="s">
        <v>220</v>
      </c>
      <c r="B3" s="1526"/>
      <c r="C3" s="1526"/>
      <c r="D3" s="1526"/>
      <c r="E3" s="1526"/>
      <c r="F3" s="1526"/>
      <c r="G3" s="1526"/>
      <c r="H3" s="1526"/>
    </row>
    <row r="4" spans="1:8" ht="11.25" customHeight="1">
      <c r="A4" s="1520" t="s">
        <v>365</v>
      </c>
      <c r="B4" s="1520"/>
      <c r="C4" s="1520"/>
      <c r="D4" s="1520"/>
      <c r="E4" s="1520"/>
      <c r="F4" s="1520"/>
      <c r="G4" s="1520"/>
      <c r="H4" s="1520"/>
    </row>
    <row r="5" spans="1:8" ht="6" customHeight="1">
      <c r="A5" s="1570"/>
      <c r="B5" s="1570"/>
      <c r="C5" s="1570"/>
      <c r="D5" s="1570"/>
      <c r="E5" s="1570"/>
      <c r="F5" s="1570"/>
      <c r="G5" s="1570"/>
      <c r="H5" s="1570"/>
    </row>
    <row r="6" spans="1:8" ht="14.25" customHeight="1">
      <c r="A6" s="1630" t="s">
        <v>1231</v>
      </c>
    </row>
    <row r="7" spans="1:8" ht="6" customHeight="1">
      <c r="A7" s="1631"/>
      <c r="B7" s="1630"/>
    </row>
    <row r="8" spans="1:8" ht="14.85" customHeight="1">
      <c r="A8" s="1518" t="s">
        <v>143</v>
      </c>
      <c r="B8" s="1517"/>
      <c r="C8" s="1512" t="s">
        <v>92</v>
      </c>
      <c r="D8" s="1511" t="s">
        <v>91</v>
      </c>
      <c r="E8" s="1515" t="s">
        <v>1035</v>
      </c>
      <c r="F8" s="1514"/>
      <c r="G8" s="1513"/>
      <c r="H8" s="1512" t="s">
        <v>87</v>
      </c>
    </row>
    <row r="9" spans="1:8" ht="14.85" customHeight="1">
      <c r="A9" s="1510"/>
      <c r="B9" s="1509"/>
      <c r="C9" s="1505" t="s">
        <v>86</v>
      </c>
      <c r="D9" s="1505">
        <v>2017</v>
      </c>
      <c r="E9" s="1952" t="s">
        <v>1004</v>
      </c>
      <c r="F9" s="1952" t="s">
        <v>1003</v>
      </c>
      <c r="G9" s="1506" t="s">
        <v>88</v>
      </c>
      <c r="H9" s="1506" t="s">
        <v>228</v>
      </c>
    </row>
    <row r="10" spans="1:8" ht="14.85" customHeight="1">
      <c r="A10" s="1504"/>
      <c r="B10" s="1503"/>
      <c r="C10" s="1951"/>
      <c r="D10" s="1500" t="s">
        <v>84</v>
      </c>
      <c r="E10" s="1500" t="s">
        <v>84</v>
      </c>
      <c r="F10" s="1500" t="s">
        <v>142</v>
      </c>
      <c r="G10" s="1501"/>
      <c r="H10" s="1500" t="s">
        <v>83</v>
      </c>
    </row>
    <row r="11" spans="1:8" ht="14.85" customHeight="1">
      <c r="A11" s="1496" t="s">
        <v>213</v>
      </c>
      <c r="B11" s="1498"/>
      <c r="C11" s="1949"/>
      <c r="D11" s="1478"/>
      <c r="E11" s="1478"/>
      <c r="F11" s="1498"/>
      <c r="G11" s="1498"/>
      <c r="H11" s="1498"/>
    </row>
    <row r="12" spans="1:8" ht="15.95" customHeight="1">
      <c r="A12" s="1948" t="s">
        <v>82</v>
      </c>
      <c r="B12" s="1498"/>
      <c r="C12" s="1962"/>
      <c r="D12" s="1946"/>
      <c r="E12" s="1946"/>
      <c r="F12" s="1946"/>
      <c r="G12" s="1946"/>
      <c r="H12" s="1946">
        <f>SUM(H14:H34)</f>
        <v>10609642</v>
      </c>
    </row>
    <row r="13" spans="1:8" ht="15" customHeight="1" outlineLevel="1">
      <c r="A13" s="1922" t="s">
        <v>81</v>
      </c>
      <c r="B13" s="1961"/>
      <c r="C13" s="1960"/>
      <c r="D13" s="1959"/>
      <c r="E13" s="1942"/>
      <c r="F13" s="1941"/>
      <c r="G13" s="1941"/>
      <c r="H13" s="1941"/>
    </row>
    <row r="14" spans="1:8" ht="15" customHeight="1" outlineLevel="1">
      <c r="A14" s="1615" t="s">
        <v>478</v>
      </c>
      <c r="B14" s="1733"/>
      <c r="C14" s="1918" t="s">
        <v>79</v>
      </c>
      <c r="D14" s="1539"/>
      <c r="E14" s="1608"/>
      <c r="F14" s="1608"/>
      <c r="G14" s="1909"/>
      <c r="H14" s="1939">
        <f>'plantilla new'!K49</f>
        <v>6912576</v>
      </c>
    </row>
    <row r="15" spans="1:8" ht="15" customHeight="1" outlineLevel="1">
      <c r="A15" s="1922" t="s">
        <v>78</v>
      </c>
      <c r="B15" s="1733"/>
      <c r="C15" s="1918"/>
      <c r="D15" s="1539"/>
      <c r="E15" s="1608"/>
      <c r="F15" s="1608"/>
      <c r="G15" s="1607"/>
      <c r="H15" s="1939"/>
    </row>
    <row r="16" spans="1:8" ht="15" customHeight="1" outlineLevel="1">
      <c r="A16" s="1899" t="s">
        <v>77</v>
      </c>
      <c r="B16" s="1471"/>
      <c r="C16" s="1918" t="s">
        <v>76</v>
      </c>
      <c r="D16" s="1539"/>
      <c r="E16" s="1608"/>
      <c r="F16" s="1608"/>
      <c r="G16" s="1932"/>
      <c r="H16" s="1932">
        <f>'plantilla new'!B47*2000*12</f>
        <v>576000</v>
      </c>
    </row>
    <row r="17" spans="1:10" ht="15" customHeight="1" outlineLevel="1">
      <c r="A17" s="1899" t="s">
        <v>141</v>
      </c>
      <c r="B17" s="1471"/>
      <c r="C17" s="1916" t="s">
        <v>140</v>
      </c>
      <c r="D17" s="1539"/>
      <c r="E17" s="1608"/>
      <c r="F17" s="1608"/>
      <c r="G17" s="1932"/>
      <c r="H17" s="1936">
        <f>7125*12</f>
        <v>85500</v>
      </c>
    </row>
    <row r="18" spans="1:10" ht="15" customHeight="1" outlineLevel="1">
      <c r="A18" s="1899" t="s">
        <v>139</v>
      </c>
      <c r="B18" s="1471"/>
      <c r="C18" s="1916" t="s">
        <v>138</v>
      </c>
      <c r="D18" s="1539"/>
      <c r="E18" s="1608"/>
      <c r="F18" s="1608"/>
      <c r="G18" s="1932"/>
      <c r="H18" s="1936">
        <f>7125*12</f>
        <v>85500</v>
      </c>
    </row>
    <row r="19" spans="1:10" ht="15" customHeight="1" outlineLevel="1">
      <c r="A19" s="1899" t="s">
        <v>75</v>
      </c>
      <c r="B19" s="1471"/>
      <c r="C19" s="1916" t="s">
        <v>74</v>
      </c>
      <c r="D19" s="1539"/>
      <c r="E19" s="1608"/>
      <c r="F19" s="1608"/>
      <c r="G19" s="1932"/>
      <c r="H19" s="1932">
        <f>'plantilla new'!B47*6000</f>
        <v>144000</v>
      </c>
    </row>
    <row r="20" spans="1:10" ht="15" customHeight="1" outlineLevel="1">
      <c r="A20" s="1899" t="s">
        <v>1236</v>
      </c>
      <c r="B20" s="1471"/>
      <c r="C20" s="1916" t="s">
        <v>1032</v>
      </c>
      <c r="D20" s="1539"/>
      <c r="E20" s="1608"/>
      <c r="F20" s="1608"/>
      <c r="G20" s="1932"/>
      <c r="H20" s="1932">
        <v>0</v>
      </c>
    </row>
    <row r="21" spans="1:10" ht="15" customHeight="1" outlineLevel="1">
      <c r="A21" s="1899" t="s">
        <v>1031</v>
      </c>
      <c r="B21" s="1471"/>
      <c r="C21" s="1918" t="s">
        <v>72</v>
      </c>
      <c r="D21" s="1539"/>
      <c r="E21" s="1608"/>
      <c r="F21" s="1608"/>
      <c r="G21" s="1607"/>
      <c r="H21" s="1607">
        <f>H14/12</f>
        <v>576048</v>
      </c>
    </row>
    <row r="22" spans="1:10" ht="15" customHeight="1" outlineLevel="1">
      <c r="A22" s="1899" t="s">
        <v>71</v>
      </c>
      <c r="B22" s="1471"/>
      <c r="C22" s="1918" t="s">
        <v>70</v>
      </c>
      <c r="D22" s="1539"/>
      <c r="E22" s="1608"/>
      <c r="F22" s="1608"/>
      <c r="G22" s="1932"/>
      <c r="H22" s="1932">
        <f>'plantilla new'!B47*5000</f>
        <v>120000</v>
      </c>
    </row>
    <row r="23" spans="1:10" ht="15" customHeight="1" outlineLevel="1">
      <c r="A23" s="1899" t="s">
        <v>69</v>
      </c>
      <c r="B23" s="1471"/>
      <c r="C23" s="1916" t="s">
        <v>68</v>
      </c>
      <c r="D23" s="1539"/>
      <c r="E23" s="1608"/>
      <c r="F23" s="1608"/>
      <c r="G23" s="1932"/>
      <c r="H23" s="1932">
        <f>SUM(H14/12)</f>
        <v>576048</v>
      </c>
    </row>
    <row r="24" spans="1:10" ht="15" customHeight="1" outlineLevel="1">
      <c r="A24" s="1929" t="s">
        <v>67</v>
      </c>
      <c r="B24" s="1733"/>
      <c r="C24" s="1928"/>
      <c r="D24" s="1539"/>
      <c r="E24" s="1608"/>
      <c r="F24" s="1608"/>
      <c r="G24" s="1915"/>
      <c r="H24" s="1915"/>
    </row>
    <row r="25" spans="1:10" ht="15" customHeight="1" outlineLevel="1">
      <c r="A25" s="1899" t="s">
        <v>474</v>
      </c>
      <c r="B25" s="1733"/>
      <c r="C25" s="1918" t="s">
        <v>65</v>
      </c>
      <c r="D25" s="1539"/>
      <c r="E25" s="1608"/>
      <c r="F25" s="1608"/>
      <c r="G25" s="1927"/>
      <c r="H25" s="1927">
        <v>816329</v>
      </c>
      <c r="J25" s="1430">
        <f>SUM(H14*0.12)</f>
        <v>829509.12</v>
      </c>
    </row>
    <row r="26" spans="1:10" ht="15" customHeight="1" outlineLevel="1">
      <c r="A26" s="1899" t="s">
        <v>64</v>
      </c>
      <c r="B26" s="1733"/>
      <c r="C26" s="1918" t="s">
        <v>63</v>
      </c>
      <c r="D26" s="1539"/>
      <c r="E26" s="1608"/>
      <c r="F26" s="1608"/>
      <c r="G26" s="1923"/>
      <c r="H26" s="1923">
        <f>'plantilla new'!B47*100*12</f>
        <v>28800</v>
      </c>
    </row>
    <row r="27" spans="1:10" ht="15" customHeight="1" outlineLevel="1">
      <c r="A27" s="1899" t="s">
        <v>62</v>
      </c>
      <c r="B27" s="1733"/>
      <c r="C27" s="1918" t="s">
        <v>61</v>
      </c>
      <c r="D27" s="1539"/>
      <c r="E27" s="1608"/>
      <c r="F27" s="1608"/>
      <c r="G27" s="1925"/>
      <c r="H27" s="1925">
        <v>79993</v>
      </c>
      <c r="J27" s="1430">
        <f>'plantilla new'!P50</f>
        <v>0</v>
      </c>
    </row>
    <row r="28" spans="1:10" ht="15" customHeight="1" outlineLevel="1">
      <c r="A28" s="1899" t="s">
        <v>60</v>
      </c>
      <c r="B28" s="1733"/>
      <c r="C28" s="1918" t="s">
        <v>59</v>
      </c>
      <c r="D28" s="1539"/>
      <c r="E28" s="1608"/>
      <c r="F28" s="1608"/>
      <c r="G28" s="1923"/>
      <c r="H28" s="1923">
        <f>'plantilla new'!B47*100*12</f>
        <v>28800</v>
      </c>
    </row>
    <row r="29" spans="1:10" ht="15" customHeight="1" outlineLevel="1">
      <c r="A29" s="1922" t="s">
        <v>56</v>
      </c>
      <c r="B29" s="1733"/>
      <c r="C29" s="1918"/>
      <c r="D29" s="1539"/>
      <c r="E29" s="1680"/>
      <c r="F29" s="1608"/>
      <c r="G29" s="1909"/>
      <c r="H29" s="1909"/>
    </row>
    <row r="30" spans="1:10" ht="15" customHeight="1" outlineLevel="1">
      <c r="A30" s="1899" t="s">
        <v>472</v>
      </c>
      <c r="B30" s="1733"/>
      <c r="C30" s="1918" t="s">
        <v>57</v>
      </c>
      <c r="D30" s="1539"/>
      <c r="E30" s="1680"/>
      <c r="F30" s="1608"/>
      <c r="G30" s="1909"/>
      <c r="H30" s="1909">
        <v>1000</v>
      </c>
    </row>
    <row r="31" spans="1:10" ht="15" customHeight="1" outlineLevel="1">
      <c r="A31" s="1913" t="s">
        <v>464</v>
      </c>
      <c r="B31" s="1733"/>
      <c r="C31" s="1916" t="s">
        <v>1027</v>
      </c>
      <c r="D31" s="1539"/>
      <c r="E31" s="1680"/>
      <c r="F31" s="1608"/>
      <c r="G31" s="1909"/>
      <c r="H31" s="1607">
        <f>H14/12</f>
        <v>576048</v>
      </c>
    </row>
    <row r="32" spans="1:10" ht="15" customHeight="1" outlineLevel="1">
      <c r="A32" s="1913" t="s">
        <v>470</v>
      </c>
      <c r="B32" s="1733"/>
      <c r="C32" s="1918" t="s">
        <v>1026</v>
      </c>
      <c r="D32" s="1539"/>
      <c r="E32" s="1910"/>
      <c r="F32" s="1608"/>
      <c r="G32" s="1909"/>
      <c r="H32" s="1920">
        <v>1000</v>
      </c>
    </row>
    <row r="33" spans="1:8" ht="15" customHeight="1" outlineLevel="1">
      <c r="A33" s="1913" t="s">
        <v>52</v>
      </c>
      <c r="B33" s="1431"/>
      <c r="C33" s="1918" t="s">
        <v>1025</v>
      </c>
      <c r="D33" s="1911"/>
      <c r="E33" s="1910"/>
      <c r="F33" s="1608"/>
      <c r="G33" s="1909"/>
      <c r="H33" s="1908">
        <v>1000</v>
      </c>
    </row>
    <row r="34" spans="1:8" ht="15" customHeight="1" outlineLevel="1">
      <c r="A34" s="1917" t="s">
        <v>1227</v>
      </c>
      <c r="B34" s="1431"/>
      <c r="C34" s="1958" t="s">
        <v>1235</v>
      </c>
      <c r="D34" s="1911"/>
      <c r="E34" s="1910"/>
      <c r="F34" s="1608"/>
      <c r="G34" s="1915"/>
      <c r="H34" s="1915">
        <v>1000</v>
      </c>
    </row>
    <row r="35" spans="1:8" ht="18" customHeight="1" outlineLevel="1">
      <c r="A35" s="1756" t="s">
        <v>46</v>
      </c>
      <c r="B35" s="1670"/>
      <c r="C35" s="1906"/>
      <c r="D35" s="1669"/>
      <c r="E35" s="1669"/>
      <c r="F35" s="1669"/>
      <c r="G35" s="1669"/>
      <c r="H35" s="1669">
        <f>SUM(H36:H57)</f>
        <v>866920</v>
      </c>
    </row>
    <row r="36" spans="1:8" ht="15" customHeight="1" outlineLevel="1">
      <c r="A36" s="1899" t="s">
        <v>1022</v>
      </c>
      <c r="B36" s="1905"/>
      <c r="C36" s="1887" t="s">
        <v>44</v>
      </c>
      <c r="D36" s="1904"/>
      <c r="E36" s="1903"/>
      <c r="F36" s="1608"/>
      <c r="G36" s="1903"/>
      <c r="H36" s="1957">
        <v>80000</v>
      </c>
    </row>
    <row r="37" spans="1:8" s="1882" customFormat="1" ht="15" customHeight="1" outlineLevel="1">
      <c r="A37" s="1899" t="s">
        <v>211</v>
      </c>
      <c r="B37" s="1898"/>
      <c r="C37" s="1887" t="s">
        <v>40</v>
      </c>
      <c r="D37" s="1539"/>
      <c r="E37" s="1884"/>
      <c r="F37" s="1608"/>
      <c r="G37" s="1884"/>
      <c r="H37" s="1491">
        <v>30000</v>
      </c>
    </row>
    <row r="38" spans="1:8" s="1882" customFormat="1" ht="15" customHeight="1" outlineLevel="1">
      <c r="A38" s="1899" t="s">
        <v>39</v>
      </c>
      <c r="B38" s="1898"/>
      <c r="C38" s="1887" t="s">
        <v>35</v>
      </c>
      <c r="D38" s="1539"/>
      <c r="E38" s="1884"/>
      <c r="F38" s="1608"/>
      <c r="G38" s="1884"/>
      <c r="H38" s="1491">
        <v>15000</v>
      </c>
    </row>
    <row r="39" spans="1:8" s="1882" customFormat="1" ht="15" customHeight="1" outlineLevel="1">
      <c r="A39" s="1615" t="s">
        <v>1019</v>
      </c>
      <c r="B39" s="1733"/>
      <c r="C39" s="1887"/>
      <c r="D39" s="1539"/>
      <c r="E39" s="1884"/>
      <c r="F39" s="1608"/>
      <c r="G39" s="1884"/>
      <c r="H39" s="1491"/>
    </row>
    <row r="40" spans="1:8" s="1882" customFormat="1" ht="15" customHeight="1" outlineLevel="1">
      <c r="A40" s="1901"/>
      <c r="B40" s="1477" t="s">
        <v>1018</v>
      </c>
      <c r="C40" s="1886" t="s">
        <v>133</v>
      </c>
      <c r="D40" s="1539"/>
      <c r="E40" s="1884"/>
      <c r="F40" s="1608"/>
      <c r="G40" s="1884"/>
      <c r="H40" s="1491">
        <v>40000</v>
      </c>
    </row>
    <row r="41" spans="1:8" s="1882" customFormat="1" ht="15" customHeight="1" outlineLevel="1">
      <c r="A41" s="1900" t="s">
        <v>1226</v>
      </c>
      <c r="B41" s="1477"/>
      <c r="C41" s="1886" t="s">
        <v>131</v>
      </c>
      <c r="D41" s="1539"/>
      <c r="E41" s="1884"/>
      <c r="F41" s="1608"/>
      <c r="G41" s="1884"/>
      <c r="H41" s="1491">
        <v>270000</v>
      </c>
    </row>
    <row r="42" spans="1:8" s="1882" customFormat="1" ht="15" customHeight="1" outlineLevel="1">
      <c r="A42" s="1615" t="s">
        <v>1017</v>
      </c>
      <c r="B42" s="1898"/>
      <c r="C42" s="1895" t="s">
        <v>33</v>
      </c>
      <c r="D42" s="1539"/>
      <c r="E42" s="1884"/>
      <c r="F42" s="1608"/>
      <c r="G42" s="1884"/>
      <c r="H42" s="1491">
        <v>5000</v>
      </c>
    </row>
    <row r="43" spans="1:8" s="1882" customFormat="1" ht="15" customHeight="1" outlineLevel="1">
      <c r="A43" s="1899" t="s">
        <v>1016</v>
      </c>
      <c r="B43" s="1898"/>
      <c r="C43" s="1887" t="s">
        <v>29</v>
      </c>
      <c r="D43" s="1539"/>
      <c r="E43" s="1884"/>
      <c r="F43" s="1608"/>
      <c r="G43" s="1884"/>
      <c r="H43" s="1491">
        <v>1000</v>
      </c>
    </row>
    <row r="44" spans="1:8" s="1882" customFormat="1" ht="15" customHeight="1" outlineLevel="1">
      <c r="A44" s="1899" t="s">
        <v>28</v>
      </c>
      <c r="B44" s="1898"/>
      <c r="C44" s="1886" t="s">
        <v>27</v>
      </c>
      <c r="D44" s="1539"/>
      <c r="E44" s="1884"/>
      <c r="F44" s="1608"/>
      <c r="G44" s="1884"/>
      <c r="H44" s="1491">
        <v>35000</v>
      </c>
    </row>
    <row r="45" spans="1:8" s="1882" customFormat="1" ht="15" customHeight="1" outlineLevel="1">
      <c r="A45" s="1897" t="s">
        <v>24</v>
      </c>
      <c r="B45" s="1896"/>
      <c r="C45" s="1895" t="s">
        <v>23</v>
      </c>
      <c r="D45" s="1539"/>
      <c r="E45" s="1491"/>
      <c r="F45" s="1608"/>
      <c r="G45" s="1884"/>
      <c r="H45" s="1491">
        <v>73920</v>
      </c>
    </row>
    <row r="46" spans="1:8" s="1882" customFormat="1" ht="15" customHeight="1" outlineLevel="1">
      <c r="A46" s="1615" t="s">
        <v>1014</v>
      </c>
      <c r="B46" s="1770"/>
      <c r="C46" s="1894"/>
      <c r="D46" s="1539"/>
      <c r="E46" s="1884"/>
      <c r="F46" s="1608"/>
      <c r="G46" s="1884"/>
      <c r="H46" s="1491"/>
    </row>
    <row r="47" spans="1:8" s="1882" customFormat="1" ht="15" customHeight="1" outlineLevel="1">
      <c r="A47" s="1727"/>
      <c r="B47" s="1768" t="s">
        <v>1015</v>
      </c>
      <c r="C47" s="1886" t="s">
        <v>118</v>
      </c>
      <c r="D47" s="1539"/>
      <c r="E47" s="1885"/>
      <c r="F47" s="1608"/>
      <c r="G47" s="1884"/>
      <c r="H47" s="1491">
        <v>5000</v>
      </c>
    </row>
    <row r="48" spans="1:8" s="1882" customFormat="1" ht="15" customHeight="1" outlineLevel="1">
      <c r="A48" s="1615" t="s">
        <v>1014</v>
      </c>
      <c r="B48" s="1770"/>
      <c r="C48" s="1894"/>
      <c r="D48" s="1539"/>
      <c r="E48" s="1885"/>
      <c r="F48" s="1608"/>
      <c r="G48" s="1884"/>
      <c r="H48" s="1491"/>
    </row>
    <row r="49" spans="1:8" s="1882" customFormat="1" ht="15" customHeight="1" outlineLevel="1">
      <c r="A49" s="1727"/>
      <c r="B49" s="1768" t="s">
        <v>1013</v>
      </c>
      <c r="C49" s="1886" t="s">
        <v>18</v>
      </c>
      <c r="D49" s="1539"/>
      <c r="E49" s="1885"/>
      <c r="F49" s="1608"/>
      <c r="G49" s="1884"/>
      <c r="H49" s="1491">
        <v>40000</v>
      </c>
    </row>
    <row r="50" spans="1:8" s="1882" customFormat="1" ht="15" customHeight="1" outlineLevel="1">
      <c r="A50" s="1615" t="s">
        <v>1222</v>
      </c>
      <c r="B50" s="1733"/>
      <c r="C50" s="1887"/>
      <c r="D50" s="1539"/>
      <c r="E50" s="1885"/>
      <c r="F50" s="1608"/>
      <c r="G50" s="1884"/>
      <c r="H50" s="1491"/>
    </row>
    <row r="51" spans="1:8" s="1882" customFormat="1" ht="15" customHeight="1" outlineLevel="1">
      <c r="A51" s="1727"/>
      <c r="B51" s="1768" t="s">
        <v>1224</v>
      </c>
      <c r="C51" s="1886" t="s">
        <v>15</v>
      </c>
      <c r="D51" s="1539"/>
      <c r="E51" s="1885"/>
      <c r="F51" s="1608"/>
      <c r="G51" s="1884"/>
      <c r="H51" s="1491">
        <v>40000</v>
      </c>
    </row>
    <row r="52" spans="1:8" s="1882" customFormat="1" ht="15" customHeight="1" outlineLevel="1">
      <c r="A52" s="1615" t="s">
        <v>1222</v>
      </c>
      <c r="B52" s="1733"/>
      <c r="C52" s="1887"/>
      <c r="D52" s="1539"/>
      <c r="E52" s="1885"/>
      <c r="F52" s="1608"/>
      <c r="G52" s="1884"/>
      <c r="H52" s="1491"/>
    </row>
    <row r="53" spans="1:8" s="1882" customFormat="1" ht="15" customHeight="1" outlineLevel="1">
      <c r="A53" s="1727"/>
      <c r="B53" s="1768" t="s">
        <v>1223</v>
      </c>
      <c r="C53" s="1886" t="s">
        <v>167</v>
      </c>
      <c r="D53" s="1539"/>
      <c r="E53" s="1885"/>
      <c r="F53" s="1608"/>
      <c r="G53" s="1884"/>
      <c r="H53" s="1491">
        <v>50000</v>
      </c>
    </row>
    <row r="54" spans="1:8" s="1882" customFormat="1" ht="15" customHeight="1" outlineLevel="1">
      <c r="A54" s="1615" t="s">
        <v>1222</v>
      </c>
      <c r="B54" s="1733"/>
      <c r="C54" s="1887"/>
      <c r="D54" s="1539"/>
      <c r="E54" s="1885"/>
      <c r="F54" s="1608"/>
      <c r="G54" s="1884"/>
      <c r="H54" s="1491"/>
    </row>
    <row r="55" spans="1:8" s="1882" customFormat="1" ht="15" customHeight="1" outlineLevel="1">
      <c r="A55" s="1727"/>
      <c r="B55" s="1768" t="s">
        <v>1221</v>
      </c>
      <c r="C55" s="1886" t="s">
        <v>166</v>
      </c>
      <c r="D55" s="1539"/>
      <c r="E55" s="1885"/>
      <c r="F55" s="1608"/>
      <c r="G55" s="1884"/>
      <c r="H55" s="1491">
        <v>80000</v>
      </c>
    </row>
    <row r="56" spans="1:8" s="1882" customFormat="1" ht="15" customHeight="1" outlineLevel="1">
      <c r="A56" s="1727" t="s">
        <v>249</v>
      </c>
      <c r="B56" s="1733"/>
      <c r="C56" s="1886" t="s">
        <v>248</v>
      </c>
      <c r="D56" s="1539"/>
      <c r="E56" s="1885"/>
      <c r="F56" s="1608"/>
      <c r="G56" s="1884"/>
      <c r="H56" s="1491">
        <v>2000</v>
      </c>
    </row>
    <row r="57" spans="1:8" ht="15" customHeight="1" outlineLevel="1">
      <c r="A57" s="1881" t="s">
        <v>10</v>
      </c>
      <c r="B57" s="1880"/>
      <c r="C57" s="1879" t="s">
        <v>9</v>
      </c>
      <c r="D57" s="1535"/>
      <c r="E57" s="1587"/>
      <c r="F57" s="1608"/>
      <c r="G57" s="1587"/>
      <c r="H57" s="1587">
        <v>100000</v>
      </c>
    </row>
    <row r="58" spans="1:8" ht="18" customHeight="1" outlineLevel="2" thickBot="1">
      <c r="A58" s="1532" t="s">
        <v>8</v>
      </c>
      <c r="B58" s="1532"/>
      <c r="C58" s="1586"/>
      <c r="D58" s="1436"/>
      <c r="E58" s="1436"/>
      <c r="F58" s="1436"/>
      <c r="G58" s="1436"/>
      <c r="H58" s="1585">
        <f>SUM(H12+H35)</f>
        <v>11476562</v>
      </c>
    </row>
    <row r="59" spans="1:8" ht="11.45" customHeight="1" outlineLevel="2" thickTop="1">
      <c r="A59" s="1528"/>
      <c r="B59" s="1528"/>
      <c r="C59" s="1956"/>
      <c r="D59" s="1955"/>
      <c r="E59" s="1955"/>
      <c r="F59" s="1955"/>
      <c r="G59" s="1955"/>
      <c r="H59" s="1954"/>
    </row>
    <row r="60" spans="1:8" ht="14.85" customHeight="1">
      <c r="A60" s="1430" t="s">
        <v>1010</v>
      </c>
      <c r="C60" s="1581" t="s">
        <v>6</v>
      </c>
      <c r="E60" s="1520" t="s">
        <v>1219</v>
      </c>
      <c r="F60" s="1520"/>
    </row>
    <row r="61" spans="1:8" ht="12.6" customHeight="1">
      <c r="C61" s="1581"/>
      <c r="E61" s="1570"/>
      <c r="F61" s="1570"/>
    </row>
    <row r="62" spans="1:8" ht="10.5" customHeight="1">
      <c r="C62" s="1581"/>
    </row>
    <row r="63" spans="1:8" ht="15" customHeight="1">
      <c r="A63" s="1429" t="s">
        <v>1234</v>
      </c>
      <c r="C63" s="1428" t="s">
        <v>4</v>
      </c>
      <c r="D63" s="1428"/>
      <c r="E63" s="1526" t="s">
        <v>1007</v>
      </c>
      <c r="F63" s="1526"/>
      <c r="G63" s="1526"/>
      <c r="H63" s="1526"/>
    </row>
    <row r="64" spans="1:8" s="1420" customFormat="1" ht="11.45" customHeight="1">
      <c r="A64" s="1426" t="s">
        <v>1233</v>
      </c>
      <c r="B64" s="1422"/>
      <c r="C64" s="1525" t="s">
        <v>1129</v>
      </c>
      <c r="D64" s="1525"/>
      <c r="E64" s="1521" t="s">
        <v>0</v>
      </c>
      <c r="F64" s="1521"/>
      <c r="G64" s="1521"/>
      <c r="H64" s="1521"/>
    </row>
    <row r="65" spans="2:8" s="1420" customFormat="1" ht="13.5">
      <c r="B65" s="1422"/>
      <c r="C65" s="1525" t="s">
        <v>1128</v>
      </c>
      <c r="D65" s="1525"/>
      <c r="E65" s="1423"/>
      <c r="F65" s="1423"/>
      <c r="G65" s="1423"/>
      <c r="H65" s="1423"/>
    </row>
    <row r="66" spans="2:8" s="1420" customFormat="1">
      <c r="B66" s="1422"/>
      <c r="D66" s="1423"/>
      <c r="E66" s="1423"/>
      <c r="F66" s="1423"/>
      <c r="G66" s="1423"/>
      <c r="H66" s="1423"/>
    </row>
    <row r="67" spans="2:8" s="1420" customFormat="1">
      <c r="B67" s="1422"/>
      <c r="D67" s="1423"/>
      <c r="E67" s="1423"/>
      <c r="F67" s="1423"/>
      <c r="G67" s="1423"/>
      <c r="H67" s="1423"/>
    </row>
    <row r="68" spans="2:8" s="1420" customFormat="1">
      <c r="B68" s="1422"/>
      <c r="D68" s="1423"/>
      <c r="E68" s="1423"/>
      <c r="F68" s="1423"/>
      <c r="G68" s="1423"/>
      <c r="H68" s="1423"/>
    </row>
    <row r="69" spans="2:8" s="1420" customFormat="1">
      <c r="B69" s="1422"/>
      <c r="D69" s="1423"/>
      <c r="E69" s="1423"/>
      <c r="F69" s="1423"/>
      <c r="G69" s="1423"/>
      <c r="H69" s="1423"/>
    </row>
    <row r="70" spans="2:8" s="1420" customFormat="1">
      <c r="B70" s="1422"/>
      <c r="D70" s="1423"/>
      <c r="E70" s="1423"/>
      <c r="F70" s="1423"/>
      <c r="G70" s="1423"/>
      <c r="H70" s="1423"/>
    </row>
    <row r="71" spans="2:8" s="1420" customFormat="1">
      <c r="D71" s="1423"/>
      <c r="E71" s="1423"/>
      <c r="F71" s="1423"/>
      <c r="G71" s="1423"/>
      <c r="H71" s="1423"/>
    </row>
    <row r="72" spans="2:8" s="1420" customFormat="1">
      <c r="D72" s="1423"/>
      <c r="E72" s="1423"/>
      <c r="F72" s="1423"/>
      <c r="G72" s="1423"/>
      <c r="H72" s="1423"/>
    </row>
    <row r="73" spans="2:8" s="1420" customFormat="1">
      <c r="D73" s="1423"/>
      <c r="E73" s="1423"/>
      <c r="F73" s="1423"/>
      <c r="G73" s="1423"/>
      <c r="H73" s="1423"/>
    </row>
    <row r="74" spans="2:8" s="1420" customFormat="1">
      <c r="D74" s="1423"/>
      <c r="E74" s="1423"/>
      <c r="F74" s="1423"/>
      <c r="G74" s="1423"/>
      <c r="H74" s="1423"/>
    </row>
    <row r="75" spans="2:8" s="1420" customFormat="1">
      <c r="D75" s="1423"/>
      <c r="E75" s="1423"/>
      <c r="F75" s="1423"/>
      <c r="G75" s="1423"/>
      <c r="H75" s="1423"/>
    </row>
    <row r="76" spans="2:8" s="1420" customFormat="1">
      <c r="B76" s="1422"/>
      <c r="D76" s="1423"/>
      <c r="E76" s="1423"/>
      <c r="F76" s="1423"/>
      <c r="G76" s="1423"/>
      <c r="H76" s="1423"/>
    </row>
    <row r="77" spans="2:8" s="1420" customFormat="1">
      <c r="B77" s="1422"/>
      <c r="D77" s="1423"/>
      <c r="E77" s="1423"/>
      <c r="F77" s="1423"/>
      <c r="G77" s="1423"/>
      <c r="H77" s="1423"/>
    </row>
    <row r="78" spans="2:8" ht="9" customHeight="1"/>
    <row r="79" spans="2:8" ht="9" customHeight="1"/>
    <row r="80" spans="2:8" ht="9" customHeight="1"/>
    <row r="81" ht="9" customHeight="1"/>
    <row r="82" ht="9" customHeight="1"/>
    <row r="83" ht="9.9499999999999993" customHeight="1"/>
  </sheetData>
  <mergeCells count="10">
    <mergeCell ref="C65:D65"/>
    <mergeCell ref="C64:D64"/>
    <mergeCell ref="E64:H64"/>
    <mergeCell ref="A3:H3"/>
    <mergeCell ref="A4:H4"/>
    <mergeCell ref="A8:B10"/>
    <mergeCell ref="E8:G8"/>
    <mergeCell ref="E60:F60"/>
    <mergeCell ref="C63:D63"/>
    <mergeCell ref="E63:H63"/>
  </mergeCells>
  <pageMargins left="0.5" right="0" top="0.25" bottom="0" header="0.5" footer="0"/>
  <pageSetup paperSize="5" orientation="portrait"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J342"/>
  <sheetViews>
    <sheetView showGridLines="0" showOutlineSymbols="0" topLeftCell="A10" zoomScale="87" zoomScaleNormal="87" workbookViewId="0">
      <pane xSplit="3" ySplit="4" topLeftCell="D50" activePane="bottomRight" state="frozen"/>
      <selection activeCell="A10" sqref="A10"/>
      <selection pane="topRight" activeCell="D10" sqref="D10"/>
      <selection pane="bottomLeft" activeCell="A14" sqref="A14"/>
      <selection pane="bottomRight" activeCell="J13" sqref="J13:J66"/>
    </sheetView>
  </sheetViews>
  <sheetFormatPr defaultColWidth="12.5703125" defaultRowHeight="12.75" outlineLevelRow="2" outlineLevelCol="2"/>
  <cols>
    <col min="1" max="2" width="10.7109375" style="1336" customWidth="1"/>
    <col min="3" max="3" width="31.140625" style="1336" customWidth="1"/>
    <col min="4" max="4" width="30" style="1336" customWidth="1"/>
    <col min="5" max="5" width="10.7109375" style="1338" customWidth="1"/>
    <col min="6" max="6" width="15.7109375" style="1336" customWidth="1" outlineLevel="1"/>
    <col min="7" max="7" width="10.7109375" style="1336" customWidth="1" outlineLevel="1"/>
    <col min="8" max="9" width="15.7109375" style="1336" customWidth="1" outlineLevel="1"/>
    <col min="10" max="10" width="10.140625" style="1337" customWidth="1" outlineLevel="1"/>
    <col min="11" max="11" width="14.28515625" style="1337" customWidth="1" outlineLevel="1"/>
    <col min="12" max="12" width="10.140625" style="1336" customWidth="1" outlineLevel="1"/>
    <col min="13" max="13" width="10.7109375" style="1336" customWidth="1" outlineLevel="1"/>
    <col min="14" max="14" width="4.7109375" style="1336" customWidth="1"/>
    <col min="15" max="16" width="12.5703125" style="1336"/>
    <col min="17" max="17" width="5.42578125" style="1336" customWidth="1"/>
    <col min="18" max="18" width="11.5703125" style="1336" customWidth="1"/>
    <col min="19" max="101" width="12.5703125" style="1336"/>
    <col min="102" max="105" width="12.5703125" style="1336" outlineLevel="1"/>
    <col min="106" max="111" width="12.5703125" style="1336" outlineLevel="2"/>
    <col min="112" max="114" width="12.5703125" style="1336" outlineLevel="1"/>
    <col min="115" max="16384" width="12.5703125" style="1336"/>
  </cols>
  <sheetData>
    <row r="1" spans="1:18">
      <c r="H1" s="1416" t="s">
        <v>984</v>
      </c>
    </row>
    <row r="2" spans="1:18" ht="12.75" customHeight="1">
      <c r="H2" s="1415" t="s">
        <v>1112</v>
      </c>
    </row>
    <row r="3" spans="1:18" ht="15" customHeight="1">
      <c r="A3" s="1414" t="s">
        <v>982</v>
      </c>
      <c r="B3" s="1414"/>
      <c r="C3" s="1414"/>
      <c r="D3" s="1414"/>
      <c r="E3" s="1414"/>
      <c r="F3" s="1414"/>
      <c r="G3" s="1414"/>
      <c r="H3" s="1414"/>
      <c r="I3" s="1414"/>
      <c r="J3" s="1413"/>
      <c r="K3" s="1413"/>
      <c r="L3" s="1412"/>
      <c r="M3" s="1412"/>
    </row>
    <row r="4" spans="1:18" s="1337" customFormat="1" ht="16.5" customHeight="1">
      <c r="A4" s="1411" t="s">
        <v>1304</v>
      </c>
      <c r="B4" s="1411"/>
      <c r="C4" s="1411"/>
      <c r="D4" s="1411"/>
      <c r="E4" s="1411"/>
      <c r="F4" s="1411"/>
      <c r="G4" s="1411"/>
      <c r="H4" s="1411"/>
      <c r="I4" s="1411"/>
      <c r="J4" s="1410"/>
      <c r="K4" s="1410"/>
      <c r="L4" s="1410"/>
      <c r="M4" s="1410"/>
    </row>
    <row r="5" spans="1:18" ht="13.5" customHeight="1">
      <c r="A5" s="1409" t="s">
        <v>981</v>
      </c>
      <c r="B5" s="1409"/>
      <c r="C5" s="1409"/>
      <c r="D5" s="1409"/>
      <c r="E5" s="1409"/>
      <c r="F5" s="1409"/>
      <c r="G5" s="1409"/>
      <c r="H5" s="1409"/>
      <c r="I5" s="1409"/>
      <c r="J5" s="1408"/>
      <c r="K5" s="1408"/>
      <c r="L5" s="1407"/>
      <c r="M5" s="1407"/>
    </row>
    <row r="6" spans="1:18" ht="13.9" customHeight="1">
      <c r="A6" s="1403" t="s">
        <v>1005</v>
      </c>
      <c r="B6" s="1406" t="s">
        <v>1303</v>
      </c>
      <c r="D6" s="1405"/>
      <c r="G6" s="1404" t="s">
        <v>1039</v>
      </c>
      <c r="H6" s="1404"/>
      <c r="I6" s="1403"/>
      <c r="J6" s="1875" t="s">
        <v>1029</v>
      </c>
      <c r="K6" s="1875"/>
      <c r="L6" s="1403"/>
      <c r="M6" s="1403"/>
    </row>
    <row r="7" spans="1:18" ht="13.5" customHeight="1">
      <c r="A7" s="1400"/>
      <c r="B7" s="1402"/>
      <c r="C7" s="1401"/>
      <c r="D7" s="1400"/>
      <c r="E7" s="1399" t="s">
        <v>980</v>
      </c>
      <c r="F7" s="1398"/>
      <c r="G7" s="1399" t="s">
        <v>979</v>
      </c>
      <c r="H7" s="1398"/>
      <c r="I7" s="1383"/>
      <c r="J7" s="1397" t="s">
        <v>979</v>
      </c>
      <c r="K7" s="1396"/>
      <c r="L7" s="1388"/>
      <c r="M7" s="1388"/>
    </row>
    <row r="8" spans="1:18" ht="13.5" customHeight="1">
      <c r="A8" s="1394"/>
      <c r="B8" s="1393"/>
      <c r="C8" s="1392"/>
      <c r="D8" s="1391"/>
      <c r="E8" s="1387" t="s">
        <v>978</v>
      </c>
      <c r="F8" s="1386"/>
      <c r="G8" s="1387" t="s">
        <v>977</v>
      </c>
      <c r="H8" s="1386"/>
      <c r="I8" s="1382"/>
      <c r="J8" s="1390" t="s">
        <v>977</v>
      </c>
      <c r="K8" s="1389"/>
      <c r="L8" s="1388"/>
      <c r="M8" s="1388"/>
    </row>
    <row r="9" spans="1:18" ht="13.5" customHeight="1">
      <c r="A9" s="1394"/>
      <c r="B9" s="1393"/>
      <c r="C9" s="1392"/>
      <c r="D9" s="1391"/>
      <c r="E9" s="1387" t="s">
        <v>976</v>
      </c>
      <c r="F9" s="1386"/>
      <c r="G9" s="1387" t="s">
        <v>976</v>
      </c>
      <c r="H9" s="1386"/>
      <c r="I9" s="1382"/>
      <c r="J9" s="1390" t="s">
        <v>976</v>
      </c>
      <c r="K9" s="1389"/>
      <c r="L9" s="1388"/>
      <c r="M9" s="1388"/>
    </row>
    <row r="10" spans="1:18" ht="13.5" customHeight="1">
      <c r="A10" s="1387" t="s">
        <v>975</v>
      </c>
      <c r="B10" s="1386"/>
      <c r="C10" s="1382" t="s">
        <v>974</v>
      </c>
      <c r="D10" s="1380" t="s">
        <v>973</v>
      </c>
      <c r="E10" s="1381" t="s">
        <v>972</v>
      </c>
      <c r="F10" s="1385"/>
      <c r="G10" s="1381" t="s">
        <v>972</v>
      </c>
      <c r="H10" s="1385"/>
      <c r="I10" s="1382" t="s">
        <v>971</v>
      </c>
      <c r="J10" s="1378" t="s">
        <v>972</v>
      </c>
      <c r="K10" s="1874"/>
      <c r="L10" s="1873" t="s">
        <v>955</v>
      </c>
      <c r="M10" s="1872"/>
      <c r="O10" s="1873" t="s">
        <v>955</v>
      </c>
      <c r="P10" s="1872"/>
    </row>
    <row r="11" spans="1:18" ht="14.25" customHeight="1">
      <c r="A11" s="1384" t="s">
        <v>970</v>
      </c>
      <c r="B11" s="1383" t="s">
        <v>969</v>
      </c>
      <c r="C11" s="1382"/>
      <c r="D11" s="1380"/>
      <c r="E11" s="1381" t="s">
        <v>968</v>
      </c>
      <c r="F11" s="1380" t="s">
        <v>967</v>
      </c>
      <c r="G11" s="1381" t="s">
        <v>968</v>
      </c>
      <c r="H11" s="1380" t="s">
        <v>967</v>
      </c>
      <c r="I11" s="1379" t="s">
        <v>966</v>
      </c>
      <c r="J11" s="1378" t="s">
        <v>968</v>
      </c>
      <c r="K11" s="1377" t="s">
        <v>967</v>
      </c>
      <c r="L11" s="1404" t="s">
        <v>1302</v>
      </c>
      <c r="M11" s="1404"/>
      <c r="O11" s="1404"/>
      <c r="P11" s="1404"/>
    </row>
    <row r="12" spans="1:18" s="1369" customFormat="1" ht="14.25" customHeight="1">
      <c r="A12" s="1376" t="s">
        <v>965</v>
      </c>
      <c r="B12" s="1375" t="s">
        <v>964</v>
      </c>
      <c r="C12" s="1373" t="s">
        <v>963</v>
      </c>
      <c r="D12" s="1374" t="s">
        <v>962</v>
      </c>
      <c r="E12" s="1374" t="s">
        <v>961</v>
      </c>
      <c r="F12" s="1373" t="s">
        <v>960</v>
      </c>
      <c r="G12" s="1374" t="s">
        <v>959</v>
      </c>
      <c r="H12" s="1372" t="s">
        <v>958</v>
      </c>
      <c r="I12" s="1374" t="s">
        <v>957</v>
      </c>
      <c r="J12" s="1371" t="s">
        <v>959</v>
      </c>
      <c r="K12" s="1870" t="s">
        <v>958</v>
      </c>
      <c r="L12" s="1868" t="s">
        <v>956</v>
      </c>
      <c r="M12" s="1867" t="s">
        <v>1097</v>
      </c>
      <c r="O12" s="1868" t="s">
        <v>956</v>
      </c>
      <c r="P12" s="1867" t="s">
        <v>1097</v>
      </c>
    </row>
    <row r="13" spans="1:18" ht="13.15" customHeight="1" outlineLevel="1">
      <c r="A13" s="2010" t="s">
        <v>1096</v>
      </c>
      <c r="B13" s="2010" t="s">
        <v>1096</v>
      </c>
      <c r="C13" s="2009" t="s">
        <v>1301</v>
      </c>
      <c r="D13" s="1980" t="s">
        <v>1300</v>
      </c>
      <c r="E13" s="2007" t="s">
        <v>758</v>
      </c>
      <c r="F13" s="2006">
        <f>IF(E13="ABOLISHED",0, (VLOOKUP(E13,$A$75:$C$314,3,FALSE)*12))</f>
        <v>1123680</v>
      </c>
      <c r="G13" s="2007" t="s">
        <v>758</v>
      </c>
      <c r="H13" s="2006">
        <f>IF(G13="ABOLISHED",0, (VLOOKUP(G13,$A$75:$C$314,2,FALSE)*12))</f>
        <v>1123680</v>
      </c>
      <c r="I13" s="2008">
        <f>SUM(H13-F13)</f>
        <v>0</v>
      </c>
      <c r="J13" s="2007" t="s">
        <v>758</v>
      </c>
      <c r="K13" s="2006">
        <f>IF(J13="ABOLISHED",0, (VLOOKUP(J13,$A$75:$C$314,3,FALSE)*12))</f>
        <v>1123680</v>
      </c>
      <c r="L13" s="1337">
        <f>SUM(H13/12)</f>
        <v>93640</v>
      </c>
      <c r="M13" s="1839">
        <f>IF(L13&gt;=70000,1225,SUM(L13*3.5%)/2)</f>
        <v>1225</v>
      </c>
      <c r="O13" s="1337">
        <f>SUM(K13/12)</f>
        <v>93640</v>
      </c>
      <c r="P13" s="1839">
        <f>IF(O13&gt;=70000,1225,SUM(O13*3.5%)/2)</f>
        <v>1225</v>
      </c>
      <c r="R13" s="1336">
        <f>O13-L13</f>
        <v>0</v>
      </c>
    </row>
    <row r="14" spans="1:18" s="1337" customFormat="1" ht="13.15" customHeight="1" outlineLevel="1">
      <c r="A14" s="1978" t="s">
        <v>1095</v>
      </c>
      <c r="B14" s="1978" t="s">
        <v>1095</v>
      </c>
      <c r="C14" s="2005" t="s">
        <v>1299</v>
      </c>
      <c r="D14" s="1980" t="s">
        <v>1298</v>
      </c>
      <c r="E14" s="1986" t="s">
        <v>769</v>
      </c>
      <c r="F14" s="1840">
        <f>IF(E14="ABOLISHED",0, (VLOOKUP(E14,$A$75:$C$314,3,FALSE)*12))</f>
        <v>945828</v>
      </c>
      <c r="G14" s="1986" t="s">
        <v>769</v>
      </c>
      <c r="H14" s="1840">
        <f>IF(G14="ABOLISHED",0, (VLOOKUP(G14,$A$75:$C$314,2,FALSE)*12))</f>
        <v>945828</v>
      </c>
      <c r="I14" s="1975">
        <f>SUM(H14-F14)</f>
        <v>0</v>
      </c>
      <c r="J14" s="1986" t="s">
        <v>769</v>
      </c>
      <c r="K14" s="1840">
        <f>IF(J14="ABOLISHED",0, (VLOOKUP(J14,$A$75:$C$314,3,FALSE)*12))</f>
        <v>945828</v>
      </c>
      <c r="L14" s="1337">
        <f>SUM(H14/12)</f>
        <v>78819</v>
      </c>
      <c r="M14" s="1839">
        <f>IF(L14&gt;=70000,1225,SUM(L14*3.5%)/2)</f>
        <v>1225</v>
      </c>
      <c r="O14" s="1337">
        <f>SUM(K14/12)</f>
        <v>78819</v>
      </c>
      <c r="P14" s="1839">
        <f>IF(O14&gt;=70000,1225,SUM(O14*3.5%)/2)</f>
        <v>1225</v>
      </c>
      <c r="R14" s="1336">
        <f>O14-L14</f>
        <v>0</v>
      </c>
    </row>
    <row r="15" spans="1:18" s="1337" customFormat="1" ht="13.15" customHeight="1" outlineLevel="1">
      <c r="A15" s="1992"/>
      <c r="B15" s="1992"/>
      <c r="C15" s="1984" t="s">
        <v>1297</v>
      </c>
      <c r="D15" s="1976"/>
      <c r="E15" s="2004"/>
      <c r="F15" s="1840"/>
      <c r="G15" s="2004"/>
      <c r="H15" s="1840"/>
      <c r="I15" s="1991"/>
      <c r="J15" s="2004"/>
      <c r="K15" s="1840"/>
      <c r="M15" s="1839"/>
      <c r="P15" s="1839"/>
      <c r="R15" s="1336"/>
    </row>
    <row r="16" spans="1:18" s="1337" customFormat="1" ht="13.15" customHeight="1" outlineLevel="1">
      <c r="A16" s="1992"/>
      <c r="B16" s="1992"/>
      <c r="C16" s="1984" t="s">
        <v>1296</v>
      </c>
      <c r="D16" s="1976"/>
      <c r="E16" s="1353"/>
      <c r="F16" s="1840"/>
      <c r="G16" s="1353"/>
      <c r="H16" s="1840"/>
      <c r="I16" s="1991"/>
      <c r="J16" s="1353"/>
      <c r="K16" s="1840"/>
      <c r="M16" s="1839"/>
      <c r="P16" s="1839"/>
      <c r="R16" s="1336"/>
    </row>
    <row r="17" spans="1:18" s="1337" customFormat="1" ht="13.15" customHeight="1" outlineLevel="1">
      <c r="A17" s="1355" t="s">
        <v>1092</v>
      </c>
      <c r="B17" s="1355" t="s">
        <v>1094</v>
      </c>
      <c r="C17" s="1999" t="s">
        <v>1295</v>
      </c>
      <c r="D17" s="1996" t="s">
        <v>1294</v>
      </c>
      <c r="E17" s="1986" t="s">
        <v>806</v>
      </c>
      <c r="F17" s="1840">
        <f>IF(E17="ABOLISHED",0, (VLOOKUP(E17,$A$75:$C$314,3,FALSE)*12))</f>
        <v>541848</v>
      </c>
      <c r="G17" s="1986" t="s">
        <v>806</v>
      </c>
      <c r="H17" s="1840">
        <f>IF(G17="ABOLISHED",0, (VLOOKUP(G17,$A$75:$C$314,2,FALSE)*12))</f>
        <v>541848</v>
      </c>
      <c r="I17" s="1368">
        <f>SUM(H17-F17)</f>
        <v>0</v>
      </c>
      <c r="J17" s="1986" t="s">
        <v>806</v>
      </c>
      <c r="K17" s="1840">
        <f>IF(J17="ABOLISHED",0, (VLOOKUP(J17,$A$75:$C$314,3,FALSE)*12))</f>
        <v>541848</v>
      </c>
      <c r="L17" s="1337">
        <f>SUM(H17/12)</f>
        <v>45154</v>
      </c>
      <c r="M17" s="1839">
        <f>IF(L17&gt;=70000,1225,SUM(L17*3.5%)/2)</f>
        <v>790.19500000000005</v>
      </c>
      <c r="O17" s="1337">
        <f>SUM(K17/12)</f>
        <v>45154</v>
      </c>
      <c r="P17" s="1839">
        <f>IF(O17&gt;=70000,1225,SUM(O17*3.5%)/2)</f>
        <v>790.19500000000005</v>
      </c>
      <c r="R17" s="1336">
        <f>O17-L17</f>
        <v>0</v>
      </c>
    </row>
    <row r="18" spans="1:18" s="1337" customFormat="1" ht="13.15" customHeight="1" outlineLevel="1">
      <c r="A18" s="1355" t="s">
        <v>1091</v>
      </c>
      <c r="B18" s="1355" t="s">
        <v>1092</v>
      </c>
      <c r="C18" s="1999" t="s">
        <v>1293</v>
      </c>
      <c r="D18" s="1995" t="s">
        <v>1292</v>
      </c>
      <c r="E18" s="1998" t="s">
        <v>831</v>
      </c>
      <c r="F18" s="1840">
        <f>IF(E18="ABOLISHED",0, (VLOOKUP(E18,$A$75:$C$314,3,FALSE)*12))</f>
        <v>400212</v>
      </c>
      <c r="G18" s="1998" t="s">
        <v>831</v>
      </c>
      <c r="H18" s="1840">
        <f>IF(G18="ABOLISHED",0, (VLOOKUP(G18,$A$75:$C$314,2,FALSE)*12))</f>
        <v>400212</v>
      </c>
      <c r="I18" s="1368">
        <f>SUM(H18-F18)</f>
        <v>0</v>
      </c>
      <c r="J18" s="1998" t="s">
        <v>831</v>
      </c>
      <c r="K18" s="1840">
        <f>IF(J18="ABOLISHED",0, (VLOOKUP(J18,$A$75:$C$314,3,FALSE)*12))</f>
        <v>400212</v>
      </c>
      <c r="L18" s="1337">
        <f>SUM(H18/12)</f>
        <v>33351</v>
      </c>
      <c r="M18" s="1839">
        <f>IF(L18&gt;=70000,1225,SUM(L18*3.5%)/2)</f>
        <v>583.64250000000004</v>
      </c>
      <c r="O18" s="1337">
        <f>SUM(K18/12)</f>
        <v>33351</v>
      </c>
      <c r="P18" s="1839">
        <f>IF(O18&gt;=70000,1225,SUM(O18*3.5%)/2)</f>
        <v>583.64250000000004</v>
      </c>
      <c r="R18" s="1336">
        <f>O18-L18</f>
        <v>0</v>
      </c>
    </row>
    <row r="19" spans="1:18" s="1337" customFormat="1" ht="13.15" customHeight="1" outlineLevel="1">
      <c r="A19" s="1355" t="s">
        <v>1089</v>
      </c>
      <c r="B19" s="1355" t="s">
        <v>1093</v>
      </c>
      <c r="C19" s="1987" t="s">
        <v>1272</v>
      </c>
      <c r="D19" s="1997" t="s">
        <v>1040</v>
      </c>
      <c r="E19" s="1993" t="s">
        <v>863</v>
      </c>
      <c r="F19" s="1354">
        <f>IF(E19="ABOLISHED",0, (VLOOKUP(E19,$A$75:$C$314,3,FALSE)*12))</f>
        <v>279240</v>
      </c>
      <c r="G19" s="1993" t="s">
        <v>863</v>
      </c>
      <c r="H19" s="1354">
        <f>IF(G19="ABOLISHED",0, (VLOOKUP(G19,$A$75:$C$314,2,FALSE)*12))</f>
        <v>279240</v>
      </c>
      <c r="I19" s="1368">
        <f>SUM(H19-F19)</f>
        <v>0</v>
      </c>
      <c r="J19" s="1993" t="s">
        <v>863</v>
      </c>
      <c r="K19" s="1354">
        <f>IF(J19="ABOLISHED",0, (VLOOKUP(J19,$A$75:$C$314,3,FALSE)*12))</f>
        <v>279240</v>
      </c>
      <c r="L19" s="1337">
        <f>SUM(H19/12)</f>
        <v>23270</v>
      </c>
      <c r="M19" s="1839">
        <f>IF(L19&gt;=70000,1225,SUM(L19*3.5%)/2)</f>
        <v>407.22500000000002</v>
      </c>
      <c r="O19" s="1337">
        <f>SUM(K19/12)</f>
        <v>23270</v>
      </c>
      <c r="P19" s="1839">
        <f>IF(O19&gt;=70000,1225,SUM(O19*3.5%)/2)</f>
        <v>407.22500000000002</v>
      </c>
      <c r="R19" s="1337">
        <f>O19-L19</f>
        <v>0</v>
      </c>
    </row>
    <row r="20" spans="1:18" s="1337" customFormat="1" ht="13.15" customHeight="1" outlineLevel="1">
      <c r="A20" s="1355" t="s">
        <v>1094</v>
      </c>
      <c r="B20" s="1355" t="s">
        <v>1091</v>
      </c>
      <c r="C20" s="1999" t="s">
        <v>1278</v>
      </c>
      <c r="D20" s="1997" t="s">
        <v>1040</v>
      </c>
      <c r="E20" s="2000" t="s">
        <v>783</v>
      </c>
      <c r="F20" s="1840">
        <f>IF(E20="ABOLISHED",0, (VLOOKUP(E20,$A$75:$C$314,3,FALSE)*12))</f>
        <v>762288</v>
      </c>
      <c r="G20" s="2000" t="s">
        <v>783</v>
      </c>
      <c r="H20" s="1840">
        <f>IF(G20="ABOLISHED",0, (VLOOKUP(G20,$A$75:$C$314,2,FALSE)*12))</f>
        <v>762288</v>
      </c>
      <c r="I20" s="1368">
        <f>SUM(H20-F20)</f>
        <v>0</v>
      </c>
      <c r="J20" s="2000" t="s">
        <v>783</v>
      </c>
      <c r="K20" s="1840">
        <f>IF(J20="ABOLISHED",0, (VLOOKUP(J20,$A$75:$C$314,3,FALSE)*12))</f>
        <v>762288</v>
      </c>
      <c r="L20" s="1337">
        <f>SUM(H20/12)</f>
        <v>63524</v>
      </c>
      <c r="M20" s="1839">
        <f>IF(L20&gt;=70000,1225,SUM(L20*3.5%)/2)</f>
        <v>1111.67</v>
      </c>
      <c r="O20" s="1337">
        <f>SUM(K20/12)</f>
        <v>63524</v>
      </c>
      <c r="P20" s="1839">
        <f>IF(O20&gt;=70000,1225,SUM(O20*3.5%)/2)</f>
        <v>1111.67</v>
      </c>
      <c r="R20" s="1336">
        <f>O20-L20</f>
        <v>0</v>
      </c>
    </row>
    <row r="21" spans="1:18" s="1337" customFormat="1" ht="13.15" customHeight="1" outlineLevel="1">
      <c r="A21" s="1355" t="s">
        <v>1093</v>
      </c>
      <c r="B21" s="1355" t="s">
        <v>1090</v>
      </c>
      <c r="C21" s="1999" t="s">
        <v>1251</v>
      </c>
      <c r="D21" s="2003" t="s">
        <v>1291</v>
      </c>
      <c r="E21" s="1986" t="s">
        <v>815</v>
      </c>
      <c r="F21" s="1840">
        <f>IF(E21="ABOLISHED",0, (VLOOKUP(E21,$A$75:$C$314,3,FALSE)*12))</f>
        <v>480612</v>
      </c>
      <c r="G21" s="1986" t="s">
        <v>815</v>
      </c>
      <c r="H21" s="1840">
        <f>IF(G21="ABOLISHED",0, (VLOOKUP(G21,$A$75:$C$314,2,FALSE)*12))</f>
        <v>480612</v>
      </c>
      <c r="I21" s="1368">
        <f>SUM(H21-F21)</f>
        <v>0</v>
      </c>
      <c r="J21" s="1986" t="s">
        <v>815</v>
      </c>
      <c r="K21" s="1840">
        <f>IF(J21="ABOLISHED",0, (VLOOKUP(J21,$A$75:$C$314,3,FALSE)*12))</f>
        <v>480612</v>
      </c>
      <c r="L21" s="1337">
        <f>SUM(H21/12)</f>
        <v>40051</v>
      </c>
      <c r="M21" s="1839">
        <f>IF(L21&gt;=70000,1225,SUM(L21*3.5%)/2)</f>
        <v>700.89250000000004</v>
      </c>
      <c r="O21" s="1337">
        <f>SUM(K21/12)</f>
        <v>40051</v>
      </c>
      <c r="P21" s="1839">
        <f>IF(O21&gt;=70000,1225,SUM(O21*3.5%)/2)</f>
        <v>700.89250000000004</v>
      </c>
      <c r="R21" s="1336">
        <f>O21-L21</f>
        <v>0</v>
      </c>
    </row>
    <row r="22" spans="1:18" s="1337" customFormat="1" ht="13.15" customHeight="1" outlineLevel="1">
      <c r="A22" s="1355" t="s">
        <v>1090</v>
      </c>
      <c r="B22" s="1355" t="s">
        <v>1089</v>
      </c>
      <c r="C22" s="1999" t="s">
        <v>1273</v>
      </c>
      <c r="D22" s="1997" t="s">
        <v>1040</v>
      </c>
      <c r="E22" s="1986" t="s">
        <v>839</v>
      </c>
      <c r="F22" s="1840">
        <f>IF(E22="ABOLISHED",0, (VLOOKUP(E22,$A$75:$C$314,3,FALSE)*12))</f>
        <v>365400</v>
      </c>
      <c r="G22" s="1986" t="s">
        <v>871</v>
      </c>
      <c r="H22" s="1840">
        <f>IF(G22="ABOLISHED",0, (VLOOKUP(G22,$A$75:$C$314,2,FALSE)*12))</f>
        <v>254400</v>
      </c>
      <c r="I22" s="1368">
        <f>SUM(H22-F22)</f>
        <v>-111000</v>
      </c>
      <c r="J22" s="1986" t="s">
        <v>871</v>
      </c>
      <c r="K22" s="1840">
        <f>IF(J22="ABOLISHED",0, (VLOOKUP(J22,$A$75:$C$314,3,FALSE)*12))</f>
        <v>254400</v>
      </c>
      <c r="L22" s="1337">
        <f>SUM(H22/12)</f>
        <v>21200</v>
      </c>
      <c r="M22" s="1839">
        <f>IF(L22&gt;=70000,1225,SUM(L22*3.5%)/2)</f>
        <v>371.00000000000006</v>
      </c>
      <c r="O22" s="1337">
        <f>SUM(K22/12)</f>
        <v>21200</v>
      </c>
      <c r="P22" s="1839">
        <f>IF(O22&gt;=70000,1225,SUM(O22*3.5%)/2)</f>
        <v>371.00000000000006</v>
      </c>
      <c r="R22" s="1336">
        <f>O22-L22</f>
        <v>0</v>
      </c>
    </row>
    <row r="23" spans="1:18" s="1337" customFormat="1" ht="13.15" customHeight="1" outlineLevel="1">
      <c r="A23" s="1355"/>
      <c r="B23" s="1355"/>
      <c r="C23" s="2002" t="s">
        <v>1290</v>
      </c>
      <c r="D23" s="2003"/>
      <c r="E23" s="1998"/>
      <c r="F23" s="1354"/>
      <c r="G23" s="1998"/>
      <c r="H23" s="1354"/>
      <c r="I23" s="1368"/>
      <c r="J23" s="1998"/>
      <c r="K23" s="1354"/>
      <c r="M23" s="1839"/>
      <c r="P23" s="1839"/>
    </row>
    <row r="24" spans="1:18" s="1337" customFormat="1" ht="13.15" customHeight="1" outlineLevel="1">
      <c r="A24" s="1355" t="s">
        <v>1088</v>
      </c>
      <c r="B24" s="1355" t="s">
        <v>1088</v>
      </c>
      <c r="C24" s="1999" t="s">
        <v>1289</v>
      </c>
      <c r="D24" s="1995" t="s">
        <v>1040</v>
      </c>
      <c r="E24" s="1979" t="s">
        <v>839</v>
      </c>
      <c r="F24" s="1354">
        <f>IF(E24="ABOLISHED",0, (VLOOKUP(E24,$A$75:$C$314,3,FALSE)*12))</f>
        <v>365400</v>
      </c>
      <c r="G24" s="1979" t="s">
        <v>839</v>
      </c>
      <c r="H24" s="1354">
        <f>IF(G24="ABOLISHED",0, (VLOOKUP(G24,$A$75:$C$314,2,FALSE)*12))</f>
        <v>365400</v>
      </c>
      <c r="I24" s="1368">
        <f>SUM(H24-F24)</f>
        <v>0</v>
      </c>
      <c r="J24" s="1979" t="s">
        <v>839</v>
      </c>
      <c r="K24" s="1354">
        <f>IF(J24="ABOLISHED",0, (VLOOKUP(J24,$A$75:$C$314,3,FALSE)*12))</f>
        <v>365400</v>
      </c>
      <c r="L24" s="1337">
        <f>SUM(H24/12)</f>
        <v>30450</v>
      </c>
      <c r="M24" s="1839">
        <f>IF(L24&gt;=70000,1225,SUM(L24*3.5%)/2)</f>
        <v>532.875</v>
      </c>
      <c r="O24" s="1337">
        <f>SUM(K24/12)</f>
        <v>30450</v>
      </c>
      <c r="P24" s="1839">
        <f>IF(O24&gt;=70000,1225,SUM(O24*3.5%)/2)</f>
        <v>532.875</v>
      </c>
      <c r="R24" s="1337">
        <f>O24-L24</f>
        <v>0</v>
      </c>
    </row>
    <row r="25" spans="1:18" s="1337" customFormat="1" ht="13.15" customHeight="1" outlineLevel="1">
      <c r="A25" s="1355" t="s">
        <v>1087</v>
      </c>
      <c r="B25" s="1355" t="s">
        <v>1087</v>
      </c>
      <c r="C25" s="1999" t="s">
        <v>1288</v>
      </c>
      <c r="D25" s="1995" t="s">
        <v>1287</v>
      </c>
      <c r="E25" s="1993" t="s">
        <v>867</v>
      </c>
      <c r="F25" s="1354">
        <f>IF(E25="ABOLISHED",0, (VLOOKUP(E25,$A$75:$C$314,3,FALSE)*12))</f>
        <v>267636</v>
      </c>
      <c r="G25" s="1993" t="s">
        <v>867</v>
      </c>
      <c r="H25" s="1354">
        <f>IF(G25="ABOLISHED",0, (VLOOKUP(G25,$A$75:$C$314,2,FALSE)*12))</f>
        <v>267636</v>
      </c>
      <c r="I25" s="1368">
        <f>SUM(H25-F25)</f>
        <v>0</v>
      </c>
      <c r="J25" s="1993" t="s">
        <v>867</v>
      </c>
      <c r="K25" s="1354">
        <f>IF(J25="ABOLISHED",0, (VLOOKUP(J25,$A$75:$C$314,3,FALSE)*12))</f>
        <v>267636</v>
      </c>
      <c r="L25" s="1337">
        <f>SUM(H25/12)</f>
        <v>22303</v>
      </c>
      <c r="M25" s="1839">
        <f>IF(L25&gt;=70000,1225,SUM(L25*3.5%)/2)</f>
        <v>390.30250000000001</v>
      </c>
      <c r="O25" s="1337">
        <f>SUM(K25/12)</f>
        <v>22303</v>
      </c>
      <c r="P25" s="1839">
        <f>IF(O25&gt;=70000,1225,SUM(O25*3.5%)/2)</f>
        <v>390.30250000000001</v>
      </c>
      <c r="R25" s="1337">
        <f>O25-L25</f>
        <v>0</v>
      </c>
    </row>
    <row r="26" spans="1:18" s="1337" customFormat="1" ht="13.15" customHeight="1" outlineLevel="1">
      <c r="A26" s="1355" t="s">
        <v>1082</v>
      </c>
      <c r="B26" s="1355" t="s">
        <v>1082</v>
      </c>
      <c r="C26" s="1999" t="s">
        <v>1285</v>
      </c>
      <c r="D26" s="1995" t="s">
        <v>1286</v>
      </c>
      <c r="E26" s="1986" t="s">
        <v>892</v>
      </c>
      <c r="F26" s="1354">
        <f>IF(E26="ABOLISHED",0, (VLOOKUP(E26,$A$75:$C$314,3,FALSE)*12))</f>
        <v>205020</v>
      </c>
      <c r="G26" s="1986" t="s">
        <v>892</v>
      </c>
      <c r="H26" s="1354">
        <f>IF(G26="ABOLISHED",0, (VLOOKUP(G26,$A$75:$C$314,2,FALSE)*12))</f>
        <v>205020</v>
      </c>
      <c r="I26" s="1368">
        <f>SUM(H26-F26)</f>
        <v>0</v>
      </c>
      <c r="J26" s="1986" t="s">
        <v>892</v>
      </c>
      <c r="K26" s="1354">
        <f>IF(J26="ABOLISHED",0, (VLOOKUP(J26,$A$75:$C$314,3,FALSE)*12))</f>
        <v>205020</v>
      </c>
      <c r="L26" s="1337">
        <f>SUM(H26/12)</f>
        <v>17085</v>
      </c>
      <c r="M26" s="1839">
        <f>IF(L26&gt;=70000,1225,SUM(L26*3.5%)/2)</f>
        <v>298.98750000000001</v>
      </c>
      <c r="O26" s="1337">
        <f>SUM(K26/12)</f>
        <v>17085</v>
      </c>
      <c r="P26" s="1839">
        <f>IF(O26&gt;=70000,1225,SUM(O26*3.5%)/2)</f>
        <v>298.98750000000001</v>
      </c>
      <c r="R26" s="1337">
        <f>O26-L26</f>
        <v>0</v>
      </c>
    </row>
    <row r="27" spans="1:18" s="1337" customFormat="1" ht="13.15" customHeight="1" outlineLevel="1">
      <c r="A27" s="1355" t="s">
        <v>1083</v>
      </c>
      <c r="B27" s="1355" t="s">
        <v>1083</v>
      </c>
      <c r="C27" s="1999" t="s">
        <v>1285</v>
      </c>
      <c r="D27" s="1996" t="s">
        <v>1284</v>
      </c>
      <c r="E27" s="1986" t="s">
        <v>891</v>
      </c>
      <c r="F27" s="1354">
        <f>IF(E27="ABOLISHED",0, (VLOOKUP(E27,$A$75:$C$314,3,FALSE)*12))</f>
        <v>206868</v>
      </c>
      <c r="G27" s="1986" t="s">
        <v>891</v>
      </c>
      <c r="H27" s="1354">
        <f>IF(G27="ABOLISHED",0, (VLOOKUP(G27,$A$75:$C$314,2,FALSE)*12))</f>
        <v>206868</v>
      </c>
      <c r="I27" s="1368">
        <f>SUM(H27-F27)</f>
        <v>0</v>
      </c>
      <c r="J27" s="1986" t="s">
        <v>891</v>
      </c>
      <c r="K27" s="1354">
        <f>IF(J27="ABOLISHED",0, (VLOOKUP(J27,$A$75:$C$314,3,FALSE)*12))</f>
        <v>206868</v>
      </c>
      <c r="L27" s="1337">
        <f>SUM(H27/12)</f>
        <v>17239</v>
      </c>
      <c r="M27" s="1839">
        <f>IF(L27&gt;=70000,1225,SUM(L27*3.5%)/2)</f>
        <v>301.6825</v>
      </c>
      <c r="O27" s="1337">
        <f>SUM(K27/12)</f>
        <v>17239</v>
      </c>
      <c r="P27" s="1839">
        <f>IF(O27&gt;=70000,1225,SUM(O27*3.5%)/2)</f>
        <v>301.6825</v>
      </c>
      <c r="R27" s="1337">
        <f>O27-L27</f>
        <v>0</v>
      </c>
    </row>
    <row r="28" spans="1:18" s="1337" customFormat="1" ht="12.6" customHeight="1" outlineLevel="1">
      <c r="A28" s="1355" t="s">
        <v>1086</v>
      </c>
      <c r="B28" s="1355" t="s">
        <v>1086</v>
      </c>
      <c r="C28" s="1999" t="s">
        <v>1256</v>
      </c>
      <c r="D28" s="1994" t="s">
        <v>1283</v>
      </c>
      <c r="E28" s="1993" t="s">
        <v>925</v>
      </c>
      <c r="F28" s="1354">
        <f>IF(E28="ABOLISHED",0, (VLOOKUP(E28,$A$75:$C$314,3,FALSE)*12))</f>
        <v>159828</v>
      </c>
      <c r="G28" s="1993" t="s">
        <v>924</v>
      </c>
      <c r="H28" s="1354">
        <f>IF(G28="ABOLISHED",0, (VLOOKUP(G28,$A$75:$C$314,2,FALSE)*12))</f>
        <v>161064</v>
      </c>
      <c r="I28" s="1368">
        <f>SUM(H28-F28)</f>
        <v>1236</v>
      </c>
      <c r="J28" s="1993" t="s">
        <v>924</v>
      </c>
      <c r="K28" s="1354">
        <f>IF(J28="ABOLISHED",0, (VLOOKUP(J28,$A$75:$C$314,3,FALSE)*12))</f>
        <v>161064</v>
      </c>
      <c r="L28" s="1337">
        <f>SUM(H28/12)</f>
        <v>13422</v>
      </c>
      <c r="M28" s="1839">
        <f>IF(L28&gt;=70000,1225,SUM(L28*3.5%)/2)</f>
        <v>234.88500000000002</v>
      </c>
      <c r="O28" s="1337">
        <f>SUM(K28/12)</f>
        <v>13422</v>
      </c>
      <c r="P28" s="1839">
        <f>IF(O28&gt;=70000,1225,SUM(O28*3.5%)/2)</f>
        <v>234.88500000000002</v>
      </c>
      <c r="R28" s="1337">
        <f>O28-L28</f>
        <v>0</v>
      </c>
    </row>
    <row r="29" spans="1:18" s="1337" customFormat="1" ht="12.6" customHeight="1" outlineLevel="1">
      <c r="A29" s="1355"/>
      <c r="B29" s="1355"/>
      <c r="C29" s="2002" t="s">
        <v>1282</v>
      </c>
      <c r="D29" s="1994"/>
      <c r="E29" s="1993"/>
      <c r="F29" s="1354"/>
      <c r="G29" s="1993"/>
      <c r="H29" s="1354"/>
      <c r="I29" s="1368"/>
      <c r="J29" s="1993"/>
      <c r="K29" s="1354"/>
      <c r="M29" s="1839"/>
      <c r="P29" s="1839"/>
    </row>
    <row r="30" spans="1:18" s="1337" customFormat="1" ht="12.6" customHeight="1" outlineLevel="1">
      <c r="A30" s="1355" t="s">
        <v>1085</v>
      </c>
      <c r="B30" s="1355" t="s">
        <v>1085</v>
      </c>
      <c r="C30" s="1999" t="s">
        <v>1262</v>
      </c>
      <c r="D30" s="1994" t="s">
        <v>1281</v>
      </c>
      <c r="E30" s="1993" t="s">
        <v>943</v>
      </c>
      <c r="F30" s="1354">
        <f>IF(E30="ABOLISHED",0, (VLOOKUP(E30,$A$75:$C$314,3,FALSE)*12))</f>
        <v>139944</v>
      </c>
      <c r="G30" s="1993" t="s">
        <v>942</v>
      </c>
      <c r="H30" s="1354">
        <f>IF(G30="ABOLISHED",0, (VLOOKUP(G30,$A$75:$C$314,2,FALSE)*12))</f>
        <v>141012</v>
      </c>
      <c r="I30" s="1368">
        <f>SUM(H30-F30)</f>
        <v>1068</v>
      </c>
      <c r="J30" s="1993" t="s">
        <v>942</v>
      </c>
      <c r="K30" s="1354">
        <f>IF(J30="ABOLISHED",0, (VLOOKUP(J30,$A$75:$C$314,3,FALSE)*12))</f>
        <v>141012</v>
      </c>
      <c r="L30" s="1337">
        <f>SUM(H30/12)</f>
        <v>11751</v>
      </c>
      <c r="M30" s="1839">
        <f>IF(L30&gt;=70000,1225,SUM(L30*3.5%)/2)</f>
        <v>205.64250000000001</v>
      </c>
      <c r="O30" s="1337">
        <f>SUM(K30/12)</f>
        <v>11751</v>
      </c>
      <c r="P30" s="1839">
        <f>IF(O30&gt;=70000,1225,SUM(O30*3.5%)/2)</f>
        <v>205.64250000000001</v>
      </c>
      <c r="R30" s="1337">
        <f>O30-L30</f>
        <v>0</v>
      </c>
    </row>
    <row r="31" spans="1:18" s="1337" customFormat="1" ht="13.15" customHeight="1" outlineLevel="1">
      <c r="A31" s="1366"/>
      <c r="B31" s="1366"/>
      <c r="C31" s="2002" t="s">
        <v>1280</v>
      </c>
      <c r="D31" s="1996"/>
      <c r="E31" s="2001"/>
      <c r="F31" s="1354"/>
      <c r="G31" s="2001"/>
      <c r="H31" s="1354"/>
      <c r="I31" s="1368"/>
      <c r="J31" s="2001"/>
      <c r="K31" s="1354"/>
      <c r="M31" s="1839" t="s">
        <v>1062</v>
      </c>
      <c r="P31" s="1839" t="s">
        <v>1062</v>
      </c>
    </row>
    <row r="32" spans="1:18" s="1337" customFormat="1" ht="13.15" customHeight="1" outlineLevel="1">
      <c r="A32" s="1366"/>
      <c r="B32" s="1366"/>
      <c r="C32" s="2002" t="s">
        <v>1279</v>
      </c>
      <c r="D32" s="1996"/>
      <c r="E32" s="2001"/>
      <c r="F32" s="1354"/>
      <c r="G32" s="2001"/>
      <c r="H32" s="1354"/>
      <c r="I32" s="1368"/>
      <c r="J32" s="2001"/>
      <c r="K32" s="1354"/>
      <c r="M32" s="1839" t="s">
        <v>1062</v>
      </c>
      <c r="P32" s="1839" t="s">
        <v>1062</v>
      </c>
    </row>
    <row r="33" spans="1:18" s="1337" customFormat="1" ht="13.15" customHeight="1" outlineLevel="1">
      <c r="A33" s="1355" t="s">
        <v>1084</v>
      </c>
      <c r="B33" s="1355" t="s">
        <v>1084</v>
      </c>
      <c r="C33" s="1999" t="s">
        <v>1278</v>
      </c>
      <c r="D33" s="1997" t="s">
        <v>1040</v>
      </c>
      <c r="E33" s="2000" t="s">
        <v>783</v>
      </c>
      <c r="F33" s="1354">
        <f>IF(E33="ABOLISHED",0, (VLOOKUP(E33,$A$75:$C$314,3,FALSE)*12))</f>
        <v>762288</v>
      </c>
      <c r="G33" s="2000" t="s">
        <v>783</v>
      </c>
      <c r="H33" s="1354">
        <f>IF(G33="ABOLISHED",0, (VLOOKUP(G33,$A$75:$C$314,2,FALSE)*12))</f>
        <v>762288</v>
      </c>
      <c r="I33" s="1368">
        <f>SUM(H33-F33)</f>
        <v>0</v>
      </c>
      <c r="J33" s="2000" t="s">
        <v>783</v>
      </c>
      <c r="K33" s="1354">
        <f>IF(J33="ABOLISHED",0, (VLOOKUP(J33,$A$75:$C$314,3,FALSE)*12))</f>
        <v>762288</v>
      </c>
      <c r="L33" s="1337">
        <f>SUM(H33/12)</f>
        <v>63524</v>
      </c>
      <c r="M33" s="1839">
        <f>IF(L33&gt;=70000,1225,SUM(L33*3.5%)/2)</f>
        <v>1111.67</v>
      </c>
      <c r="O33" s="1337">
        <f>SUM(K33/12)</f>
        <v>63524</v>
      </c>
      <c r="P33" s="1839">
        <f>IF(O33&gt;=70000,1225,SUM(O33*3.5%)/2)</f>
        <v>1111.67</v>
      </c>
      <c r="R33" s="1337">
        <f>O33-L33</f>
        <v>0</v>
      </c>
    </row>
    <row r="34" spans="1:18" s="1337" customFormat="1" ht="13.15" customHeight="1" outlineLevel="1">
      <c r="A34" s="1355" t="s">
        <v>1081</v>
      </c>
      <c r="B34" s="1355" t="s">
        <v>1081</v>
      </c>
      <c r="C34" s="1987" t="s">
        <v>1277</v>
      </c>
      <c r="D34" s="1994" t="s">
        <v>1276</v>
      </c>
      <c r="E34" s="1986" t="s">
        <v>812</v>
      </c>
      <c r="F34" s="1354">
        <f>IF(E34="ABOLISHED",0, (VLOOKUP(E34,$A$75:$C$314,3,FALSE)*12))</f>
        <v>498036</v>
      </c>
      <c r="G34" s="1986" t="s">
        <v>812</v>
      </c>
      <c r="H34" s="1354">
        <f>IF(G34="ABOLISHED",0, (VLOOKUP(G34,$A$75:$C$314,2,FALSE)*12))</f>
        <v>498036</v>
      </c>
      <c r="I34" s="1368">
        <f>SUM(H34-F34)</f>
        <v>0</v>
      </c>
      <c r="J34" s="1986" t="s">
        <v>812</v>
      </c>
      <c r="K34" s="1354">
        <f>IF(J34="ABOLISHED",0, (VLOOKUP(J34,$A$75:$C$314,3,FALSE)*12))</f>
        <v>498036</v>
      </c>
      <c r="L34" s="1337">
        <f>SUM(H34/12)</f>
        <v>41503</v>
      </c>
      <c r="M34" s="1839">
        <f>IF(L34&gt;=70000,1225,SUM(L34*3.5%)/2)</f>
        <v>726.30250000000012</v>
      </c>
      <c r="O34" s="1337">
        <f>SUM(K34/12)</f>
        <v>41503</v>
      </c>
      <c r="P34" s="1839">
        <f>IF(O34&gt;=70000,1225,SUM(O34*3.5%)/2)</f>
        <v>726.30250000000012</v>
      </c>
      <c r="R34" s="1337">
        <f>O34-L34</f>
        <v>0</v>
      </c>
    </row>
    <row r="35" spans="1:18" s="1337" customFormat="1" ht="13.15" customHeight="1" outlineLevel="1">
      <c r="A35" s="1978" t="s">
        <v>1067</v>
      </c>
      <c r="B35" s="1978" t="s">
        <v>1080</v>
      </c>
      <c r="C35" s="1987" t="s">
        <v>1275</v>
      </c>
      <c r="D35" s="1996" t="s">
        <v>1274</v>
      </c>
      <c r="E35" s="1979" t="s">
        <v>839</v>
      </c>
      <c r="F35" s="1840">
        <f>IF(E35="ABOLISHED",0, (VLOOKUP(E35,$A$75:$C$314,3,FALSE)*12))</f>
        <v>365400</v>
      </c>
      <c r="G35" s="1979" t="s">
        <v>839</v>
      </c>
      <c r="H35" s="1840">
        <f>IF(G35="ABOLISHED",0, (VLOOKUP(G35,$A$75:$C$314,2,FALSE)*12))</f>
        <v>365400</v>
      </c>
      <c r="I35" s="1975">
        <f>SUM(H35-F35)</f>
        <v>0</v>
      </c>
      <c r="J35" s="1979" t="s">
        <v>839</v>
      </c>
      <c r="K35" s="1840">
        <f>IF(J35="ABOLISHED",0, (VLOOKUP(J35,$A$75:$C$314,3,FALSE)*12))</f>
        <v>365400</v>
      </c>
      <c r="L35" s="1337">
        <f>SUM(H35/12)</f>
        <v>30450</v>
      </c>
      <c r="M35" s="1839">
        <f>IF(L35&gt;=70000,1225,SUM(L35*3.5%)/2)</f>
        <v>532.875</v>
      </c>
      <c r="O35" s="1337">
        <f>SUM(K35/12)</f>
        <v>30450</v>
      </c>
      <c r="P35" s="1839">
        <f>IF(O35&gt;=70000,1225,SUM(O35*3.5%)/2)</f>
        <v>532.875</v>
      </c>
      <c r="R35" s="1336">
        <f>O35-L35</f>
        <v>0</v>
      </c>
    </row>
    <row r="36" spans="1:18" s="1337" customFormat="1" ht="13.15" customHeight="1" outlineLevel="1">
      <c r="A36" s="1355" t="s">
        <v>1080</v>
      </c>
      <c r="B36" s="1355" t="s">
        <v>1042</v>
      </c>
      <c r="C36" s="1999" t="s">
        <v>1273</v>
      </c>
      <c r="D36" s="1997" t="s">
        <v>1040</v>
      </c>
      <c r="E36" s="1986" t="s">
        <v>868</v>
      </c>
      <c r="F36" s="1840">
        <f>IF(E36="ABOLISHED",0, (VLOOKUP(E36,$A$75:$C$314,3,FALSE)*12))</f>
        <v>264264</v>
      </c>
      <c r="G36" s="1986" t="s">
        <v>871</v>
      </c>
      <c r="H36" s="1840">
        <f>IF(G36="ABOLISHED",0, (VLOOKUP(G36,$A$75:$C$314,2,FALSE)*12))</f>
        <v>254400</v>
      </c>
      <c r="I36" s="1368">
        <f>SUM(H36-F36)</f>
        <v>-9864</v>
      </c>
      <c r="J36" s="1986" t="s">
        <v>871</v>
      </c>
      <c r="K36" s="1840">
        <f>IF(J36="ABOLISHED",0, (VLOOKUP(J36,$A$75:$C$314,3,FALSE)*12))</f>
        <v>254400</v>
      </c>
      <c r="L36" s="1337">
        <f>SUM(H36/12)</f>
        <v>21200</v>
      </c>
      <c r="M36" s="1839">
        <f>IF(L36&gt;=70000,1225,SUM(L36*3.5%)/2)</f>
        <v>371.00000000000006</v>
      </c>
      <c r="O36" s="1337">
        <f>SUM(K36/12)</f>
        <v>21200</v>
      </c>
      <c r="P36" s="1839">
        <f>IF(O36&gt;=70000,1225,SUM(O36*3.5%)/2)</f>
        <v>371.00000000000006</v>
      </c>
      <c r="R36" s="1336">
        <f>O36-L36</f>
        <v>0</v>
      </c>
    </row>
    <row r="37" spans="1:18" s="1337" customFormat="1" ht="13.15" customHeight="1" outlineLevel="1">
      <c r="A37" s="1355" t="s">
        <v>1042</v>
      </c>
      <c r="B37" s="1355" t="s">
        <v>1076</v>
      </c>
      <c r="C37" s="1987" t="s">
        <v>1272</v>
      </c>
      <c r="D37" s="1997" t="s">
        <v>1040</v>
      </c>
      <c r="E37" s="1993" t="s">
        <v>861</v>
      </c>
      <c r="F37" s="1354">
        <f>IF(E37="ABOLISHED",0, (VLOOKUP(E37,$A$75:$C$314,3,FALSE)*12))</f>
        <v>285768</v>
      </c>
      <c r="G37" s="1993" t="s">
        <v>863</v>
      </c>
      <c r="H37" s="1354">
        <f>IF(G37="ABOLISHED",0, (VLOOKUP(G37,$A$75:$C$314,2,FALSE)*12))</f>
        <v>279240</v>
      </c>
      <c r="I37" s="1368">
        <f>SUM(H37-F37)</f>
        <v>-6528</v>
      </c>
      <c r="J37" s="1993" t="s">
        <v>863</v>
      </c>
      <c r="K37" s="1354">
        <f>IF(J37="ABOLISHED",0, (VLOOKUP(J37,$A$75:$C$314,3,FALSE)*12))</f>
        <v>279240</v>
      </c>
      <c r="L37" s="1337">
        <f>SUM(H37/12)</f>
        <v>23270</v>
      </c>
      <c r="M37" s="1839">
        <f>IF(L37&gt;=70000,1225,SUM(L37*3.5%)/2)</f>
        <v>407.22500000000002</v>
      </c>
      <c r="O37" s="1337">
        <f>SUM(K37/12)</f>
        <v>23270</v>
      </c>
      <c r="P37" s="1839">
        <f>IF(O37&gt;=70000,1225,SUM(O37*3.5%)/2)</f>
        <v>407.22500000000002</v>
      </c>
      <c r="R37" s="1337">
        <f>O37-L37</f>
        <v>0</v>
      </c>
    </row>
    <row r="38" spans="1:18" s="1337" customFormat="1" ht="13.15" customHeight="1" outlineLevel="1">
      <c r="A38" s="1355" t="s">
        <v>1076</v>
      </c>
      <c r="B38" s="1355" t="s">
        <v>1056</v>
      </c>
      <c r="C38" s="1987" t="s">
        <v>1106</v>
      </c>
      <c r="D38" s="1994" t="s">
        <v>1271</v>
      </c>
      <c r="E38" s="1986" t="s">
        <v>871</v>
      </c>
      <c r="F38" s="1354">
        <f>IF(E38="ABOLISHED",0, (VLOOKUP(E38,$A$75:$C$314,3,FALSE)*12))</f>
        <v>254400</v>
      </c>
      <c r="G38" s="1986" t="s">
        <v>870</v>
      </c>
      <c r="H38" s="1354">
        <f>IF(G38="ABOLISHED",0, (VLOOKUP(G38,$A$75:$C$314,2,FALSE)*12))</f>
        <v>257640</v>
      </c>
      <c r="I38" s="1368">
        <f>SUM(H38-F38)</f>
        <v>3240</v>
      </c>
      <c r="J38" s="1986" t="s">
        <v>870</v>
      </c>
      <c r="K38" s="1354">
        <f>IF(J38="ABOLISHED",0, (VLOOKUP(J38,$A$75:$C$314,3,FALSE)*12))</f>
        <v>257640</v>
      </c>
      <c r="L38" s="1337">
        <f>SUM(H38/12)</f>
        <v>21470</v>
      </c>
      <c r="M38" s="1839">
        <f>IF(L38&gt;=70000,1225,SUM(L38*3.5%)/2)</f>
        <v>375.72500000000002</v>
      </c>
      <c r="O38" s="1337">
        <f>SUM(K38/12)</f>
        <v>21470</v>
      </c>
      <c r="P38" s="1839">
        <f>IF(O38&gt;=70000,1225,SUM(O38*3.5%)/2)</f>
        <v>375.72500000000002</v>
      </c>
      <c r="R38" s="1337">
        <f>O38-L38</f>
        <v>0</v>
      </c>
    </row>
    <row r="39" spans="1:18" s="1337" customFormat="1" ht="13.15" customHeight="1" outlineLevel="1">
      <c r="A39" s="1355" t="s">
        <v>1056</v>
      </c>
      <c r="B39" s="1355" t="s">
        <v>1078</v>
      </c>
      <c r="C39" s="1987" t="s">
        <v>1106</v>
      </c>
      <c r="D39" s="1996" t="s">
        <v>1270</v>
      </c>
      <c r="E39" s="1986" t="s">
        <v>871</v>
      </c>
      <c r="F39" s="1354">
        <f>IF(E39="ABOLISHED",0, (VLOOKUP(E39,$A$75:$C$314,3,FALSE)*12))</f>
        <v>254400</v>
      </c>
      <c r="G39" s="1986" t="s">
        <v>870</v>
      </c>
      <c r="H39" s="1354">
        <f>IF(G39="ABOLISHED",0, (VLOOKUP(G39,$A$75:$C$314,2,FALSE)*12))</f>
        <v>257640</v>
      </c>
      <c r="I39" s="1368">
        <f>SUM(H39-F39)</f>
        <v>3240</v>
      </c>
      <c r="J39" s="1986" t="s">
        <v>870</v>
      </c>
      <c r="K39" s="1354">
        <f>IF(J39="ABOLISHED",0, (VLOOKUP(J39,$A$75:$C$314,3,FALSE)*12))</f>
        <v>257640</v>
      </c>
      <c r="L39" s="1337">
        <f>SUM(H39/12)</f>
        <v>21470</v>
      </c>
      <c r="M39" s="1839">
        <f>IF(L39&gt;=70000,1225,SUM(L39*3.5%)/2)</f>
        <v>375.72500000000002</v>
      </c>
      <c r="O39" s="1337">
        <f>SUM(K39/12)</f>
        <v>21470</v>
      </c>
      <c r="P39" s="1839">
        <f>IF(O39&gt;=70000,1225,SUM(O39*3.5%)/2)</f>
        <v>375.72500000000002</v>
      </c>
      <c r="R39" s="1337">
        <f>O39-L39</f>
        <v>0</v>
      </c>
    </row>
    <row r="40" spans="1:18" s="1337" customFormat="1" ht="13.15" customHeight="1" outlineLevel="1">
      <c r="A40" s="1355" t="s">
        <v>1078</v>
      </c>
      <c r="B40" s="1355" t="s">
        <v>1079</v>
      </c>
      <c r="C40" s="1987" t="s">
        <v>1269</v>
      </c>
      <c r="D40" s="1995" t="s">
        <v>1268</v>
      </c>
      <c r="E40" s="1998" t="s">
        <v>887</v>
      </c>
      <c r="F40" s="1354">
        <f>IF(E40="ABOLISHED",0, (VLOOKUP(E40,$A$75:$C$314,3,FALSE)*12))</f>
        <v>214140</v>
      </c>
      <c r="G40" s="1998" t="s">
        <v>887</v>
      </c>
      <c r="H40" s="1354">
        <f>IF(G40="ABOLISHED",0, (VLOOKUP(G40,$A$75:$C$314,2,FALSE)*12))</f>
        <v>214140</v>
      </c>
      <c r="I40" s="1368">
        <f>SUM(H40-F40)</f>
        <v>0</v>
      </c>
      <c r="J40" s="1998" t="s">
        <v>887</v>
      </c>
      <c r="K40" s="1354">
        <f>IF(J40="ABOLISHED",0, (VLOOKUP(J40,$A$75:$C$314,3,FALSE)*12))</f>
        <v>214140</v>
      </c>
      <c r="L40" s="1337">
        <f>SUM(H40/12)</f>
        <v>17845</v>
      </c>
      <c r="M40" s="1839">
        <f>IF(L40&gt;=70000,1225,SUM(L40*3.5%)/2)</f>
        <v>312.28750000000002</v>
      </c>
      <c r="O40" s="1337">
        <f>SUM(K40/12)</f>
        <v>17845</v>
      </c>
      <c r="P40" s="1839">
        <f>IF(O40&gt;=70000,1225,SUM(O40*3.5%)/2)</f>
        <v>312.28750000000002</v>
      </c>
      <c r="R40" s="1337">
        <f>O40-L40</f>
        <v>0</v>
      </c>
    </row>
    <row r="41" spans="1:18" s="1337" customFormat="1" ht="13.15" customHeight="1" outlineLevel="1">
      <c r="A41" s="1355" t="s">
        <v>1079</v>
      </c>
      <c r="B41" s="1355" t="s">
        <v>1075</v>
      </c>
      <c r="C41" s="1987" t="s">
        <v>1267</v>
      </c>
      <c r="D41" s="1997" t="s">
        <v>1040</v>
      </c>
      <c r="E41" s="1998" t="s">
        <v>887</v>
      </c>
      <c r="F41" s="1354">
        <f>IF(E41="ABOLISHED",0, (VLOOKUP(E41,$A$75:$C$314,3,FALSE)*12))</f>
        <v>214140</v>
      </c>
      <c r="G41" s="1998" t="s">
        <v>887</v>
      </c>
      <c r="H41" s="1354">
        <f>IF(G41="ABOLISHED",0, (VLOOKUP(G41,$A$75:$C$314,2,FALSE)*12))</f>
        <v>214140</v>
      </c>
      <c r="I41" s="1368">
        <f>SUM(H41-F41)</f>
        <v>0</v>
      </c>
      <c r="J41" s="1998" t="s">
        <v>887</v>
      </c>
      <c r="K41" s="1354">
        <f>IF(J41="ABOLISHED",0, (VLOOKUP(J41,$A$75:$C$314,3,FALSE)*12))</f>
        <v>214140</v>
      </c>
      <c r="L41" s="1337">
        <f>SUM(H41/12)</f>
        <v>17845</v>
      </c>
      <c r="M41" s="1839">
        <f>IF(L41&gt;=70000,1225,SUM(L41*3.5%)/2)</f>
        <v>312.28750000000002</v>
      </c>
      <c r="O41" s="1337">
        <f>SUM(K41/12)</f>
        <v>17845</v>
      </c>
      <c r="P41" s="1839">
        <f>IF(O41&gt;=70000,1225,SUM(O41*3.5%)/2)</f>
        <v>312.28750000000002</v>
      </c>
      <c r="R41" s="1337">
        <f>O41-L41</f>
        <v>0</v>
      </c>
    </row>
    <row r="42" spans="1:18" s="1337" customFormat="1" ht="13.15" customHeight="1" outlineLevel="1">
      <c r="A42" s="1355" t="s">
        <v>1075</v>
      </c>
      <c r="B42" s="1355" t="s">
        <v>1068</v>
      </c>
      <c r="C42" s="1987" t="s">
        <v>1266</v>
      </c>
      <c r="D42" s="1996" t="s">
        <v>1265</v>
      </c>
      <c r="E42" s="1986" t="s">
        <v>892</v>
      </c>
      <c r="F42" s="1354">
        <f>IF(E42="ABOLISHED",0, (VLOOKUP(E42,$A$75:$C$314,3,FALSE)*12))</f>
        <v>205020</v>
      </c>
      <c r="G42" s="1986" t="s">
        <v>892</v>
      </c>
      <c r="H42" s="1354">
        <f>IF(G42="ABOLISHED",0, (VLOOKUP(G42,$A$75:$C$314,2,FALSE)*12))</f>
        <v>205020</v>
      </c>
      <c r="I42" s="1368">
        <f>SUM(H42-F42)</f>
        <v>0</v>
      </c>
      <c r="J42" s="1986" t="s">
        <v>892</v>
      </c>
      <c r="K42" s="1354">
        <f>IF(J42="ABOLISHED",0, (VLOOKUP(J42,$A$75:$C$314,3,FALSE)*12))</f>
        <v>205020</v>
      </c>
      <c r="L42" s="1337">
        <f>SUM(H42/12)</f>
        <v>17085</v>
      </c>
      <c r="M42" s="1839">
        <f>IF(L42&gt;=70000,1225,SUM(L42*3.5%)/2)</f>
        <v>298.98750000000001</v>
      </c>
      <c r="O42" s="1337">
        <f>SUM(K42/12)</f>
        <v>17085</v>
      </c>
      <c r="P42" s="1839">
        <f>IF(O42&gt;=70000,1225,SUM(O42*3.5%)/2)</f>
        <v>298.98750000000001</v>
      </c>
      <c r="R42" s="1337">
        <f>O42-L42</f>
        <v>0</v>
      </c>
    </row>
    <row r="43" spans="1:18" s="1337" customFormat="1" ht="13.15" customHeight="1" outlineLevel="1">
      <c r="A43" s="1355" t="s">
        <v>1068</v>
      </c>
      <c r="B43" s="1355" t="s">
        <v>1055</v>
      </c>
      <c r="C43" s="1987" t="s">
        <v>1258</v>
      </c>
      <c r="D43" s="1997" t="s">
        <v>1040</v>
      </c>
      <c r="E43" s="1986" t="s">
        <v>908</v>
      </c>
      <c r="F43" s="1354">
        <f>IF(E43="ABOLISHED",0, (VLOOKUP(E43,$A$75:$C$314,3,FALSE)*12))</f>
        <v>181080</v>
      </c>
      <c r="G43" s="1986" t="s">
        <v>911</v>
      </c>
      <c r="H43" s="1354">
        <f>IF(G43="ABOLISHED",0, (VLOOKUP(G43,$A$75:$C$314,2,FALSE)*12))</f>
        <v>176976</v>
      </c>
      <c r="I43" s="1368">
        <f>SUM(H43-F43)</f>
        <v>-4104</v>
      </c>
      <c r="J43" s="1986" t="s">
        <v>911</v>
      </c>
      <c r="K43" s="1354">
        <f>IF(J43="ABOLISHED",0, (VLOOKUP(J43,$A$75:$C$314,3,FALSE)*12))</f>
        <v>176976</v>
      </c>
      <c r="L43" s="1337">
        <f>SUM(H43/12)</f>
        <v>14748</v>
      </c>
      <c r="M43" s="1839">
        <f>IF(L43&gt;=70000,1225,SUM(L43*3.5%)/2)</f>
        <v>258.09000000000003</v>
      </c>
      <c r="O43" s="1337">
        <f>SUM(K43/12)</f>
        <v>14748</v>
      </c>
      <c r="P43" s="1839">
        <f>IF(O43&gt;=70000,1225,SUM(O43*3.5%)/2)</f>
        <v>258.09000000000003</v>
      </c>
      <c r="R43" s="1337">
        <f>O43-L43</f>
        <v>0</v>
      </c>
    </row>
    <row r="44" spans="1:18" s="1337" customFormat="1" ht="13.15" customHeight="1" outlineLevel="1">
      <c r="A44" s="1355" t="s">
        <v>1055</v>
      </c>
      <c r="B44" s="1355" t="s">
        <v>1066</v>
      </c>
      <c r="C44" s="1987" t="s">
        <v>1264</v>
      </c>
      <c r="D44" s="1995" t="s">
        <v>1263</v>
      </c>
      <c r="E44" s="1993" t="s">
        <v>927</v>
      </c>
      <c r="F44" s="1354">
        <f>IF(E44="ABOLISHED",0, (VLOOKUP(E44,$A$75:$C$314,3,FALSE)*12))</f>
        <v>157404</v>
      </c>
      <c r="G44" s="1993" t="s">
        <v>927</v>
      </c>
      <c r="H44" s="1354">
        <f>IF(G44="ABOLISHED",0, (VLOOKUP(G44,$A$75:$C$314,2,FALSE)*12))</f>
        <v>157404</v>
      </c>
      <c r="I44" s="1368">
        <f>SUM(H44-F44)</f>
        <v>0</v>
      </c>
      <c r="J44" s="1993" t="s">
        <v>927</v>
      </c>
      <c r="K44" s="1354">
        <f>IF(J44="ABOLISHED",0, (VLOOKUP(J44,$A$75:$C$314,3,FALSE)*12))</f>
        <v>157404</v>
      </c>
      <c r="L44" s="1337">
        <f>SUM(H44/12)</f>
        <v>13117</v>
      </c>
      <c r="M44" s="1839">
        <f>IF(L44&gt;=70000,1225,SUM(L44*3.5%)/2)</f>
        <v>229.54750000000001</v>
      </c>
      <c r="O44" s="1337">
        <f>SUM(K44/12)</f>
        <v>13117</v>
      </c>
      <c r="P44" s="1839">
        <f>IF(O44&gt;=70000,1225,SUM(O44*3.5%)/2)</f>
        <v>229.54750000000001</v>
      </c>
      <c r="R44" s="1337">
        <f>O44-L44</f>
        <v>0</v>
      </c>
    </row>
    <row r="45" spans="1:18" s="1337" customFormat="1" ht="13.15" customHeight="1" outlineLevel="1">
      <c r="A45" s="1355" t="s">
        <v>1075</v>
      </c>
      <c r="B45" s="1355" t="s">
        <v>1064</v>
      </c>
      <c r="C45" s="1987" t="s">
        <v>1262</v>
      </c>
      <c r="D45" s="1995" t="s">
        <v>1261</v>
      </c>
      <c r="E45" s="1993" t="s">
        <v>942</v>
      </c>
      <c r="F45" s="1354">
        <f>IF(E45="ABOLISHED",0, (VLOOKUP(E45,$A$75:$C$314,3,FALSE)*12))</f>
        <v>141012</v>
      </c>
      <c r="G45" s="1993" t="s">
        <v>942</v>
      </c>
      <c r="H45" s="1354">
        <f>IF(G45="ABOLISHED",0, (VLOOKUP(G45,$A$75:$C$314,2,FALSE)*12))</f>
        <v>141012</v>
      </c>
      <c r="I45" s="1368">
        <f>SUM(H45-F45)</f>
        <v>0</v>
      </c>
      <c r="J45" s="1993" t="s">
        <v>942</v>
      </c>
      <c r="K45" s="1354">
        <f>IF(J45="ABOLISHED",0, (VLOOKUP(J45,$A$75:$C$314,3,FALSE)*12))</f>
        <v>141012</v>
      </c>
      <c r="L45" s="1337">
        <f>SUM(H45/12)</f>
        <v>11751</v>
      </c>
      <c r="M45" s="1839">
        <f>IF(L45&gt;=70000,1225,SUM(L45*3.5%)/2)</f>
        <v>205.64250000000001</v>
      </c>
      <c r="O45" s="1337">
        <f>SUM(K45/12)</f>
        <v>11751</v>
      </c>
      <c r="P45" s="1839">
        <f>IF(O45&gt;=70000,1225,SUM(O45*3.5%)/2)</f>
        <v>205.64250000000001</v>
      </c>
      <c r="R45" s="1337">
        <f>O45-L45</f>
        <v>0</v>
      </c>
    </row>
    <row r="46" spans="1:18" s="1337" customFormat="1" ht="13.15" customHeight="1" outlineLevel="1">
      <c r="A46" s="1355"/>
      <c r="B46" s="1355"/>
      <c r="C46" s="1984" t="s">
        <v>1260</v>
      </c>
      <c r="D46" s="1995"/>
      <c r="E46" s="1993"/>
      <c r="F46" s="1840"/>
      <c r="G46" s="1993"/>
      <c r="H46" s="1840"/>
      <c r="I46" s="1368"/>
      <c r="J46" s="1993"/>
      <c r="K46" s="1840"/>
      <c r="M46" s="1839" t="s">
        <v>1062</v>
      </c>
      <c r="P46" s="1839" t="s">
        <v>1062</v>
      </c>
      <c r="R46" s="1336"/>
    </row>
    <row r="47" spans="1:18" s="1337" customFormat="1" ht="13.15" customHeight="1" outlineLevel="1">
      <c r="A47" s="1355" t="s">
        <v>1068</v>
      </c>
      <c r="B47" s="1355" t="s">
        <v>1074</v>
      </c>
      <c r="C47" s="1987" t="s">
        <v>1106</v>
      </c>
      <c r="D47" s="1996" t="s">
        <v>1259</v>
      </c>
      <c r="E47" s="1986" t="s">
        <v>871</v>
      </c>
      <c r="F47" s="1840">
        <f>IF(E47="ABOLISHED",0, (VLOOKUP(E47,$A$75:$C$314,3,FALSE)*12))</f>
        <v>254400</v>
      </c>
      <c r="G47" s="1986" t="s">
        <v>870</v>
      </c>
      <c r="H47" s="1840">
        <f>IF(G47="ABOLISHED",0, (VLOOKUP(G47,$A$75:$C$314,2,FALSE)*12))</f>
        <v>257640</v>
      </c>
      <c r="I47" s="1368">
        <f>SUM(H47-F47)</f>
        <v>3240</v>
      </c>
      <c r="J47" s="1986" t="s">
        <v>870</v>
      </c>
      <c r="K47" s="1840">
        <f>IF(J47="ABOLISHED",0, (VLOOKUP(J47,$A$75:$C$314,3,FALSE)*12))</f>
        <v>257640</v>
      </c>
      <c r="L47" s="1337">
        <f>SUM(H47/12)</f>
        <v>21470</v>
      </c>
      <c r="M47" s="1839">
        <f>IF(L47&gt;=70000,1225,SUM(L47*3.5%)/2)</f>
        <v>375.72500000000002</v>
      </c>
      <c r="O47" s="1337">
        <f>SUM(K47/12)</f>
        <v>21470</v>
      </c>
      <c r="P47" s="1839">
        <f>IF(O47&gt;=70000,1225,SUM(O47*3.5%)/2)</f>
        <v>375.72500000000002</v>
      </c>
      <c r="R47" s="1336">
        <f>O47-L47</f>
        <v>0</v>
      </c>
    </row>
    <row r="48" spans="1:18" s="1337" customFormat="1" ht="13.15" customHeight="1" outlineLevel="1">
      <c r="A48" s="1355" t="s">
        <v>1055</v>
      </c>
      <c r="B48" s="1355" t="s">
        <v>1072</v>
      </c>
      <c r="C48" s="1987" t="s">
        <v>1258</v>
      </c>
      <c r="D48" s="1995" t="s">
        <v>1257</v>
      </c>
      <c r="E48" s="1993" t="s">
        <v>910</v>
      </c>
      <c r="F48" s="1840">
        <f>IF(E48="ABOLISHED",0, (VLOOKUP(E48,$A$75:$C$314,3,FALSE)*12))</f>
        <v>178332</v>
      </c>
      <c r="G48" s="1993" t="s">
        <v>910</v>
      </c>
      <c r="H48" s="1840">
        <f>IF(G48="ABOLISHED",0, (VLOOKUP(G48,$A$75:$C$314,2,FALSE)*12))</f>
        <v>178332</v>
      </c>
      <c r="I48" s="1368">
        <f>SUM(H48-F48)</f>
        <v>0</v>
      </c>
      <c r="J48" s="1993" t="s">
        <v>910</v>
      </c>
      <c r="K48" s="1840">
        <f>IF(J48="ABOLISHED",0, (VLOOKUP(J48,$A$75:$C$314,3,FALSE)*12))</f>
        <v>178332</v>
      </c>
      <c r="L48" s="1337">
        <f>SUM(H48/12)</f>
        <v>14861</v>
      </c>
      <c r="M48" s="1839">
        <f>IF(L48&gt;=70000,1225,SUM(L48*3.5%)/2)</f>
        <v>260.06750000000005</v>
      </c>
      <c r="O48" s="1337">
        <f>SUM(K48/12)</f>
        <v>14861</v>
      </c>
      <c r="P48" s="1839">
        <f>IF(O48&gt;=70000,1225,SUM(O48*3.5%)/2)</f>
        <v>260.06750000000005</v>
      </c>
      <c r="R48" s="1336">
        <f>O48-L48</f>
        <v>0</v>
      </c>
    </row>
    <row r="49" spans="1:18" s="1337" customFormat="1" ht="13.15" customHeight="1" outlineLevel="1">
      <c r="A49" s="1355" t="s">
        <v>1066</v>
      </c>
      <c r="B49" s="1355" t="s">
        <v>1071</v>
      </c>
      <c r="C49" s="1987" t="s">
        <v>1256</v>
      </c>
      <c r="D49" s="1994" t="s">
        <v>1255</v>
      </c>
      <c r="E49" s="1993" t="s">
        <v>926</v>
      </c>
      <c r="F49" s="1840">
        <f>IF(E49="ABOLISHED",0, (VLOOKUP(E49,$A$75:$C$314,3,FALSE)*12))</f>
        <v>158616</v>
      </c>
      <c r="G49" s="1993" t="s">
        <v>925</v>
      </c>
      <c r="H49" s="1840">
        <f>IF(G49="ABOLISHED",0, (VLOOKUP(G49,$A$75:$C$314,2,FALSE)*12))</f>
        <v>159828</v>
      </c>
      <c r="I49" s="1368">
        <f>SUM(H49-F49)</f>
        <v>1212</v>
      </c>
      <c r="J49" s="1993" t="s">
        <v>925</v>
      </c>
      <c r="K49" s="1840">
        <f>IF(J49="ABOLISHED",0, (VLOOKUP(J49,$A$75:$C$314,3,FALSE)*12))</f>
        <v>159828</v>
      </c>
      <c r="L49" s="1337">
        <f>SUM(H49/12)</f>
        <v>13319</v>
      </c>
      <c r="M49" s="1839">
        <f>IF(L49&gt;=70000,1225,SUM(L49*3.5%)/2)</f>
        <v>233.08250000000001</v>
      </c>
      <c r="O49" s="1337">
        <f>SUM(K49/12)</f>
        <v>13319</v>
      </c>
      <c r="P49" s="1839">
        <f>IF(O49&gt;=70000,1225,SUM(O49*3.5%)/2)</f>
        <v>233.08250000000001</v>
      </c>
      <c r="R49" s="1336">
        <f>O49-L49</f>
        <v>0</v>
      </c>
    </row>
    <row r="50" spans="1:18" s="1337" customFormat="1" ht="13.15" customHeight="1" outlineLevel="1">
      <c r="A50" s="1992"/>
      <c r="B50" s="1992"/>
      <c r="C50" s="1984" t="s">
        <v>1100</v>
      </c>
      <c r="D50" s="1976"/>
      <c r="E50" s="1990"/>
      <c r="F50" s="1840"/>
      <c r="G50" s="1990"/>
      <c r="H50" s="1840"/>
      <c r="I50" s="1991"/>
      <c r="J50" s="1990"/>
      <c r="K50" s="1840"/>
      <c r="L50" s="1989"/>
      <c r="M50" s="1839" t="s">
        <v>1062</v>
      </c>
      <c r="O50" s="1989"/>
      <c r="P50" s="1839" t="s">
        <v>1062</v>
      </c>
      <c r="R50" s="1336"/>
    </row>
    <row r="51" spans="1:18" s="1337" customFormat="1" ht="13.15" customHeight="1" outlineLevel="1">
      <c r="A51" s="1992"/>
      <c r="B51" s="1992"/>
      <c r="C51" s="1984" t="s">
        <v>1254</v>
      </c>
      <c r="D51" s="1976"/>
      <c r="E51" s="1990"/>
      <c r="F51" s="1840"/>
      <c r="G51" s="1990"/>
      <c r="H51" s="1840"/>
      <c r="I51" s="1991"/>
      <c r="J51" s="1990"/>
      <c r="K51" s="1840"/>
      <c r="L51" s="1989"/>
      <c r="M51" s="1839"/>
      <c r="O51" s="1989"/>
      <c r="P51" s="1839"/>
      <c r="R51" s="1336"/>
    </row>
    <row r="52" spans="1:18" s="1337" customFormat="1" ht="13.15" customHeight="1" outlineLevel="1">
      <c r="A52" s="1978" t="s">
        <v>1064</v>
      </c>
      <c r="B52" s="1978" t="s">
        <v>1069</v>
      </c>
      <c r="C52" s="1988" t="s">
        <v>1253</v>
      </c>
      <c r="D52" s="1980" t="s">
        <v>1252</v>
      </c>
      <c r="E52" s="1974" t="s">
        <v>781</v>
      </c>
      <c r="F52" s="1840">
        <f>IF(E52="ABOLISHED",0, (VLOOKUP(E52,$A$75:$C$314,3,FALSE)*12))</f>
        <v>786792</v>
      </c>
      <c r="G52" s="1974" t="s">
        <v>781</v>
      </c>
      <c r="H52" s="1840">
        <f>IF(G52="ABOLISHED",0, (VLOOKUP(G52,$A$75:$C$314,2,FALSE)*12))</f>
        <v>786792</v>
      </c>
      <c r="I52" s="1975">
        <f>SUM(H52-F52)</f>
        <v>0</v>
      </c>
      <c r="J52" s="1974" t="s">
        <v>781</v>
      </c>
      <c r="K52" s="1840">
        <f>IF(J52="ABOLISHED",0, (VLOOKUP(J52,$A$75:$C$314,3,FALSE)*12))</f>
        <v>786792</v>
      </c>
      <c r="L52" s="1337">
        <f>SUM(H52/12)</f>
        <v>65566</v>
      </c>
      <c r="M52" s="1839">
        <f>IF(L52&gt;=70000,1225,SUM(L52*3.5%)/2)</f>
        <v>1147.4050000000002</v>
      </c>
      <c r="O52" s="1337">
        <f>SUM(K52/12)</f>
        <v>65566</v>
      </c>
      <c r="P52" s="1839">
        <f>IF(O52&gt;=70000,1225,SUM(O52*3.5%)/2)</f>
        <v>1147.4050000000002</v>
      </c>
      <c r="R52" s="1336">
        <f>O52-L52</f>
        <v>0</v>
      </c>
    </row>
    <row r="53" spans="1:18" s="1337" customFormat="1" ht="13.15" customHeight="1" outlineLevel="1">
      <c r="A53" s="1355" t="s">
        <v>1074</v>
      </c>
      <c r="B53" s="1355" t="s">
        <v>1067</v>
      </c>
      <c r="C53" s="1987" t="s">
        <v>1251</v>
      </c>
      <c r="D53" s="1985" t="s">
        <v>1250</v>
      </c>
      <c r="E53" s="1986" t="s">
        <v>815</v>
      </c>
      <c r="F53" s="1840">
        <f>IF(E53="ABOLISHED",0, (VLOOKUP(E53,$A$75:$C$314,3,FALSE)*12))</f>
        <v>480612</v>
      </c>
      <c r="G53" s="1986" t="s">
        <v>814</v>
      </c>
      <c r="H53" s="1840">
        <f>IF(G53="ABOLISHED",0, (VLOOKUP(G53,$A$75:$C$314,2,FALSE)*12))</f>
        <v>486348</v>
      </c>
      <c r="I53" s="1368">
        <f>SUM(H53-F53)</f>
        <v>5736</v>
      </c>
      <c r="J53" s="1986" t="s">
        <v>814</v>
      </c>
      <c r="K53" s="1840">
        <f>IF(J53="ABOLISHED",0, (VLOOKUP(J53,$A$75:$C$314,3,FALSE)*12))</f>
        <v>486348</v>
      </c>
      <c r="L53" s="1337">
        <f>SUM(H53/12)</f>
        <v>40529</v>
      </c>
      <c r="M53" s="1839">
        <f>IF(L53&gt;=70000,1225,SUM(L53*3.5%)/2)</f>
        <v>709.25750000000005</v>
      </c>
      <c r="O53" s="1337">
        <f>SUM(K53/12)</f>
        <v>40529</v>
      </c>
      <c r="P53" s="1839">
        <f>IF(O53&gt;=70000,1225,SUM(O53*3.5%)/2)</f>
        <v>709.25750000000005</v>
      </c>
      <c r="R53" s="1336">
        <f>O53-L53</f>
        <v>0</v>
      </c>
    </row>
    <row r="54" spans="1:18">
      <c r="E54" s="1337"/>
      <c r="F54" s="1337"/>
      <c r="G54" s="1337"/>
    </row>
    <row r="55" spans="1:18" s="1337" customFormat="1" ht="13.15" customHeight="1" outlineLevel="1">
      <c r="A55" s="1978"/>
      <c r="B55" s="1978"/>
      <c r="C55" s="1984" t="s">
        <v>1249</v>
      </c>
      <c r="D55" s="1985"/>
      <c r="E55" s="1979"/>
      <c r="F55" s="1840"/>
      <c r="G55" s="1979"/>
      <c r="H55" s="1840"/>
      <c r="I55" s="1975"/>
      <c r="J55" s="1979"/>
      <c r="K55" s="1840"/>
      <c r="M55" s="1839" t="s">
        <v>1062</v>
      </c>
      <c r="P55" s="1839" t="s">
        <v>1062</v>
      </c>
      <c r="R55" s="1336"/>
    </row>
    <row r="56" spans="1:18" s="1337" customFormat="1" ht="13.5" customHeight="1" outlineLevel="2">
      <c r="A56" s="1978" t="s">
        <v>1071</v>
      </c>
      <c r="B56" s="1978" t="s">
        <v>1043</v>
      </c>
      <c r="C56" s="1981" t="s">
        <v>1247</v>
      </c>
      <c r="D56" s="1980" t="s">
        <v>1248</v>
      </c>
      <c r="E56" s="1979" t="s">
        <v>845</v>
      </c>
      <c r="F56" s="1840">
        <f>IF(E56="ABOLISHED",0, (VLOOKUP(E56,$A$75:$C$314,3,FALSE)*12))</f>
        <v>341652</v>
      </c>
      <c r="G56" s="1979" t="s">
        <v>845</v>
      </c>
      <c r="H56" s="1840">
        <f>IF(G56="ABOLISHED",0, (VLOOKUP(G56,$A$75:$C$314,2,FALSE)*12))</f>
        <v>341652</v>
      </c>
      <c r="I56" s="1975">
        <f>SUM(H56-F56)</f>
        <v>0</v>
      </c>
      <c r="J56" s="1979" t="s">
        <v>845</v>
      </c>
      <c r="K56" s="1840">
        <f>IF(J56="ABOLISHED",0, (VLOOKUP(J56,$A$75:$C$314,3,FALSE)*12))</f>
        <v>341652</v>
      </c>
      <c r="L56" s="1337">
        <f>SUM(H56/12)</f>
        <v>28471</v>
      </c>
      <c r="M56" s="1839">
        <f>IF(L56&gt;=70000,1225,SUM(L56*3.5%)/2)</f>
        <v>498.24250000000006</v>
      </c>
      <c r="O56" s="1337">
        <f>SUM(K56/12)</f>
        <v>28471</v>
      </c>
      <c r="P56" s="1839">
        <f>IF(O56&gt;=70000,1225,SUM(O56*3.5%)/2)</f>
        <v>498.24250000000006</v>
      </c>
      <c r="R56" s="1336">
        <f>O56-L56</f>
        <v>0</v>
      </c>
    </row>
    <row r="57" spans="1:18" s="1337" customFormat="1" ht="13.5" customHeight="1" outlineLevel="2">
      <c r="A57" s="1978" t="s">
        <v>1067</v>
      </c>
      <c r="B57" s="1978" t="s">
        <v>1065</v>
      </c>
      <c r="C57" s="1981" t="s">
        <v>1247</v>
      </c>
      <c r="D57" s="1980" t="s">
        <v>1246</v>
      </c>
      <c r="E57" s="1979" t="s">
        <v>845</v>
      </c>
      <c r="F57" s="1840">
        <f>IF(E57="ABOLISHED",0, (VLOOKUP(E57,$A$75:$C$314,3,FALSE)*12))</f>
        <v>341652</v>
      </c>
      <c r="G57" s="1979" t="s">
        <v>845</v>
      </c>
      <c r="H57" s="1840">
        <f>IF(G57="ABOLISHED",0, (VLOOKUP(G57,$A$75:$C$314,2,FALSE)*12))</f>
        <v>341652</v>
      </c>
      <c r="I57" s="1975">
        <f>SUM(H57-F57)</f>
        <v>0</v>
      </c>
      <c r="J57" s="1979" t="s">
        <v>845</v>
      </c>
      <c r="K57" s="1840">
        <f>IF(J57="ABOLISHED",0, (VLOOKUP(J57,$A$75:$C$314,3,FALSE)*12))</f>
        <v>341652</v>
      </c>
      <c r="L57" s="1337">
        <f>SUM(H57/12)</f>
        <v>28471</v>
      </c>
      <c r="M57" s="1839">
        <f>IF(L57&gt;=70000,1225,SUM(L57*3.5%)/2)</f>
        <v>498.24250000000006</v>
      </c>
      <c r="O57" s="1337">
        <f>SUM(K57/12)</f>
        <v>28471</v>
      </c>
      <c r="P57" s="1839">
        <f>IF(O57&gt;=70000,1225,SUM(O57*3.5%)/2)</f>
        <v>498.24250000000006</v>
      </c>
      <c r="R57" s="1336">
        <f>O57-L57</f>
        <v>0</v>
      </c>
    </row>
    <row r="58" spans="1:18" s="1337" customFormat="1" ht="13.5" customHeight="1" outlineLevel="2">
      <c r="A58" s="1978"/>
      <c r="B58" s="1978"/>
      <c r="C58" s="1984" t="s">
        <v>1245</v>
      </c>
      <c r="D58" s="1980"/>
      <c r="E58" s="1979"/>
      <c r="F58" s="1840"/>
      <c r="G58" s="1979"/>
      <c r="H58" s="1840"/>
      <c r="I58" s="1975"/>
      <c r="J58" s="1979"/>
      <c r="K58" s="1840"/>
      <c r="M58" s="1839" t="s">
        <v>1062</v>
      </c>
      <c r="P58" s="1839" t="s">
        <v>1062</v>
      </c>
      <c r="R58" s="1336"/>
    </row>
    <row r="59" spans="1:18" s="1337" customFormat="1" ht="15" customHeight="1" outlineLevel="2">
      <c r="A59" s="1978" t="s">
        <v>1063</v>
      </c>
      <c r="B59" s="1978" t="s">
        <v>1063</v>
      </c>
      <c r="C59" s="1981" t="s">
        <v>1244</v>
      </c>
      <c r="D59" s="1980" t="s">
        <v>1243</v>
      </c>
      <c r="E59" s="1982" t="s">
        <v>927</v>
      </c>
      <c r="F59" s="1840">
        <f>IF(E59="ABOLISHED",0, (VLOOKUP(E59,$A$75:$C$314,3,FALSE)*12))</f>
        <v>157404</v>
      </c>
      <c r="G59" s="1982" t="s">
        <v>927</v>
      </c>
      <c r="H59" s="1840">
        <f>IF(G59="ABOLISHED",0, (VLOOKUP(G59,$A$75:$C$314,2,FALSE)*12))</f>
        <v>157404</v>
      </c>
      <c r="I59" s="1983">
        <f>SUM(H59-F59)</f>
        <v>0</v>
      </c>
      <c r="J59" s="1982" t="s">
        <v>927</v>
      </c>
      <c r="K59" s="1840">
        <f>IF(J59="ABOLISHED",0, (VLOOKUP(J59,$A$75:$C$314,3,FALSE)*12))</f>
        <v>157404</v>
      </c>
      <c r="L59" s="1336">
        <f>SUM(H59/12)</f>
        <v>13117</v>
      </c>
      <c r="M59" s="1839">
        <f>IF(L59&gt;=70000,1225,SUM(L59*3.5%)/2)</f>
        <v>229.54750000000001</v>
      </c>
      <c r="O59" s="1336">
        <f>K59/12</f>
        <v>13117</v>
      </c>
      <c r="P59" s="1839">
        <f>IF(O59&gt;=70000,1225,SUM(O59*3.5%)/2)</f>
        <v>229.54750000000001</v>
      </c>
      <c r="R59" s="1336">
        <f>O59-L59</f>
        <v>0</v>
      </c>
    </row>
    <row r="60" spans="1:18" s="1337" customFormat="1" ht="13.5" customHeight="1" outlineLevel="2">
      <c r="A60" s="1978" t="s">
        <v>1073</v>
      </c>
      <c r="B60" s="1978" t="s">
        <v>1073</v>
      </c>
      <c r="C60" s="1981" t="s">
        <v>1059</v>
      </c>
      <c r="D60" s="1980" t="s">
        <v>1040</v>
      </c>
      <c r="E60" s="1979" t="s">
        <v>943</v>
      </c>
      <c r="F60" s="1840">
        <f>IF(E60="ABOLISHED",0, (VLOOKUP(E60,$A$75:$C$314,3,FALSE)*12))</f>
        <v>139944</v>
      </c>
      <c r="G60" s="1979" t="s">
        <v>943</v>
      </c>
      <c r="H60" s="1840">
        <f>IF(G60="ABOLISHED",0, (VLOOKUP(G60,$A$75:$C$314,2,FALSE)*12))</f>
        <v>139944</v>
      </c>
      <c r="I60" s="1975">
        <f>SUM(H60-F60)</f>
        <v>0</v>
      </c>
      <c r="J60" s="1979" t="s">
        <v>943</v>
      </c>
      <c r="K60" s="1840">
        <f>IF(J60="ABOLISHED",0, (VLOOKUP(J60,$A$75:$C$314,3,FALSE)*12))</f>
        <v>139944</v>
      </c>
      <c r="L60" s="1337">
        <f>SUM(H60/12)</f>
        <v>11662</v>
      </c>
      <c r="M60" s="1839">
        <f>IF(L60&gt;=70000,1225,SUM(L60*3.5%)/2)</f>
        <v>204.08500000000001</v>
      </c>
      <c r="O60" s="1337">
        <f>SUM(K60/12)</f>
        <v>11662</v>
      </c>
      <c r="P60" s="1839">
        <f>IF(O60&gt;=70000,1225,SUM(O60*3.5%)/2)</f>
        <v>204.08500000000001</v>
      </c>
      <c r="R60" s="1336">
        <f>O60-L60</f>
        <v>0</v>
      </c>
    </row>
    <row r="61" spans="1:18" s="1337" customFormat="1" ht="13.5" customHeight="1" outlineLevel="2">
      <c r="A61" s="1978" t="s">
        <v>1054</v>
      </c>
      <c r="B61" s="1978" t="s">
        <v>1054</v>
      </c>
      <c r="C61" s="1981" t="s">
        <v>1242</v>
      </c>
      <c r="D61" s="1980" t="s">
        <v>1241</v>
      </c>
      <c r="E61" s="1979" t="s">
        <v>941</v>
      </c>
      <c r="F61" s="1840">
        <f>IF(E61="ABOLISHED",0, (VLOOKUP(E61,$A$75:$C$314,3,FALSE)*12))</f>
        <v>142092</v>
      </c>
      <c r="G61" s="1979" t="s">
        <v>940</v>
      </c>
      <c r="H61" s="1840">
        <f>IF(G61="ABOLISHED",0, (VLOOKUP(G61,$A$75:$C$314,2,FALSE)*12))</f>
        <v>143184</v>
      </c>
      <c r="I61" s="1975">
        <f>SUM(H61-F61)</f>
        <v>1092</v>
      </c>
      <c r="J61" s="1979" t="s">
        <v>940</v>
      </c>
      <c r="K61" s="1840">
        <f>IF(J61="ABOLISHED",0, (VLOOKUP(J61,$A$75:$C$314,3,FALSE)*12))</f>
        <v>143184</v>
      </c>
      <c r="L61" s="1337">
        <f>SUM(H61/12)</f>
        <v>11932</v>
      </c>
      <c r="M61" s="1839">
        <f>IF(L61&gt;=70000,1225,SUM(L61*3.5%)/2)</f>
        <v>208.81000000000003</v>
      </c>
      <c r="O61" s="1337">
        <f>SUM(K61/12)</f>
        <v>11932</v>
      </c>
      <c r="P61" s="1839">
        <f>IF(O61&gt;=70000,1225,SUM(O61*3.5%)/2)</f>
        <v>208.81000000000003</v>
      </c>
      <c r="R61" s="1336">
        <f>O61-L61</f>
        <v>0</v>
      </c>
    </row>
    <row r="62" spans="1:18" s="1337" customFormat="1" ht="13.5" customHeight="1" outlineLevel="2">
      <c r="A62" s="1978" t="s">
        <v>1053</v>
      </c>
      <c r="B62" s="1978" t="s">
        <v>1053</v>
      </c>
      <c r="C62" s="1981" t="s">
        <v>1240</v>
      </c>
      <c r="D62" s="1980" t="s">
        <v>1239</v>
      </c>
      <c r="E62" s="1979" t="s">
        <v>943</v>
      </c>
      <c r="F62" s="1840">
        <f>IF(E62="ABOLISHED",0, (VLOOKUP(E62,$A$75:$C$314,3,FALSE)*12))</f>
        <v>139944</v>
      </c>
      <c r="G62" s="1979" t="s">
        <v>942</v>
      </c>
      <c r="H62" s="1840">
        <f>IF(G62="ABOLISHED",0, (VLOOKUP(G62,$A$75:$C$314,2,FALSE)*12))</f>
        <v>141012</v>
      </c>
      <c r="I62" s="1975">
        <f>SUM(H62-F62)</f>
        <v>1068</v>
      </c>
      <c r="J62" s="1979" t="s">
        <v>942</v>
      </c>
      <c r="K62" s="1840">
        <f>IF(J62="ABOLISHED",0, (VLOOKUP(J62,$A$75:$C$314,3,FALSE)*12))</f>
        <v>141012</v>
      </c>
      <c r="L62" s="1337">
        <f>SUM(H62/12)</f>
        <v>11751</v>
      </c>
      <c r="M62" s="1839">
        <f>IF(L62&gt;=70000,1225,SUM(L62*3.5%)/2)</f>
        <v>205.64250000000001</v>
      </c>
      <c r="O62" s="1337">
        <f>SUM(K62/12)</f>
        <v>11751</v>
      </c>
      <c r="P62" s="1839">
        <f>IF(O62&gt;=70000,1225,SUM(O62*3.5%)/2)</f>
        <v>205.64250000000001</v>
      </c>
      <c r="R62" s="1336">
        <f>O62-L62</f>
        <v>0</v>
      </c>
    </row>
    <row r="63" spans="1:18" s="1337" customFormat="1" ht="13.5" customHeight="1" outlineLevel="2">
      <c r="A63" s="1978"/>
      <c r="B63" s="1978"/>
      <c r="C63" s="1981"/>
      <c r="D63" s="1980"/>
      <c r="E63" s="1979"/>
      <c r="F63" s="1840"/>
      <c r="G63" s="1979"/>
      <c r="H63" s="1840"/>
      <c r="I63" s="1975"/>
      <c r="J63" s="1979"/>
      <c r="K63" s="1840"/>
      <c r="M63" s="1351"/>
      <c r="P63" s="1351"/>
      <c r="R63" s="1336"/>
    </row>
    <row r="64" spans="1:18" s="1337" customFormat="1" ht="13.5" customHeight="1" outlineLevel="2">
      <c r="A64" s="1978"/>
      <c r="B64" s="1978"/>
      <c r="C64" s="1981"/>
      <c r="D64" s="1980"/>
      <c r="E64" s="1979"/>
      <c r="F64" s="1840"/>
      <c r="G64" s="1979"/>
      <c r="H64" s="1840"/>
      <c r="I64" s="1975"/>
      <c r="J64" s="1979"/>
      <c r="K64" s="1840"/>
      <c r="M64" s="1351"/>
      <c r="P64" s="1351"/>
      <c r="R64" s="1336"/>
    </row>
    <row r="65" spans="1:18" s="1337" customFormat="1" ht="13.5" customHeight="1" outlineLevel="2">
      <c r="A65" s="1978"/>
      <c r="B65" s="1978"/>
      <c r="C65" s="1977"/>
      <c r="D65" s="1976"/>
      <c r="E65" s="1974"/>
      <c r="F65" s="1832"/>
      <c r="G65" s="1974"/>
      <c r="H65" s="1832"/>
      <c r="I65" s="1975"/>
      <c r="J65" s="1974"/>
      <c r="K65" s="1832"/>
      <c r="M65" s="1365"/>
      <c r="P65" s="1365"/>
      <c r="R65" s="1336"/>
    </row>
    <row r="66" spans="1:18" ht="16.149999999999999" customHeight="1">
      <c r="A66" s="1829"/>
      <c r="B66" s="1828">
        <v>38</v>
      </c>
      <c r="C66" s="1827"/>
      <c r="D66" s="1826" t="s">
        <v>88</v>
      </c>
      <c r="E66" s="1825"/>
      <c r="F66" s="1822">
        <f>SUM(F13:F65)</f>
        <v>13162596</v>
      </c>
      <c r="G66" s="1823"/>
      <c r="H66" s="1822">
        <f>SUM(H13:H65)</f>
        <v>13052232</v>
      </c>
      <c r="I66" s="1824">
        <f>SUM(I13:I65)</f>
        <v>-110364</v>
      </c>
      <c r="J66" s="1823"/>
      <c r="K66" s="1822">
        <f>SUM(K13:K65)</f>
        <v>13052232</v>
      </c>
      <c r="L66" s="1356"/>
      <c r="M66" s="1358">
        <f>SUM(M13:M65)</f>
        <v>18466.472500000007</v>
      </c>
      <c r="O66" s="1356"/>
      <c r="P66" s="1358">
        <f>SUM(P13:P65)</f>
        <v>18466.472500000007</v>
      </c>
    </row>
    <row r="67" spans="1:18" ht="16.149999999999999" customHeight="1">
      <c r="A67" s="1820"/>
      <c r="B67" s="1820"/>
      <c r="C67" s="1360"/>
      <c r="D67" s="1360"/>
      <c r="E67" s="1356"/>
      <c r="F67" s="1359"/>
      <c r="G67" s="1347"/>
      <c r="H67" s="1973" t="s">
        <v>1238</v>
      </c>
      <c r="I67" s="1356"/>
      <c r="J67" s="1361"/>
      <c r="K67" s="1361"/>
      <c r="L67" s="1356"/>
      <c r="M67" s="1358">
        <v>12</v>
      </c>
      <c r="O67" s="1356"/>
      <c r="P67" s="1972">
        <v>12</v>
      </c>
    </row>
    <row r="68" spans="1:18" ht="14.25" customHeight="1" thickBot="1">
      <c r="A68" s="1971"/>
      <c r="B68" s="1970"/>
      <c r="D68" s="1969"/>
      <c r="F68" s="1967"/>
      <c r="G68" s="1405"/>
      <c r="H68" s="1967"/>
      <c r="I68" s="1967"/>
      <c r="J68" s="1968"/>
      <c r="K68" s="1968"/>
      <c r="L68" s="1967"/>
      <c r="M68" s="1810">
        <f>ROUNDUP(SUM(M66*M67),0)</f>
        <v>221598</v>
      </c>
      <c r="O68" s="1967"/>
      <c r="P68" s="1810">
        <f>ROUNDUP(SUM(P66*P67),0)</f>
        <v>221598</v>
      </c>
    </row>
    <row r="69" spans="1:18" ht="14.25" customHeight="1" thickTop="1">
      <c r="F69" s="1967"/>
      <c r="G69" s="1967"/>
    </row>
    <row r="70" spans="1:18" ht="14.25" customHeight="1">
      <c r="E70" s="1350"/>
    </row>
    <row r="71" spans="1:18" ht="14.25" customHeight="1">
      <c r="E71" s="1350"/>
    </row>
    <row r="72" spans="1:18" ht="15.75">
      <c r="A72" s="1966" t="s">
        <v>1237</v>
      </c>
      <c r="B72" s="1966"/>
      <c r="C72" s="1965"/>
      <c r="D72" s="1964"/>
    </row>
    <row r="73" spans="1:18">
      <c r="A73" s="1807" t="s">
        <v>1030</v>
      </c>
      <c r="B73" s="1806"/>
      <c r="C73" s="1805"/>
      <c r="D73" s="1337"/>
    </row>
    <row r="74" spans="1:18" ht="15">
      <c r="A74" s="1804" t="s">
        <v>953</v>
      </c>
      <c r="B74" s="1803" t="s">
        <v>952</v>
      </c>
      <c r="C74" s="1802" t="s">
        <v>1175</v>
      </c>
      <c r="D74" s="1341"/>
      <c r="E74" s="1345"/>
      <c r="F74" s="1344"/>
      <c r="G74" s="1346"/>
      <c r="H74" s="1342"/>
      <c r="I74" s="1342"/>
      <c r="J74" s="1343"/>
      <c r="K74" s="1343"/>
      <c r="L74" s="1342"/>
      <c r="M74" s="1342"/>
    </row>
    <row r="75" spans="1:18" ht="18.75">
      <c r="A75" s="1801" t="s">
        <v>951</v>
      </c>
      <c r="B75" s="1963">
        <v>10973</v>
      </c>
      <c r="C75" s="1795">
        <v>10973</v>
      </c>
      <c r="D75" s="1341"/>
      <c r="E75" s="1345"/>
      <c r="F75" s="1344"/>
      <c r="G75" s="1346"/>
      <c r="H75" s="1342"/>
      <c r="I75" s="1342"/>
      <c r="J75" s="1343"/>
      <c r="K75" s="1343"/>
      <c r="L75" s="1342"/>
      <c r="M75" s="1342"/>
    </row>
    <row r="76" spans="1:18" ht="18.75">
      <c r="A76" s="1798" t="s">
        <v>950</v>
      </c>
      <c r="B76" s="1963">
        <v>11065</v>
      </c>
      <c r="C76" s="1795">
        <v>11065</v>
      </c>
      <c r="D76" s="1341"/>
      <c r="E76" s="1345"/>
      <c r="F76" s="1344"/>
      <c r="G76" s="1346"/>
    </row>
    <row r="77" spans="1:18" ht="18.75">
      <c r="A77" s="1801" t="s">
        <v>949</v>
      </c>
      <c r="B77" s="1963">
        <v>11158</v>
      </c>
      <c r="C77" s="1795">
        <v>11158</v>
      </c>
      <c r="D77" s="1341"/>
      <c r="E77" s="1345"/>
      <c r="F77" s="1344"/>
      <c r="G77" s="1346"/>
      <c r="H77" s="1342"/>
    </row>
    <row r="78" spans="1:18" ht="18.75">
      <c r="A78" s="1798" t="s">
        <v>948</v>
      </c>
      <c r="B78" s="1963">
        <v>11251</v>
      </c>
      <c r="C78" s="1795">
        <v>11251</v>
      </c>
      <c r="D78" s="1341"/>
      <c r="E78" s="1345"/>
      <c r="F78" s="1344"/>
      <c r="G78" s="1346"/>
      <c r="H78" s="1342"/>
      <c r="I78" s="1342"/>
      <c r="J78" s="1343"/>
      <c r="K78" s="1343"/>
      <c r="L78" s="1342"/>
      <c r="M78" s="1342"/>
    </row>
    <row r="79" spans="1:18" ht="18.75">
      <c r="A79" s="1801" t="s">
        <v>947</v>
      </c>
      <c r="B79" s="1963">
        <v>11345</v>
      </c>
      <c r="C79" s="1795">
        <v>11345</v>
      </c>
      <c r="D79" s="1341"/>
      <c r="E79" s="1345"/>
      <c r="F79" s="1344"/>
      <c r="G79" s="1346"/>
      <c r="H79" s="1342"/>
    </row>
    <row r="80" spans="1:18" ht="18.75">
      <c r="A80" s="1798" t="s">
        <v>946</v>
      </c>
      <c r="B80" s="1963">
        <v>11440</v>
      </c>
      <c r="C80" s="1795">
        <v>11440</v>
      </c>
      <c r="D80" s="1341"/>
      <c r="E80" s="1345"/>
      <c r="F80" s="1344"/>
      <c r="G80" s="1342"/>
      <c r="H80" s="1342"/>
    </row>
    <row r="81" spans="1:13" ht="18.75">
      <c r="A81" s="1801" t="s">
        <v>945</v>
      </c>
      <c r="B81" s="1963">
        <v>11536</v>
      </c>
      <c r="C81" s="1795">
        <v>11536</v>
      </c>
      <c r="D81" s="1341"/>
      <c r="E81" s="1345"/>
      <c r="F81" s="1344"/>
      <c r="G81" s="1342"/>
      <c r="H81" s="1342"/>
      <c r="I81" s="1342"/>
      <c r="J81" s="1343"/>
      <c r="K81" s="1343"/>
      <c r="L81" s="1342"/>
      <c r="M81" s="1342"/>
    </row>
    <row r="82" spans="1:13" ht="18.75">
      <c r="A82" s="1798" t="s">
        <v>944</v>
      </c>
      <c r="B82" s="1963">
        <v>11632</v>
      </c>
      <c r="C82" s="1795">
        <v>11632</v>
      </c>
      <c r="D82" s="1341"/>
      <c r="E82" s="1799"/>
      <c r="F82" s="1344"/>
      <c r="G82" s="1342"/>
      <c r="H82" s="1342"/>
    </row>
    <row r="83" spans="1:13" ht="18.75">
      <c r="A83" s="1800" t="s">
        <v>943</v>
      </c>
      <c r="B83" s="1963">
        <v>11662</v>
      </c>
      <c r="C83" s="1795">
        <v>11662</v>
      </c>
      <c r="D83" s="1341"/>
      <c r="E83" s="1799"/>
      <c r="F83" s="1344"/>
      <c r="G83" s="1342"/>
      <c r="H83" s="1342"/>
      <c r="I83" s="1342"/>
      <c r="J83" s="1343"/>
      <c r="K83" s="1343"/>
      <c r="L83" s="1342"/>
      <c r="M83" s="1342"/>
    </row>
    <row r="84" spans="1:13" ht="18.75">
      <c r="A84" s="1797" t="s">
        <v>942</v>
      </c>
      <c r="B84" s="1963">
        <v>11751</v>
      </c>
      <c r="C84" s="1795">
        <v>11751</v>
      </c>
      <c r="D84" s="1341"/>
      <c r="E84" s="1799"/>
      <c r="F84" s="1344"/>
      <c r="G84" s="1342"/>
    </row>
    <row r="85" spans="1:13" ht="18.75">
      <c r="A85" s="1800" t="s">
        <v>941</v>
      </c>
      <c r="B85" s="1963">
        <v>11841</v>
      </c>
      <c r="C85" s="1795">
        <v>11841</v>
      </c>
      <c r="D85" s="1341"/>
      <c r="E85" s="1799"/>
      <c r="F85" s="1344"/>
      <c r="G85" s="1342"/>
      <c r="H85" s="1342"/>
    </row>
    <row r="86" spans="1:13" ht="18.75">
      <c r="A86" s="1797" t="s">
        <v>940</v>
      </c>
      <c r="B86" s="1963">
        <v>11932</v>
      </c>
      <c r="C86" s="1795">
        <v>11932</v>
      </c>
      <c r="D86" s="1341"/>
      <c r="E86" s="1799"/>
      <c r="F86" s="1344"/>
      <c r="G86" s="1342"/>
      <c r="H86" s="1342"/>
      <c r="I86" s="1342"/>
      <c r="J86" s="1343"/>
      <c r="K86" s="1343"/>
      <c r="L86" s="1342"/>
      <c r="M86" s="1342"/>
    </row>
    <row r="87" spans="1:13" ht="18.75">
      <c r="A87" s="1800" t="s">
        <v>939</v>
      </c>
      <c r="B87" s="1963">
        <v>12024</v>
      </c>
      <c r="C87" s="1795">
        <v>12024</v>
      </c>
      <c r="D87" s="1341"/>
      <c r="E87" s="1799"/>
      <c r="F87" s="1344"/>
      <c r="G87" s="1342"/>
      <c r="H87" s="1342"/>
      <c r="I87" s="1342"/>
      <c r="J87" s="1343"/>
      <c r="K87" s="1343"/>
      <c r="L87" s="1342"/>
      <c r="M87" s="1342"/>
    </row>
    <row r="88" spans="1:13" ht="18.75">
      <c r="A88" s="1797" t="s">
        <v>938</v>
      </c>
      <c r="B88" s="1963">
        <v>12116</v>
      </c>
      <c r="C88" s="1795">
        <v>12116</v>
      </c>
      <c r="D88" s="1341"/>
      <c r="E88" s="1799"/>
      <c r="F88" s="1344"/>
      <c r="G88" s="1342"/>
      <c r="H88" s="1342"/>
      <c r="I88" s="1342"/>
      <c r="J88" s="1343"/>
      <c r="K88" s="1343"/>
      <c r="L88" s="1342"/>
      <c r="M88" s="1342"/>
    </row>
    <row r="89" spans="1:13" ht="18.75">
      <c r="A89" s="1800" t="s">
        <v>937</v>
      </c>
      <c r="B89" s="1963">
        <v>12209</v>
      </c>
      <c r="C89" s="1795">
        <v>12209</v>
      </c>
      <c r="D89" s="1341"/>
      <c r="E89" s="1799"/>
      <c r="F89" s="1344"/>
      <c r="G89" s="1342"/>
      <c r="H89" s="1342"/>
    </row>
    <row r="90" spans="1:13" ht="18.75">
      <c r="A90" s="1797" t="s">
        <v>936</v>
      </c>
      <c r="B90" s="1963">
        <v>12303</v>
      </c>
      <c r="C90" s="1795">
        <v>12303</v>
      </c>
      <c r="D90" s="1341"/>
      <c r="E90" s="1345"/>
      <c r="F90" s="1344"/>
      <c r="G90" s="1342"/>
      <c r="H90" s="1342"/>
    </row>
    <row r="91" spans="1:13" ht="18.75">
      <c r="A91" s="1801" t="s">
        <v>935</v>
      </c>
      <c r="B91" s="1963">
        <v>12368</v>
      </c>
      <c r="C91" s="1795">
        <v>12368</v>
      </c>
      <c r="D91" s="1341"/>
      <c r="E91" s="1345"/>
      <c r="F91" s="1344"/>
      <c r="G91" s="1342"/>
      <c r="H91" s="1342"/>
      <c r="I91" s="1342"/>
      <c r="J91" s="1343"/>
      <c r="K91" s="1343"/>
      <c r="L91" s="1342"/>
      <c r="M91" s="1342"/>
    </row>
    <row r="92" spans="1:13" ht="18.75">
      <c r="A92" s="1798" t="s">
        <v>934</v>
      </c>
      <c r="B92" s="1963">
        <v>12463</v>
      </c>
      <c r="C92" s="1795">
        <v>12463</v>
      </c>
      <c r="D92" s="1341"/>
      <c r="E92" s="1345"/>
      <c r="F92" s="1344"/>
      <c r="G92" s="1342"/>
      <c r="H92" s="1342"/>
      <c r="I92" s="1342"/>
      <c r="J92" s="1343"/>
      <c r="K92" s="1343"/>
      <c r="L92" s="1342"/>
      <c r="M92" s="1342"/>
    </row>
    <row r="93" spans="1:13" ht="18.75">
      <c r="A93" s="1801" t="s">
        <v>933</v>
      </c>
      <c r="B93" s="1963">
        <v>12559</v>
      </c>
      <c r="C93" s="1795">
        <v>12559</v>
      </c>
      <c r="D93" s="1341"/>
      <c r="E93" s="1345"/>
      <c r="F93" s="1344"/>
      <c r="G93" s="1342"/>
      <c r="H93" s="1342"/>
    </row>
    <row r="94" spans="1:13" ht="18.75">
      <c r="A94" s="1798" t="s">
        <v>932</v>
      </c>
      <c r="B94" s="1963">
        <v>12656</v>
      </c>
      <c r="C94" s="1795">
        <v>12656</v>
      </c>
      <c r="D94" s="1341"/>
      <c r="E94" s="1345"/>
      <c r="F94" s="1344"/>
      <c r="G94" s="1342"/>
      <c r="H94" s="1342"/>
      <c r="I94" s="1342"/>
      <c r="J94" s="1343"/>
      <c r="K94" s="1343"/>
      <c r="L94" s="1342"/>
      <c r="M94" s="1342"/>
    </row>
    <row r="95" spans="1:13" ht="18.75">
      <c r="A95" s="1801" t="s">
        <v>931</v>
      </c>
      <c r="B95" s="1963">
        <v>12753</v>
      </c>
      <c r="C95" s="1795">
        <v>12753</v>
      </c>
      <c r="D95" s="1341"/>
      <c r="E95" s="1345"/>
      <c r="F95" s="1344"/>
      <c r="G95" s="1342"/>
      <c r="H95" s="1342"/>
    </row>
    <row r="96" spans="1:13" ht="18.75">
      <c r="A96" s="1798" t="s">
        <v>930</v>
      </c>
      <c r="B96" s="1963">
        <v>12851</v>
      </c>
      <c r="C96" s="1795">
        <v>12851</v>
      </c>
      <c r="D96" s="1341"/>
      <c r="E96" s="1345"/>
      <c r="F96" s="1344"/>
      <c r="G96" s="1342"/>
      <c r="H96" s="1342"/>
    </row>
    <row r="97" spans="1:13" ht="18.75">
      <c r="A97" s="1801" t="s">
        <v>929</v>
      </c>
      <c r="B97" s="1963">
        <v>12949</v>
      </c>
      <c r="C97" s="1795">
        <v>12949</v>
      </c>
      <c r="D97" s="1341"/>
      <c r="E97" s="1345"/>
      <c r="F97" s="1344"/>
      <c r="G97" s="1342"/>
      <c r="H97" s="1342"/>
      <c r="I97" s="1342"/>
      <c r="J97" s="1343"/>
      <c r="K97" s="1343"/>
      <c r="L97" s="1342"/>
      <c r="M97" s="1342"/>
    </row>
    <row r="98" spans="1:13" ht="18.75">
      <c r="A98" s="1798" t="s">
        <v>928</v>
      </c>
      <c r="B98" s="1963">
        <v>13049</v>
      </c>
      <c r="C98" s="1795">
        <v>13049</v>
      </c>
      <c r="D98" s="1341"/>
      <c r="E98" s="1345"/>
      <c r="F98" s="1344"/>
    </row>
    <row r="99" spans="1:13" ht="18.75">
      <c r="A99" s="1800" t="s">
        <v>927</v>
      </c>
      <c r="B99" s="1963">
        <v>13117</v>
      </c>
      <c r="C99" s="1795">
        <v>13117</v>
      </c>
      <c r="D99" s="1341"/>
      <c r="E99" s="1345"/>
      <c r="F99" s="1344"/>
    </row>
    <row r="100" spans="1:13" ht="18.75">
      <c r="A100" s="1797" t="s">
        <v>926</v>
      </c>
      <c r="B100" s="1963">
        <v>13218</v>
      </c>
      <c r="C100" s="1795">
        <v>13218</v>
      </c>
      <c r="D100" s="1341"/>
      <c r="E100" s="1345"/>
      <c r="F100" s="1344"/>
    </row>
    <row r="101" spans="1:13" ht="18.75">
      <c r="A101" s="1800" t="s">
        <v>925</v>
      </c>
      <c r="B101" s="1963">
        <v>13319</v>
      </c>
      <c r="C101" s="1795">
        <v>13319</v>
      </c>
      <c r="D101" s="1341"/>
      <c r="E101" s="1345"/>
      <c r="F101" s="1344"/>
    </row>
    <row r="102" spans="1:13" ht="18.75">
      <c r="A102" s="1797" t="s">
        <v>924</v>
      </c>
      <c r="B102" s="1963">
        <v>13422</v>
      </c>
      <c r="C102" s="1795">
        <v>13422</v>
      </c>
      <c r="D102" s="1341"/>
      <c r="E102" s="1345"/>
      <c r="F102" s="1344"/>
    </row>
    <row r="103" spans="1:13" ht="18.75">
      <c r="A103" s="1800" t="s">
        <v>923</v>
      </c>
      <c r="B103" s="1963">
        <v>13524</v>
      </c>
      <c r="C103" s="1795">
        <v>13524</v>
      </c>
      <c r="D103" s="1341"/>
      <c r="E103" s="1345"/>
      <c r="F103" s="1344"/>
    </row>
    <row r="104" spans="1:13" ht="18.75">
      <c r="A104" s="1797" t="s">
        <v>922</v>
      </c>
      <c r="B104" s="1963">
        <v>13628</v>
      </c>
      <c r="C104" s="1795">
        <v>13628</v>
      </c>
      <c r="D104" s="1341"/>
      <c r="E104" s="1345"/>
      <c r="F104" s="1344"/>
    </row>
    <row r="105" spans="1:13" ht="18.75">
      <c r="A105" s="1800" t="s">
        <v>921</v>
      </c>
      <c r="B105" s="1963">
        <v>13733</v>
      </c>
      <c r="C105" s="1795">
        <v>13733</v>
      </c>
      <c r="D105" s="1341"/>
      <c r="E105" s="1345"/>
      <c r="F105" s="1344"/>
    </row>
    <row r="106" spans="1:13" ht="18.75">
      <c r="A106" s="1797" t="s">
        <v>920</v>
      </c>
      <c r="B106" s="1963">
        <v>13839</v>
      </c>
      <c r="C106" s="1795">
        <v>13839</v>
      </c>
      <c r="D106" s="1341"/>
      <c r="E106" s="1345"/>
      <c r="F106" s="1344"/>
      <c r="G106" s="1342"/>
      <c r="H106" s="1342"/>
      <c r="I106" s="1342"/>
      <c r="J106" s="1343"/>
      <c r="K106" s="1343"/>
      <c r="L106" s="1342"/>
      <c r="M106" s="1342"/>
    </row>
    <row r="107" spans="1:13" ht="18.75">
      <c r="A107" s="1798" t="s">
        <v>919</v>
      </c>
      <c r="B107" s="1963">
        <v>13909</v>
      </c>
      <c r="C107" s="1795">
        <v>13909</v>
      </c>
      <c r="D107" s="1341"/>
      <c r="E107" s="1345"/>
      <c r="F107" s="1344"/>
      <c r="G107" s="1342"/>
      <c r="H107" s="1342"/>
    </row>
    <row r="108" spans="1:13" ht="18.75">
      <c r="A108" s="1798" t="s">
        <v>918</v>
      </c>
      <c r="B108" s="1963">
        <v>14016</v>
      </c>
      <c r="C108" s="1795">
        <v>14016</v>
      </c>
      <c r="D108" s="1341"/>
      <c r="E108" s="1345"/>
      <c r="F108" s="1344"/>
      <c r="G108" s="1342"/>
      <c r="H108" s="1342"/>
    </row>
    <row r="109" spans="1:13" ht="18.75">
      <c r="A109" s="1798" t="s">
        <v>917</v>
      </c>
      <c r="B109" s="1963">
        <v>14124</v>
      </c>
      <c r="C109" s="1795">
        <v>14124</v>
      </c>
      <c r="D109" s="1341"/>
      <c r="E109" s="1345"/>
      <c r="F109" s="1344"/>
      <c r="G109" s="1342"/>
      <c r="H109" s="1342"/>
    </row>
    <row r="110" spans="1:13" ht="18.75">
      <c r="A110" s="1798" t="s">
        <v>916</v>
      </c>
      <c r="B110" s="1963">
        <v>14232</v>
      </c>
      <c r="C110" s="1795">
        <v>14232</v>
      </c>
      <c r="D110" s="1341"/>
      <c r="E110" s="1345"/>
      <c r="F110" s="1344"/>
      <c r="G110" s="1342"/>
      <c r="H110" s="1342"/>
    </row>
    <row r="111" spans="1:13" ht="18.75">
      <c r="A111" s="1798" t="s">
        <v>915</v>
      </c>
      <c r="B111" s="1963">
        <v>14341</v>
      </c>
      <c r="C111" s="1795">
        <v>14341</v>
      </c>
      <c r="D111" s="1341"/>
      <c r="E111" s="1345"/>
      <c r="F111" s="1344"/>
      <c r="G111" s="1342"/>
      <c r="H111" s="1342"/>
      <c r="I111" s="1342"/>
      <c r="J111" s="1343"/>
      <c r="K111" s="1343"/>
      <c r="L111" s="1342"/>
      <c r="M111" s="1342"/>
    </row>
    <row r="112" spans="1:13" ht="18.75">
      <c r="A112" s="1798" t="s">
        <v>914</v>
      </c>
      <c r="B112" s="1963">
        <v>14451</v>
      </c>
      <c r="C112" s="1795">
        <v>14451</v>
      </c>
      <c r="D112" s="1341"/>
      <c r="E112" s="1345"/>
      <c r="F112" s="1344"/>
      <c r="G112" s="1342"/>
      <c r="H112" s="1342"/>
      <c r="I112" s="1342"/>
      <c r="J112" s="1343"/>
      <c r="K112" s="1343"/>
      <c r="L112" s="1342"/>
      <c r="M112" s="1342"/>
    </row>
    <row r="113" spans="1:13" ht="18.75">
      <c r="A113" s="1798" t="s">
        <v>913</v>
      </c>
      <c r="B113" s="1963">
        <v>14563</v>
      </c>
      <c r="C113" s="1795">
        <v>14563</v>
      </c>
      <c r="D113" s="1341"/>
      <c r="E113" s="1345"/>
      <c r="F113" s="1344"/>
      <c r="G113" s="1342"/>
      <c r="H113" s="1342"/>
    </row>
    <row r="114" spans="1:13" ht="18.75">
      <c r="A114" s="1798" t="s">
        <v>912</v>
      </c>
      <c r="B114" s="1963">
        <v>14674</v>
      </c>
      <c r="C114" s="1795">
        <v>14674</v>
      </c>
      <c r="D114" s="1341"/>
      <c r="E114" s="1345"/>
      <c r="F114" s="1344"/>
      <c r="G114" s="1342"/>
      <c r="H114" s="1342"/>
      <c r="I114" s="1342"/>
      <c r="J114" s="1343"/>
      <c r="K114" s="1343"/>
      <c r="L114" s="1342"/>
      <c r="M114" s="1342"/>
    </row>
    <row r="115" spans="1:13" ht="18.75">
      <c r="A115" s="1797" t="s">
        <v>911</v>
      </c>
      <c r="B115" s="1963">
        <v>14748</v>
      </c>
      <c r="C115" s="1795">
        <v>14748</v>
      </c>
      <c r="D115" s="1341"/>
      <c r="E115" s="1345"/>
      <c r="F115" s="1344"/>
      <c r="G115" s="1342"/>
      <c r="H115" s="1342"/>
      <c r="I115" s="1342"/>
      <c r="J115" s="1343"/>
      <c r="K115" s="1343"/>
      <c r="L115" s="1342"/>
      <c r="M115" s="1342"/>
    </row>
    <row r="116" spans="1:13" ht="18.75">
      <c r="A116" s="1797" t="s">
        <v>910</v>
      </c>
      <c r="B116" s="1963">
        <v>14861</v>
      </c>
      <c r="C116" s="1795">
        <v>14861</v>
      </c>
      <c r="D116" s="1341"/>
      <c r="E116" s="1345"/>
      <c r="F116" s="1344"/>
      <c r="G116" s="1342"/>
      <c r="H116" s="1342"/>
      <c r="I116" s="1342"/>
      <c r="J116" s="1343"/>
      <c r="K116" s="1343"/>
      <c r="L116" s="1342"/>
      <c r="M116" s="1342"/>
    </row>
    <row r="117" spans="1:13" ht="18.75">
      <c r="A117" s="1797" t="s">
        <v>909</v>
      </c>
      <c r="B117" s="1963">
        <v>14975</v>
      </c>
      <c r="C117" s="1795">
        <v>14975</v>
      </c>
      <c r="D117" s="1341"/>
      <c r="E117" s="1345"/>
      <c r="F117" s="1344"/>
      <c r="G117" s="1342"/>
      <c r="H117" s="1342"/>
      <c r="I117" s="1342"/>
      <c r="J117" s="1343"/>
      <c r="K117" s="1343"/>
      <c r="L117" s="1342"/>
      <c r="M117" s="1342"/>
    </row>
    <row r="118" spans="1:13" ht="18.75">
      <c r="A118" s="1797" t="s">
        <v>908</v>
      </c>
      <c r="B118" s="1963">
        <v>15090</v>
      </c>
      <c r="C118" s="1795">
        <v>15090</v>
      </c>
      <c r="D118" s="1341"/>
      <c r="E118" s="1345"/>
      <c r="F118" s="1344"/>
      <c r="G118" s="1342"/>
      <c r="H118" s="1342"/>
      <c r="I118" s="1342"/>
      <c r="J118" s="1343"/>
      <c r="K118" s="1343"/>
      <c r="L118" s="1342"/>
      <c r="M118" s="1342"/>
    </row>
    <row r="119" spans="1:13" ht="18.75">
      <c r="A119" s="1797" t="s">
        <v>907</v>
      </c>
      <c r="B119" s="1963">
        <v>15207</v>
      </c>
      <c r="C119" s="1795">
        <v>15207</v>
      </c>
      <c r="D119" s="1341"/>
      <c r="E119" s="1345"/>
      <c r="F119" s="1344"/>
      <c r="G119" s="1342"/>
      <c r="H119" s="1342"/>
    </row>
    <row r="120" spans="1:13" ht="18.75">
      <c r="A120" s="1797" t="s">
        <v>906</v>
      </c>
      <c r="B120" s="1963">
        <v>15323</v>
      </c>
      <c r="C120" s="1795">
        <v>15323</v>
      </c>
      <c r="D120" s="1341"/>
      <c r="E120" s="1345"/>
      <c r="F120" s="1344"/>
      <c r="G120" s="1342"/>
      <c r="H120" s="1342"/>
      <c r="I120" s="1342"/>
      <c r="J120" s="1343"/>
      <c r="K120" s="1343"/>
      <c r="L120" s="1342"/>
      <c r="M120" s="1342"/>
    </row>
    <row r="121" spans="1:13" ht="18.75">
      <c r="A121" s="1797" t="s">
        <v>905</v>
      </c>
      <c r="B121" s="1963">
        <v>15440</v>
      </c>
      <c r="C121" s="1795">
        <v>15440</v>
      </c>
      <c r="D121" s="1341"/>
      <c r="E121" s="1345"/>
      <c r="F121" s="1344"/>
      <c r="G121" s="1342"/>
      <c r="H121" s="1342"/>
      <c r="I121" s="1342"/>
      <c r="J121" s="1343"/>
      <c r="K121" s="1343"/>
      <c r="L121" s="1342"/>
      <c r="M121" s="1342"/>
    </row>
    <row r="122" spans="1:13" ht="18.75">
      <c r="A122" s="1797" t="s">
        <v>904</v>
      </c>
      <c r="B122" s="1963">
        <v>15559</v>
      </c>
      <c r="C122" s="1795">
        <v>15559</v>
      </c>
      <c r="D122" s="1341"/>
      <c r="E122" s="1345"/>
      <c r="F122" s="1344"/>
      <c r="G122" s="1342"/>
      <c r="H122" s="1342"/>
    </row>
    <row r="123" spans="1:13" ht="18.75">
      <c r="A123" s="1798" t="s">
        <v>903</v>
      </c>
      <c r="B123" s="1963">
        <v>15635</v>
      </c>
      <c r="C123" s="1795">
        <v>15635</v>
      </c>
      <c r="D123" s="1341"/>
      <c r="E123" s="1345"/>
      <c r="F123" s="1344"/>
      <c r="G123" s="1342"/>
      <c r="H123" s="1342"/>
      <c r="I123" s="1342"/>
      <c r="J123" s="1343"/>
      <c r="K123" s="1343"/>
      <c r="L123" s="1342"/>
      <c r="M123" s="1342"/>
    </row>
    <row r="124" spans="1:13" ht="18.75">
      <c r="A124" s="1798" t="s">
        <v>902</v>
      </c>
      <c r="B124" s="1963">
        <v>15756</v>
      </c>
      <c r="C124" s="1795">
        <v>15756</v>
      </c>
      <c r="D124" s="1341"/>
      <c r="E124" s="1345"/>
      <c r="F124" s="1344"/>
      <c r="G124" s="1342"/>
      <c r="H124" s="1342"/>
      <c r="I124" s="1342"/>
      <c r="J124" s="1343"/>
      <c r="K124" s="1343"/>
      <c r="L124" s="1342"/>
      <c r="M124" s="1342"/>
    </row>
    <row r="125" spans="1:13" ht="18.75">
      <c r="A125" s="1798" t="s">
        <v>901</v>
      </c>
      <c r="B125" s="1963">
        <v>15877</v>
      </c>
      <c r="C125" s="1795">
        <v>15877</v>
      </c>
      <c r="D125" s="1341"/>
      <c r="E125" s="1345"/>
      <c r="F125" s="1344"/>
      <c r="G125" s="1342"/>
      <c r="H125" s="1342"/>
      <c r="I125" s="1342"/>
      <c r="J125" s="1343"/>
      <c r="K125" s="1343"/>
      <c r="L125" s="1342"/>
      <c r="M125" s="1342"/>
    </row>
    <row r="126" spans="1:13" ht="18.75">
      <c r="A126" s="1798" t="s">
        <v>900</v>
      </c>
      <c r="B126" s="1963">
        <v>15999</v>
      </c>
      <c r="C126" s="1795">
        <v>15999</v>
      </c>
      <c r="D126" s="1341"/>
      <c r="E126" s="1345"/>
      <c r="F126" s="1344"/>
      <c r="G126" s="1342"/>
      <c r="H126" s="1342"/>
      <c r="I126" s="1342"/>
      <c r="J126" s="1343"/>
      <c r="K126" s="1343"/>
      <c r="L126" s="1342"/>
      <c r="M126" s="1342"/>
    </row>
    <row r="127" spans="1:13" ht="18.75">
      <c r="A127" s="1798" t="s">
        <v>899</v>
      </c>
      <c r="B127" s="1963">
        <v>16122</v>
      </c>
      <c r="C127" s="1795">
        <v>16122</v>
      </c>
      <c r="D127" s="1341"/>
      <c r="E127" s="1345"/>
      <c r="F127" s="1344"/>
      <c r="G127" s="1342"/>
      <c r="H127" s="1342"/>
    </row>
    <row r="128" spans="1:13" ht="18.75">
      <c r="A128" s="1798" t="s">
        <v>898</v>
      </c>
      <c r="B128" s="1963">
        <v>16246</v>
      </c>
      <c r="C128" s="1795">
        <v>16246</v>
      </c>
      <c r="D128" s="1341"/>
      <c r="E128" s="1345"/>
      <c r="F128" s="1344"/>
      <c r="G128" s="1342"/>
      <c r="H128" s="1342"/>
      <c r="I128" s="1342"/>
      <c r="J128" s="1343"/>
      <c r="K128" s="1343"/>
      <c r="L128" s="1342"/>
      <c r="M128" s="1342"/>
    </row>
    <row r="129" spans="1:13" ht="18.75">
      <c r="A129" s="1798" t="s">
        <v>897</v>
      </c>
      <c r="B129" s="1963">
        <v>16369</v>
      </c>
      <c r="C129" s="1795">
        <v>16369</v>
      </c>
      <c r="D129" s="1341"/>
      <c r="E129" s="1345"/>
      <c r="F129" s="1344"/>
      <c r="G129" s="1342"/>
      <c r="H129" s="1342"/>
    </row>
    <row r="130" spans="1:13" ht="18.75">
      <c r="A130" s="1798" t="s">
        <v>896</v>
      </c>
      <c r="B130" s="1963">
        <v>16496</v>
      </c>
      <c r="C130" s="1795">
        <v>16496</v>
      </c>
      <c r="D130" s="1341"/>
      <c r="E130" s="1799"/>
      <c r="F130" s="1344"/>
      <c r="G130" s="1342"/>
      <c r="H130" s="1342"/>
      <c r="I130" s="1342"/>
      <c r="J130" s="1343"/>
      <c r="K130" s="1343"/>
      <c r="L130" s="1342"/>
      <c r="M130" s="1342"/>
    </row>
    <row r="131" spans="1:13" ht="18.75">
      <c r="A131" s="1797" t="s">
        <v>895</v>
      </c>
      <c r="B131" s="1963">
        <v>16630</v>
      </c>
      <c r="C131" s="1795">
        <v>16630</v>
      </c>
      <c r="D131" s="1341"/>
      <c r="E131" s="1799"/>
      <c r="F131" s="1344"/>
      <c r="G131" s="1342"/>
      <c r="H131" s="1342"/>
      <c r="I131" s="1342"/>
      <c r="J131" s="1343"/>
      <c r="K131" s="1343"/>
      <c r="L131" s="1342"/>
      <c r="M131" s="1342"/>
    </row>
    <row r="132" spans="1:13" ht="18.75">
      <c r="A132" s="1797" t="s">
        <v>894</v>
      </c>
      <c r="B132" s="1963">
        <v>16780</v>
      </c>
      <c r="C132" s="1795">
        <v>16780</v>
      </c>
      <c r="D132" s="1341"/>
      <c r="E132" s="1799"/>
      <c r="F132" s="1344"/>
      <c r="G132" s="1342"/>
      <c r="H132" s="1342"/>
      <c r="I132" s="1342"/>
      <c r="J132" s="1343"/>
      <c r="K132" s="1343"/>
      <c r="L132" s="1342"/>
      <c r="M132" s="1342"/>
    </row>
    <row r="133" spans="1:13" ht="18.75">
      <c r="A133" s="1797" t="s">
        <v>893</v>
      </c>
      <c r="B133" s="1963">
        <v>16932</v>
      </c>
      <c r="C133" s="1795">
        <v>16932</v>
      </c>
      <c r="D133" s="1341"/>
      <c r="E133" s="1799"/>
      <c r="F133" s="1344"/>
      <c r="G133" s="1342"/>
      <c r="H133" s="1342"/>
      <c r="I133" s="1342"/>
      <c r="J133" s="1343"/>
      <c r="K133" s="1343"/>
      <c r="L133" s="1342"/>
      <c r="M133" s="1342"/>
    </row>
    <row r="134" spans="1:13" ht="18.75">
      <c r="A134" s="1797" t="s">
        <v>892</v>
      </c>
      <c r="B134" s="1963">
        <v>17085</v>
      </c>
      <c r="C134" s="1795">
        <v>17085</v>
      </c>
      <c r="D134" s="1341"/>
      <c r="E134" s="1799"/>
      <c r="F134" s="1344"/>
      <c r="G134" s="1342"/>
      <c r="H134" s="1342"/>
      <c r="I134" s="1342"/>
      <c r="J134" s="1343"/>
      <c r="K134" s="1343"/>
      <c r="L134" s="1342"/>
      <c r="M134" s="1342"/>
    </row>
    <row r="135" spans="1:13" ht="18.75">
      <c r="A135" s="1797" t="s">
        <v>891</v>
      </c>
      <c r="B135" s="1963">
        <v>17239</v>
      </c>
      <c r="C135" s="1795">
        <v>17239</v>
      </c>
      <c r="D135" s="1341"/>
      <c r="E135" s="1799"/>
      <c r="F135" s="1344"/>
      <c r="G135" s="1342"/>
      <c r="H135" s="1342"/>
      <c r="I135" s="1342"/>
      <c r="J135" s="1343"/>
      <c r="K135" s="1343"/>
      <c r="L135" s="1342"/>
      <c r="M135" s="1342"/>
    </row>
    <row r="136" spans="1:13" ht="18.75">
      <c r="A136" s="1797" t="s">
        <v>890</v>
      </c>
      <c r="B136" s="1963">
        <v>17395</v>
      </c>
      <c r="C136" s="1795">
        <v>17395</v>
      </c>
      <c r="D136" s="1341"/>
      <c r="E136" s="1799"/>
      <c r="F136" s="1344"/>
      <c r="G136" s="1342"/>
      <c r="H136" s="1342"/>
      <c r="I136" s="1342"/>
      <c r="J136" s="1343"/>
      <c r="K136" s="1343"/>
      <c r="L136" s="1342"/>
      <c r="M136" s="1342"/>
    </row>
    <row r="137" spans="1:13" ht="18.75">
      <c r="A137" s="1797" t="s">
        <v>889</v>
      </c>
      <c r="B137" s="1963">
        <v>17552</v>
      </c>
      <c r="C137" s="1795">
        <v>17552</v>
      </c>
      <c r="D137" s="1341"/>
      <c r="E137" s="1799"/>
      <c r="F137" s="1344"/>
      <c r="G137" s="1342"/>
      <c r="H137" s="1342"/>
      <c r="I137" s="1342"/>
      <c r="J137" s="1343"/>
      <c r="K137" s="1343"/>
      <c r="L137" s="1342"/>
      <c r="M137" s="1342"/>
    </row>
    <row r="138" spans="1:13" ht="18.75">
      <c r="A138" s="1797" t="s">
        <v>888</v>
      </c>
      <c r="B138" s="1963">
        <v>17711</v>
      </c>
      <c r="C138" s="1795">
        <v>17711</v>
      </c>
      <c r="D138" s="1341"/>
      <c r="E138" s="1799"/>
      <c r="F138" s="1344"/>
      <c r="G138" s="1342"/>
    </row>
    <row r="139" spans="1:13" ht="18.75">
      <c r="A139" s="1798" t="s">
        <v>887</v>
      </c>
      <c r="B139" s="1963">
        <v>17845</v>
      </c>
      <c r="C139" s="1795">
        <v>17845</v>
      </c>
      <c r="D139" s="1341"/>
      <c r="E139" s="1799"/>
      <c r="F139" s="1344"/>
      <c r="G139" s="1342"/>
      <c r="H139" s="1342"/>
    </row>
    <row r="140" spans="1:13" ht="18.75">
      <c r="A140" s="1798" t="s">
        <v>886</v>
      </c>
      <c r="B140" s="1963">
        <v>17994</v>
      </c>
      <c r="C140" s="1795">
        <v>17994</v>
      </c>
      <c r="D140" s="1341"/>
      <c r="E140" s="1799"/>
      <c r="F140" s="1344"/>
      <c r="G140" s="1342"/>
      <c r="H140" s="1342"/>
    </row>
    <row r="141" spans="1:13" ht="18.75">
      <c r="A141" s="1798" t="s">
        <v>885</v>
      </c>
      <c r="B141" s="1963">
        <v>18145</v>
      </c>
      <c r="C141" s="1795">
        <v>18145</v>
      </c>
      <c r="D141" s="1341"/>
      <c r="E141" s="1799"/>
      <c r="F141" s="1344"/>
      <c r="G141" s="1342"/>
      <c r="H141" s="1342"/>
    </row>
    <row r="142" spans="1:13" ht="18.75">
      <c r="A142" s="1798" t="s">
        <v>884</v>
      </c>
      <c r="B142" s="1963">
        <v>18296</v>
      </c>
      <c r="C142" s="1795">
        <v>18296</v>
      </c>
      <c r="D142" s="1341"/>
      <c r="E142" s="1799"/>
      <c r="F142" s="1344"/>
      <c r="G142" s="1342"/>
      <c r="H142" s="1342"/>
      <c r="I142" s="1342"/>
      <c r="J142" s="1343"/>
      <c r="K142" s="1343"/>
      <c r="L142" s="1342"/>
      <c r="M142" s="1342"/>
    </row>
    <row r="143" spans="1:13" ht="18.75">
      <c r="A143" s="1798" t="s">
        <v>883</v>
      </c>
      <c r="B143" s="1963">
        <v>18449</v>
      </c>
      <c r="C143" s="1795">
        <v>18449</v>
      </c>
      <c r="D143" s="1341"/>
      <c r="E143" s="1799"/>
      <c r="F143" s="1344"/>
      <c r="G143" s="1342"/>
      <c r="H143" s="1342"/>
      <c r="I143" s="1342"/>
      <c r="J143" s="1343"/>
      <c r="K143" s="1343"/>
      <c r="L143" s="1342"/>
      <c r="M143" s="1342"/>
    </row>
    <row r="144" spans="1:13" ht="18.75">
      <c r="A144" s="1798" t="s">
        <v>882</v>
      </c>
      <c r="B144" s="1963">
        <v>18603</v>
      </c>
      <c r="C144" s="1795">
        <v>18603</v>
      </c>
      <c r="D144" s="1341"/>
      <c r="E144" s="1799"/>
      <c r="F144" s="1344"/>
      <c r="G144" s="1342"/>
      <c r="H144" s="1342"/>
      <c r="I144" s="1342"/>
      <c r="J144" s="1343"/>
      <c r="K144" s="1343"/>
      <c r="L144" s="1342"/>
      <c r="M144" s="1342"/>
    </row>
    <row r="145" spans="1:13" ht="18.75">
      <c r="A145" s="1798" t="s">
        <v>881</v>
      </c>
      <c r="B145" s="1963">
        <v>18759</v>
      </c>
      <c r="C145" s="1795">
        <v>18759</v>
      </c>
      <c r="D145" s="1341"/>
      <c r="E145" s="1799"/>
      <c r="F145" s="1344"/>
      <c r="G145" s="1342"/>
      <c r="H145" s="1342"/>
      <c r="I145" s="1342"/>
      <c r="J145" s="1343"/>
      <c r="K145" s="1343"/>
      <c r="L145" s="1342"/>
      <c r="M145" s="1342"/>
    </row>
    <row r="146" spans="1:13" ht="18.75">
      <c r="A146" s="1798" t="s">
        <v>880</v>
      </c>
      <c r="B146" s="1963">
        <v>18915</v>
      </c>
      <c r="C146" s="1795">
        <v>18915</v>
      </c>
      <c r="D146" s="1341"/>
      <c r="E146" s="1345"/>
      <c r="F146" s="1344"/>
      <c r="G146" s="1342"/>
    </row>
    <row r="147" spans="1:13" ht="18.75">
      <c r="A147" s="1797" t="s">
        <v>879</v>
      </c>
      <c r="B147" s="1963">
        <v>19208</v>
      </c>
      <c r="C147" s="1795">
        <v>19208</v>
      </c>
      <c r="D147" s="1341"/>
      <c r="E147" s="1345"/>
      <c r="F147" s="1344"/>
      <c r="G147" s="1342"/>
    </row>
    <row r="148" spans="1:13" ht="18.75">
      <c r="A148" s="1797" t="s">
        <v>878</v>
      </c>
      <c r="B148" s="1963">
        <v>19369</v>
      </c>
      <c r="C148" s="1795">
        <v>19369</v>
      </c>
      <c r="D148" s="1341"/>
      <c r="E148" s="1345"/>
      <c r="F148" s="1344"/>
      <c r="G148" s="1342"/>
      <c r="H148" s="1342"/>
    </row>
    <row r="149" spans="1:13" ht="18.75">
      <c r="A149" s="1797" t="s">
        <v>877</v>
      </c>
      <c r="B149" s="1963">
        <v>19530</v>
      </c>
      <c r="C149" s="1795">
        <v>19530</v>
      </c>
      <c r="D149" s="1341"/>
      <c r="E149" s="1345"/>
      <c r="F149" s="1344"/>
      <c r="G149" s="1342"/>
      <c r="H149" s="1342"/>
    </row>
    <row r="150" spans="1:13" ht="18.75">
      <c r="A150" s="1797" t="s">
        <v>876</v>
      </c>
      <c r="B150" s="1963">
        <v>19694</v>
      </c>
      <c r="C150" s="1795">
        <v>19694</v>
      </c>
      <c r="D150" s="1341"/>
      <c r="E150" s="1345"/>
      <c r="F150" s="1344"/>
      <c r="G150" s="1342"/>
      <c r="H150" s="1342"/>
    </row>
    <row r="151" spans="1:13" ht="18.75">
      <c r="A151" s="1797" t="s">
        <v>875</v>
      </c>
      <c r="B151" s="1963">
        <v>19858</v>
      </c>
      <c r="C151" s="1795">
        <v>19858</v>
      </c>
      <c r="D151" s="1341"/>
      <c r="E151" s="1345"/>
      <c r="F151" s="1344"/>
      <c r="G151" s="1342"/>
      <c r="H151" s="1342"/>
      <c r="I151" s="1342"/>
      <c r="J151" s="1343"/>
      <c r="K151" s="1343"/>
      <c r="L151" s="1342"/>
      <c r="M151" s="1342"/>
    </row>
    <row r="152" spans="1:13" ht="18.75">
      <c r="A152" s="1797" t="s">
        <v>874</v>
      </c>
      <c r="B152" s="1963">
        <v>20025</v>
      </c>
      <c r="C152" s="1795">
        <v>20025</v>
      </c>
      <c r="D152" s="1341"/>
      <c r="E152" s="1345"/>
      <c r="F152" s="1344"/>
      <c r="G152" s="1342"/>
      <c r="H152" s="1346"/>
      <c r="I152" s="1342"/>
      <c r="J152" s="1343"/>
      <c r="K152" s="1343"/>
      <c r="L152" s="1342"/>
      <c r="M152" s="1342"/>
    </row>
    <row r="153" spans="1:13" ht="18.75">
      <c r="A153" s="1797" t="s">
        <v>873</v>
      </c>
      <c r="B153" s="1963">
        <v>20191</v>
      </c>
      <c r="C153" s="1795">
        <v>20191</v>
      </c>
      <c r="D153" s="1341"/>
      <c r="E153" s="1345"/>
      <c r="F153" s="1344"/>
      <c r="G153" s="1342"/>
      <c r="H153" s="1347"/>
    </row>
    <row r="154" spans="1:13" ht="18.75">
      <c r="A154" s="1797" t="s">
        <v>872</v>
      </c>
      <c r="B154" s="1963">
        <v>20360</v>
      </c>
      <c r="C154" s="1795">
        <v>20360</v>
      </c>
      <c r="D154" s="1341"/>
      <c r="E154" s="1345"/>
      <c r="F154" s="1344"/>
      <c r="G154" s="1342"/>
      <c r="H154" s="1346"/>
      <c r="I154" s="1342"/>
      <c r="J154" s="1343"/>
      <c r="K154" s="1343"/>
      <c r="L154" s="1342"/>
      <c r="M154" s="1342"/>
    </row>
    <row r="155" spans="1:13" ht="18.75">
      <c r="A155" s="1798" t="s">
        <v>871</v>
      </c>
      <c r="B155" s="1963">
        <v>21200</v>
      </c>
      <c r="C155" s="1795">
        <v>21200</v>
      </c>
      <c r="D155" s="1341"/>
    </row>
    <row r="156" spans="1:13" ht="18.75">
      <c r="A156" s="1798" t="s">
        <v>870</v>
      </c>
      <c r="B156" s="1963">
        <v>21470</v>
      </c>
      <c r="C156" s="1795">
        <v>21470</v>
      </c>
      <c r="D156" s="1341"/>
    </row>
    <row r="157" spans="1:13" ht="18.75">
      <c r="A157" s="1798" t="s">
        <v>869</v>
      </c>
      <c r="B157" s="1963">
        <v>21745</v>
      </c>
      <c r="C157" s="1795">
        <v>21745</v>
      </c>
      <c r="D157" s="1341"/>
    </row>
    <row r="158" spans="1:13" ht="18.75">
      <c r="A158" s="1798" t="s">
        <v>868</v>
      </c>
      <c r="B158" s="1963">
        <v>22022</v>
      </c>
      <c r="C158" s="1795">
        <v>22022</v>
      </c>
      <c r="D158" s="1341"/>
    </row>
    <row r="159" spans="1:13" ht="18.75">
      <c r="A159" s="1798" t="s">
        <v>867</v>
      </c>
      <c r="B159" s="1963">
        <v>22303</v>
      </c>
      <c r="C159" s="1795">
        <v>22303</v>
      </c>
      <c r="D159" s="1341"/>
    </row>
    <row r="160" spans="1:13" ht="18.75">
      <c r="A160" s="1798" t="s">
        <v>866</v>
      </c>
      <c r="B160" s="1963">
        <v>22589</v>
      </c>
      <c r="C160" s="1795">
        <v>22589</v>
      </c>
      <c r="D160" s="1341"/>
    </row>
    <row r="161" spans="1:13" ht="18.75">
      <c r="A161" s="1798" t="s">
        <v>865</v>
      </c>
      <c r="B161" s="1963">
        <v>22878</v>
      </c>
      <c r="C161" s="1795">
        <v>22878</v>
      </c>
      <c r="D161" s="1341"/>
    </row>
    <row r="162" spans="1:13" ht="18.75">
      <c r="A162" s="1798" t="s">
        <v>864</v>
      </c>
      <c r="B162" s="1963">
        <v>23171</v>
      </c>
      <c r="C162" s="1795">
        <v>23171</v>
      </c>
      <c r="D162" s="1341"/>
    </row>
    <row r="163" spans="1:13" ht="18.75">
      <c r="A163" s="1797" t="s">
        <v>863</v>
      </c>
      <c r="B163" s="1963">
        <v>23270</v>
      </c>
      <c r="C163" s="1795">
        <v>23270</v>
      </c>
      <c r="D163" s="1341"/>
    </row>
    <row r="164" spans="1:13" ht="18.75">
      <c r="A164" s="1797" t="s">
        <v>862</v>
      </c>
      <c r="B164" s="1963">
        <v>23540</v>
      </c>
      <c r="C164" s="1795">
        <v>23540</v>
      </c>
      <c r="D164" s="1341"/>
      <c r="F164" s="1345"/>
      <c r="G164" s="1344"/>
      <c r="H164" s="1342"/>
      <c r="I164" s="1342"/>
      <c r="J164" s="1343"/>
      <c r="K164" s="1343"/>
      <c r="L164" s="1342"/>
      <c r="M164" s="1342"/>
    </row>
    <row r="165" spans="1:13" ht="18.75">
      <c r="A165" s="1797" t="s">
        <v>861</v>
      </c>
      <c r="B165" s="1963">
        <v>23814</v>
      </c>
      <c r="C165" s="1795">
        <v>23814</v>
      </c>
      <c r="D165" s="1341"/>
      <c r="F165" s="1345"/>
      <c r="G165" s="1344"/>
      <c r="H165" s="1342"/>
      <c r="I165" s="1342"/>
      <c r="J165" s="1343"/>
      <c r="K165" s="1343"/>
      <c r="L165" s="1342"/>
      <c r="M165" s="1342"/>
    </row>
    <row r="166" spans="1:13" ht="18.75">
      <c r="A166" s="1797" t="s">
        <v>860</v>
      </c>
      <c r="B166" s="1963">
        <v>24090</v>
      </c>
      <c r="C166" s="1795">
        <v>24090</v>
      </c>
      <c r="D166" s="1341"/>
      <c r="F166" s="1345"/>
      <c r="G166" s="1344"/>
      <c r="H166" s="1342"/>
      <c r="I166" s="1342"/>
      <c r="J166" s="1343"/>
      <c r="K166" s="1343"/>
      <c r="L166" s="1342"/>
      <c r="M166" s="1342"/>
    </row>
    <row r="167" spans="1:13" ht="18.75">
      <c r="A167" s="1797" t="s">
        <v>859</v>
      </c>
      <c r="B167" s="1963">
        <v>24370</v>
      </c>
      <c r="C167" s="1795">
        <v>24370</v>
      </c>
      <c r="D167" s="1341"/>
      <c r="F167" s="1345"/>
      <c r="G167" s="1344"/>
      <c r="H167" s="1342"/>
      <c r="I167" s="1342"/>
      <c r="J167" s="1343"/>
      <c r="K167" s="1343"/>
      <c r="L167" s="1342"/>
      <c r="M167" s="1342"/>
    </row>
    <row r="168" spans="1:13" ht="18.75">
      <c r="A168" s="1797" t="s">
        <v>858</v>
      </c>
      <c r="B168" s="1963">
        <v>24654</v>
      </c>
      <c r="C168" s="1795">
        <v>24654</v>
      </c>
      <c r="D168" s="1341"/>
      <c r="F168" s="1345"/>
      <c r="G168" s="1344"/>
      <c r="H168" s="1342"/>
      <c r="I168" s="1342"/>
      <c r="J168" s="1343"/>
      <c r="K168" s="1343"/>
      <c r="L168" s="1342"/>
      <c r="M168" s="1342"/>
    </row>
    <row r="169" spans="1:13" ht="18.75">
      <c r="A169" s="1797" t="s">
        <v>857</v>
      </c>
      <c r="B169" s="1963">
        <v>24941</v>
      </c>
      <c r="C169" s="1795">
        <v>24941</v>
      </c>
      <c r="D169" s="1341"/>
      <c r="F169" s="1345"/>
      <c r="G169" s="1344"/>
      <c r="H169" s="1342"/>
      <c r="I169" s="1342"/>
      <c r="J169" s="1343"/>
      <c r="K169" s="1343"/>
      <c r="L169" s="1342"/>
      <c r="M169" s="1342"/>
    </row>
    <row r="170" spans="1:13" ht="18.75">
      <c r="A170" s="1797" t="s">
        <v>856</v>
      </c>
      <c r="B170" s="1963">
        <v>25232</v>
      </c>
      <c r="C170" s="1795">
        <v>25232</v>
      </c>
      <c r="D170" s="1341"/>
    </row>
    <row r="171" spans="1:13" ht="18.75">
      <c r="A171" s="1798" t="s">
        <v>855</v>
      </c>
      <c r="B171" s="1963">
        <v>25416</v>
      </c>
      <c r="C171" s="1795">
        <v>25416</v>
      </c>
      <c r="D171" s="1341"/>
    </row>
    <row r="172" spans="1:13" ht="18.75">
      <c r="A172" s="1798" t="s">
        <v>854</v>
      </c>
      <c r="B172" s="1963">
        <v>25714</v>
      </c>
      <c r="C172" s="1795">
        <v>25714</v>
      </c>
      <c r="D172" s="1341"/>
    </row>
    <row r="173" spans="1:13" ht="18.75">
      <c r="A173" s="1798" t="s">
        <v>853</v>
      </c>
      <c r="B173" s="1963">
        <v>26014</v>
      </c>
      <c r="C173" s="1795">
        <v>26014</v>
      </c>
      <c r="D173" s="1341"/>
    </row>
    <row r="174" spans="1:13" ht="18.75">
      <c r="A174" s="1798" t="s">
        <v>852</v>
      </c>
      <c r="B174" s="1963">
        <v>26318</v>
      </c>
      <c r="C174" s="1795">
        <v>26318</v>
      </c>
      <c r="D174" s="1341"/>
    </row>
    <row r="175" spans="1:13" ht="18.75">
      <c r="A175" s="1798" t="s">
        <v>851</v>
      </c>
      <c r="B175" s="1963">
        <v>26627</v>
      </c>
      <c r="C175" s="1795">
        <v>26627</v>
      </c>
      <c r="D175" s="1341"/>
    </row>
    <row r="176" spans="1:13" ht="18.75">
      <c r="A176" s="1798" t="s">
        <v>850</v>
      </c>
      <c r="B176" s="1963">
        <v>26938</v>
      </c>
      <c r="C176" s="1795">
        <v>26938</v>
      </c>
      <c r="D176" s="1341"/>
    </row>
    <row r="177" spans="1:4" ht="18.75">
      <c r="A177" s="1798" t="s">
        <v>849</v>
      </c>
      <c r="B177" s="1963">
        <v>27254</v>
      </c>
      <c r="C177" s="1795">
        <v>27254</v>
      </c>
      <c r="D177" s="1341"/>
    </row>
    <row r="178" spans="1:4" ht="18.75">
      <c r="A178" s="1798" t="s">
        <v>848</v>
      </c>
      <c r="B178" s="1963">
        <v>27574</v>
      </c>
      <c r="C178" s="1795">
        <v>27574</v>
      </c>
      <c r="D178" s="1341"/>
    </row>
    <row r="179" spans="1:4" ht="18.75">
      <c r="A179" s="1797" t="s">
        <v>847</v>
      </c>
      <c r="B179" s="1963">
        <v>27813</v>
      </c>
      <c r="C179" s="1795">
        <v>27813</v>
      </c>
      <c r="D179" s="1341"/>
    </row>
    <row r="180" spans="1:4" ht="18.75">
      <c r="A180" s="1797" t="s">
        <v>846</v>
      </c>
      <c r="B180" s="1963">
        <v>28140</v>
      </c>
      <c r="C180" s="1795">
        <v>28140</v>
      </c>
      <c r="D180" s="1341"/>
    </row>
    <row r="181" spans="1:4" ht="18.75">
      <c r="A181" s="1797" t="s">
        <v>845</v>
      </c>
      <c r="B181" s="1963">
        <v>28471</v>
      </c>
      <c r="C181" s="1795">
        <v>28471</v>
      </c>
      <c r="D181" s="1341"/>
    </row>
    <row r="182" spans="1:4" ht="18.75">
      <c r="A182" s="1797" t="s">
        <v>844</v>
      </c>
      <c r="B182" s="1963">
        <v>28806</v>
      </c>
      <c r="C182" s="1795">
        <v>28806</v>
      </c>
      <c r="D182" s="1341"/>
    </row>
    <row r="183" spans="1:4" ht="18.75">
      <c r="A183" s="1797" t="s">
        <v>843</v>
      </c>
      <c r="B183" s="1963">
        <v>29144</v>
      </c>
      <c r="C183" s="1795">
        <v>29144</v>
      </c>
      <c r="D183" s="1341"/>
    </row>
    <row r="184" spans="1:4" ht="18.75">
      <c r="A184" s="1797" t="s">
        <v>842</v>
      </c>
      <c r="B184" s="1963">
        <v>29487</v>
      </c>
      <c r="C184" s="1795">
        <v>29487</v>
      </c>
      <c r="D184" s="1341"/>
    </row>
    <row r="185" spans="1:4" ht="18.75">
      <c r="A185" s="1797" t="s">
        <v>841</v>
      </c>
      <c r="B185" s="1963">
        <v>29835</v>
      </c>
      <c r="C185" s="1795">
        <v>29835</v>
      </c>
      <c r="D185" s="1341"/>
    </row>
    <row r="186" spans="1:4" ht="18.75">
      <c r="A186" s="1797" t="s">
        <v>840</v>
      </c>
      <c r="B186" s="1963">
        <v>30186</v>
      </c>
      <c r="C186" s="1795">
        <v>30186</v>
      </c>
      <c r="D186" s="1341"/>
    </row>
    <row r="187" spans="1:4" ht="18.75">
      <c r="A187" s="1798" t="s">
        <v>839</v>
      </c>
      <c r="B187" s="1963">
        <v>30450</v>
      </c>
      <c r="C187" s="1795">
        <v>30450</v>
      </c>
      <c r="D187" s="1341"/>
    </row>
    <row r="188" spans="1:4" ht="18.75">
      <c r="A188" s="1798" t="s">
        <v>838</v>
      </c>
      <c r="B188" s="1963">
        <v>30809</v>
      </c>
      <c r="C188" s="1795">
        <v>30809</v>
      </c>
      <c r="D188" s="1341"/>
    </row>
    <row r="189" spans="1:4" ht="18.75">
      <c r="A189" s="1798" t="s">
        <v>837</v>
      </c>
      <c r="B189" s="1963">
        <v>31173</v>
      </c>
      <c r="C189" s="1795">
        <v>31173</v>
      </c>
      <c r="D189" s="1341"/>
    </row>
    <row r="190" spans="1:4" ht="18.75">
      <c r="A190" s="1798" t="s">
        <v>836</v>
      </c>
      <c r="B190" s="1963">
        <v>31542</v>
      </c>
      <c r="C190" s="1795">
        <v>31542</v>
      </c>
      <c r="D190" s="1341"/>
    </row>
    <row r="191" spans="1:4" ht="18.75">
      <c r="A191" s="1798" t="s">
        <v>835</v>
      </c>
      <c r="B191" s="1963">
        <v>31914</v>
      </c>
      <c r="C191" s="1795">
        <v>31914</v>
      </c>
      <c r="D191" s="1341"/>
    </row>
    <row r="192" spans="1:4" ht="18.75">
      <c r="A192" s="1798" t="s">
        <v>834</v>
      </c>
      <c r="B192" s="1963">
        <v>32291</v>
      </c>
      <c r="C192" s="1795">
        <v>32291</v>
      </c>
      <c r="D192" s="1341"/>
    </row>
    <row r="193" spans="1:4" ht="18.75">
      <c r="A193" s="1798" t="s">
        <v>833</v>
      </c>
      <c r="B193" s="1963">
        <v>32673</v>
      </c>
      <c r="C193" s="1795">
        <v>32673</v>
      </c>
      <c r="D193" s="1341"/>
    </row>
    <row r="194" spans="1:4" ht="18.75">
      <c r="A194" s="1798" t="s">
        <v>832</v>
      </c>
      <c r="B194" s="1963">
        <v>33061</v>
      </c>
      <c r="C194" s="1795">
        <v>33061</v>
      </c>
      <c r="D194" s="1341"/>
    </row>
    <row r="195" spans="1:4" ht="18.75">
      <c r="A195" s="1797" t="s">
        <v>831</v>
      </c>
      <c r="B195" s="1963">
        <v>33351</v>
      </c>
      <c r="C195" s="1795">
        <v>33351</v>
      </c>
      <c r="D195" s="1341"/>
    </row>
    <row r="196" spans="1:4" ht="18.75">
      <c r="A196" s="1797" t="s">
        <v>830</v>
      </c>
      <c r="B196" s="1963">
        <v>33746</v>
      </c>
      <c r="C196" s="1795">
        <v>33746</v>
      </c>
      <c r="D196" s="1341"/>
    </row>
    <row r="197" spans="1:4" ht="18.75">
      <c r="A197" s="1797" t="s">
        <v>829</v>
      </c>
      <c r="B197" s="1963">
        <v>34146</v>
      </c>
      <c r="C197" s="1795">
        <v>34146</v>
      </c>
      <c r="D197" s="1341"/>
    </row>
    <row r="198" spans="1:4" ht="18.75">
      <c r="A198" s="1797" t="s">
        <v>828</v>
      </c>
      <c r="B198" s="1963">
        <v>34551</v>
      </c>
      <c r="C198" s="1795">
        <v>34551</v>
      </c>
      <c r="D198" s="1341"/>
    </row>
    <row r="199" spans="1:4" ht="18.75">
      <c r="A199" s="1797" t="s">
        <v>827</v>
      </c>
      <c r="B199" s="1963">
        <v>34961</v>
      </c>
      <c r="C199" s="1795">
        <v>34961</v>
      </c>
      <c r="D199" s="1341"/>
    </row>
    <row r="200" spans="1:4" ht="18.75">
      <c r="A200" s="1797" t="s">
        <v>826</v>
      </c>
      <c r="B200" s="1963">
        <v>35376</v>
      </c>
      <c r="C200" s="1795">
        <v>35376</v>
      </c>
      <c r="D200" s="1341"/>
    </row>
    <row r="201" spans="1:4" ht="18.75">
      <c r="A201" s="1797" t="s">
        <v>825</v>
      </c>
      <c r="B201" s="1963">
        <v>35797</v>
      </c>
      <c r="C201" s="1795">
        <v>35797</v>
      </c>
      <c r="D201" s="1341"/>
    </row>
    <row r="202" spans="1:4" ht="18.75">
      <c r="A202" s="1797" t="s">
        <v>824</v>
      </c>
      <c r="B202" s="1963">
        <v>36222</v>
      </c>
      <c r="C202" s="1795">
        <v>36222</v>
      </c>
      <c r="D202" s="1341"/>
    </row>
    <row r="203" spans="1:4" ht="18.75">
      <c r="A203" s="1798" t="s">
        <v>823</v>
      </c>
      <c r="B203" s="1963">
        <v>36541</v>
      </c>
      <c r="C203" s="1795">
        <v>36541</v>
      </c>
      <c r="D203" s="1341"/>
    </row>
    <row r="204" spans="1:4" ht="18.75">
      <c r="A204" s="1798" t="s">
        <v>822</v>
      </c>
      <c r="B204" s="1963">
        <v>36976</v>
      </c>
      <c r="C204" s="1795">
        <v>36976</v>
      </c>
      <c r="D204" s="1341"/>
    </row>
    <row r="205" spans="1:4" ht="18.75">
      <c r="A205" s="1798" t="s">
        <v>821</v>
      </c>
      <c r="B205" s="1963">
        <v>37416</v>
      </c>
      <c r="C205" s="1795">
        <v>37416</v>
      </c>
      <c r="D205" s="1341"/>
    </row>
    <row r="206" spans="1:4" ht="18.75">
      <c r="A206" s="1798" t="s">
        <v>820</v>
      </c>
      <c r="B206" s="1963">
        <v>37861</v>
      </c>
      <c r="C206" s="1795">
        <v>37861</v>
      </c>
      <c r="D206" s="1341"/>
    </row>
    <row r="207" spans="1:4" ht="18.75">
      <c r="A207" s="1798" t="s">
        <v>819</v>
      </c>
      <c r="B207" s="1963">
        <v>38313</v>
      </c>
      <c r="C207" s="1795">
        <v>38313</v>
      </c>
      <c r="D207" s="1341"/>
    </row>
    <row r="208" spans="1:4" ht="18.75">
      <c r="A208" s="1798" t="s">
        <v>818</v>
      </c>
      <c r="B208" s="1963">
        <v>38770</v>
      </c>
      <c r="C208" s="1795">
        <v>38770</v>
      </c>
      <c r="D208" s="1341"/>
    </row>
    <row r="209" spans="1:4" ht="18.75">
      <c r="A209" s="1798" t="s">
        <v>817</v>
      </c>
      <c r="B209" s="1963">
        <v>39231</v>
      </c>
      <c r="C209" s="1795">
        <v>39231</v>
      </c>
      <c r="D209" s="1341"/>
    </row>
    <row r="210" spans="1:4" ht="18.75">
      <c r="A210" s="1798" t="s">
        <v>816</v>
      </c>
      <c r="B210" s="1963">
        <v>39700</v>
      </c>
      <c r="C210" s="1795">
        <v>39700</v>
      </c>
      <c r="D210" s="1341"/>
    </row>
    <row r="211" spans="1:4" ht="18.75">
      <c r="A211" s="1797" t="s">
        <v>815</v>
      </c>
      <c r="B211" s="1963">
        <v>40051</v>
      </c>
      <c r="C211" s="1795">
        <v>40051</v>
      </c>
      <c r="D211" s="1341"/>
    </row>
    <row r="212" spans="1:4" ht="18.75">
      <c r="A212" s="1797" t="s">
        <v>814</v>
      </c>
      <c r="B212" s="1963">
        <v>40529</v>
      </c>
      <c r="C212" s="1795">
        <v>40529</v>
      </c>
      <c r="D212" s="1341"/>
    </row>
    <row r="213" spans="1:4" ht="18.75">
      <c r="A213" s="1797" t="s">
        <v>813</v>
      </c>
      <c r="B213" s="1963">
        <v>41013</v>
      </c>
      <c r="C213" s="1795">
        <v>41013</v>
      </c>
      <c r="D213" s="1341"/>
    </row>
    <row r="214" spans="1:4" ht="18.75">
      <c r="A214" s="1797" t="s">
        <v>812</v>
      </c>
      <c r="B214" s="1963">
        <v>41503</v>
      </c>
      <c r="C214" s="1795">
        <v>41503</v>
      </c>
      <c r="D214" s="1341"/>
    </row>
    <row r="215" spans="1:4" ht="18.75">
      <c r="A215" s="1797" t="s">
        <v>811</v>
      </c>
      <c r="B215" s="1963">
        <v>42000</v>
      </c>
      <c r="C215" s="1795">
        <v>42000</v>
      </c>
      <c r="D215" s="1341"/>
    </row>
    <row r="216" spans="1:4" ht="18.75">
      <c r="A216" s="1797" t="s">
        <v>810</v>
      </c>
      <c r="B216" s="1963">
        <v>42502</v>
      </c>
      <c r="C216" s="1795">
        <v>42502</v>
      </c>
      <c r="D216" s="1341"/>
    </row>
    <row r="217" spans="1:4" ht="18.75">
      <c r="A217" s="1797" t="s">
        <v>809</v>
      </c>
      <c r="B217" s="1963">
        <v>43010</v>
      </c>
      <c r="C217" s="1795">
        <v>43010</v>
      </c>
      <c r="D217" s="1341"/>
    </row>
    <row r="218" spans="1:4" ht="18.75">
      <c r="A218" s="1797" t="s">
        <v>808</v>
      </c>
      <c r="B218" s="1963">
        <v>43525</v>
      </c>
      <c r="C218" s="1795">
        <v>43525</v>
      </c>
      <c r="D218" s="1341"/>
    </row>
    <row r="219" spans="1:4" ht="18.75">
      <c r="A219" s="1798" t="s">
        <v>807</v>
      </c>
      <c r="B219" s="1963">
        <v>44451</v>
      </c>
      <c r="C219" s="1795">
        <v>44451</v>
      </c>
      <c r="D219" s="1341"/>
    </row>
    <row r="220" spans="1:4" ht="18.75">
      <c r="A220" s="1798" t="s">
        <v>806</v>
      </c>
      <c r="B220" s="1963">
        <v>45154</v>
      </c>
      <c r="C220" s="1795">
        <v>45154</v>
      </c>
      <c r="D220" s="1341"/>
    </row>
    <row r="221" spans="1:4" ht="18.75">
      <c r="A221" s="1798" t="s">
        <v>805</v>
      </c>
      <c r="B221" s="1963">
        <v>45867</v>
      </c>
      <c r="C221" s="1795">
        <v>45867</v>
      </c>
      <c r="D221" s="1341"/>
    </row>
    <row r="222" spans="1:4" ht="18.75">
      <c r="A222" s="1798" t="s">
        <v>804</v>
      </c>
      <c r="B222" s="1963">
        <v>46592</v>
      </c>
      <c r="C222" s="1795">
        <v>46592</v>
      </c>
      <c r="D222" s="1341"/>
    </row>
    <row r="223" spans="1:4" ht="18.75">
      <c r="A223" s="1798" t="s">
        <v>803</v>
      </c>
      <c r="B223" s="1963">
        <v>47329</v>
      </c>
      <c r="C223" s="1795">
        <v>47329</v>
      </c>
      <c r="D223" s="1341"/>
    </row>
    <row r="224" spans="1:4" ht="18.75">
      <c r="A224" s="1798" t="s">
        <v>802</v>
      </c>
      <c r="B224" s="1963">
        <v>48078</v>
      </c>
      <c r="C224" s="1795">
        <v>48078</v>
      </c>
      <c r="D224" s="1341"/>
    </row>
    <row r="225" spans="1:4" ht="18.75">
      <c r="A225" s="1798" t="s">
        <v>801</v>
      </c>
      <c r="B225" s="1963">
        <v>48840</v>
      </c>
      <c r="C225" s="1795">
        <v>48840</v>
      </c>
      <c r="D225" s="1341"/>
    </row>
    <row r="226" spans="1:4" ht="18.75">
      <c r="A226" s="1798" t="s">
        <v>800</v>
      </c>
      <c r="B226" s="1963">
        <v>49613</v>
      </c>
      <c r="C226" s="1795">
        <v>49613</v>
      </c>
      <c r="D226" s="1341"/>
    </row>
    <row r="227" spans="1:4" ht="18.75">
      <c r="A227" s="1797" t="s">
        <v>799</v>
      </c>
      <c r="B227" s="1963">
        <v>50068</v>
      </c>
      <c r="C227" s="1795">
        <v>50068</v>
      </c>
      <c r="D227" s="1341"/>
    </row>
    <row r="228" spans="1:4" ht="18.75">
      <c r="A228" s="1797" t="s">
        <v>798</v>
      </c>
      <c r="B228" s="1963">
        <v>50860</v>
      </c>
      <c r="C228" s="1795">
        <v>50860</v>
      </c>
      <c r="D228" s="1341"/>
    </row>
    <row r="229" spans="1:4" ht="18.75">
      <c r="A229" s="1797" t="s">
        <v>797</v>
      </c>
      <c r="B229" s="1963">
        <v>51667</v>
      </c>
      <c r="C229" s="1795">
        <v>51667</v>
      </c>
      <c r="D229" s="1341"/>
    </row>
    <row r="230" spans="1:4" ht="18.75">
      <c r="A230" s="1797" t="s">
        <v>796</v>
      </c>
      <c r="B230" s="1963">
        <v>52486</v>
      </c>
      <c r="C230" s="1795">
        <v>52486</v>
      </c>
      <c r="D230" s="1341"/>
    </row>
    <row r="231" spans="1:4" ht="18.75">
      <c r="A231" s="1797" t="s">
        <v>795</v>
      </c>
      <c r="B231" s="1963">
        <v>53319</v>
      </c>
      <c r="C231" s="1795">
        <v>53319</v>
      </c>
      <c r="D231" s="1341"/>
    </row>
    <row r="232" spans="1:4" ht="18.75">
      <c r="A232" s="1797" t="s">
        <v>794</v>
      </c>
      <c r="B232" s="1963">
        <v>54165</v>
      </c>
      <c r="C232" s="1795">
        <v>54165</v>
      </c>
      <c r="D232" s="1341"/>
    </row>
    <row r="233" spans="1:4" ht="18.75">
      <c r="A233" s="1797" t="s">
        <v>793</v>
      </c>
      <c r="B233" s="1963">
        <v>55025</v>
      </c>
      <c r="C233" s="1795">
        <v>55025</v>
      </c>
      <c r="D233" s="1341"/>
    </row>
    <row r="234" spans="1:4" ht="18.75">
      <c r="A234" s="1797" t="s">
        <v>792</v>
      </c>
      <c r="B234" s="1963">
        <v>55899</v>
      </c>
      <c r="C234" s="1795">
        <v>55899</v>
      </c>
      <c r="D234" s="1341"/>
    </row>
    <row r="235" spans="1:4" ht="18.75">
      <c r="A235" s="1798" t="s">
        <v>791</v>
      </c>
      <c r="B235" s="1963">
        <v>56385</v>
      </c>
      <c r="C235" s="1795">
        <v>56385</v>
      </c>
      <c r="D235" s="1341"/>
    </row>
    <row r="236" spans="1:4" ht="18.75">
      <c r="A236" s="1798" t="s">
        <v>790</v>
      </c>
      <c r="B236" s="1963">
        <v>57281</v>
      </c>
      <c r="C236" s="1795">
        <v>57281</v>
      </c>
      <c r="D236" s="1341"/>
    </row>
    <row r="237" spans="1:4" ht="18.75">
      <c r="A237" s="1798" t="s">
        <v>789</v>
      </c>
      <c r="B237" s="1963">
        <v>58192</v>
      </c>
      <c r="C237" s="1795">
        <v>58192</v>
      </c>
      <c r="D237" s="1341"/>
    </row>
    <row r="238" spans="1:4" ht="18.75">
      <c r="A238" s="1798" t="s">
        <v>788</v>
      </c>
      <c r="B238" s="1963">
        <v>59118</v>
      </c>
      <c r="C238" s="1795">
        <v>59118</v>
      </c>
      <c r="D238" s="1341"/>
    </row>
    <row r="239" spans="1:4" ht="18.75">
      <c r="A239" s="1798" t="s">
        <v>787</v>
      </c>
      <c r="B239" s="1963">
        <v>60059</v>
      </c>
      <c r="C239" s="1795">
        <v>60059</v>
      </c>
      <c r="D239" s="1341"/>
    </row>
    <row r="240" spans="1:4" ht="18.75">
      <c r="A240" s="1798" t="s">
        <v>786</v>
      </c>
      <c r="B240" s="1963">
        <v>61015</v>
      </c>
      <c r="C240" s="1795">
        <v>61015</v>
      </c>
      <c r="D240" s="1341"/>
    </row>
    <row r="241" spans="1:4" ht="18.75">
      <c r="A241" s="1798" t="s">
        <v>785</v>
      </c>
      <c r="B241" s="1963">
        <v>61987</v>
      </c>
      <c r="C241" s="1795">
        <v>61987</v>
      </c>
      <c r="D241" s="1341"/>
    </row>
    <row r="242" spans="1:4" ht="18.75">
      <c r="A242" s="1798" t="s">
        <v>784</v>
      </c>
      <c r="B242" s="1963">
        <v>62975</v>
      </c>
      <c r="C242" s="1795">
        <v>62975</v>
      </c>
      <c r="D242" s="1341"/>
    </row>
    <row r="243" spans="1:4" ht="18.75">
      <c r="A243" s="1797" t="s">
        <v>783</v>
      </c>
      <c r="B243" s="1963">
        <v>63524</v>
      </c>
      <c r="C243" s="1795">
        <v>63524</v>
      </c>
      <c r="D243" s="1341"/>
    </row>
    <row r="244" spans="1:4" ht="18.75">
      <c r="A244" s="1797" t="s">
        <v>782</v>
      </c>
      <c r="B244" s="1963">
        <v>64536</v>
      </c>
      <c r="C244" s="1795">
        <v>64536</v>
      </c>
      <c r="D244" s="1341"/>
    </row>
    <row r="245" spans="1:4" ht="18.75">
      <c r="A245" s="1797" t="s">
        <v>781</v>
      </c>
      <c r="B245" s="1963">
        <v>65566</v>
      </c>
      <c r="C245" s="1795">
        <v>65566</v>
      </c>
      <c r="D245" s="1341"/>
    </row>
    <row r="246" spans="1:4" ht="18.75">
      <c r="A246" s="1797" t="s">
        <v>780</v>
      </c>
      <c r="B246" s="1963">
        <v>66612</v>
      </c>
      <c r="C246" s="1795">
        <v>66612</v>
      </c>
      <c r="D246" s="1341"/>
    </row>
    <row r="247" spans="1:4" ht="18.75">
      <c r="A247" s="1797" t="s">
        <v>779</v>
      </c>
      <c r="B247" s="1963">
        <v>67675</v>
      </c>
      <c r="C247" s="1795">
        <v>67675</v>
      </c>
      <c r="D247" s="1341"/>
    </row>
    <row r="248" spans="1:4" ht="18.75">
      <c r="A248" s="1797" t="s">
        <v>778</v>
      </c>
      <c r="B248" s="1963">
        <v>68756</v>
      </c>
      <c r="C248" s="1795">
        <v>68756</v>
      </c>
      <c r="D248" s="1341"/>
    </row>
    <row r="249" spans="1:4" ht="18.75">
      <c r="A249" s="1797" t="s">
        <v>777</v>
      </c>
      <c r="B249" s="1963">
        <v>69854</v>
      </c>
      <c r="C249" s="1795">
        <v>69854</v>
      </c>
      <c r="D249" s="1341"/>
    </row>
    <row r="250" spans="1:4" ht="18.75">
      <c r="A250" s="1797" t="s">
        <v>776</v>
      </c>
      <c r="B250" s="1963">
        <v>70970</v>
      </c>
      <c r="C250" s="1795">
        <v>70970</v>
      </c>
      <c r="D250" s="1341"/>
    </row>
    <row r="251" spans="1:4" ht="18.75">
      <c r="A251" s="1798" t="s">
        <v>775</v>
      </c>
      <c r="B251" s="1963">
        <v>71591</v>
      </c>
      <c r="C251" s="1795">
        <v>71591</v>
      </c>
      <c r="D251" s="1341"/>
    </row>
    <row r="252" spans="1:4" ht="18.75">
      <c r="A252" s="1798" t="s">
        <v>774</v>
      </c>
      <c r="B252" s="1963">
        <v>72735</v>
      </c>
      <c r="C252" s="1795">
        <v>72735</v>
      </c>
      <c r="D252" s="1341"/>
    </row>
    <row r="253" spans="1:4" ht="18.75">
      <c r="A253" s="1798" t="s">
        <v>773</v>
      </c>
      <c r="B253" s="1963">
        <v>73899</v>
      </c>
      <c r="C253" s="1795">
        <v>73899</v>
      </c>
      <c r="D253" s="1341"/>
    </row>
    <row r="254" spans="1:4" ht="18.75">
      <c r="A254" s="1798" t="s">
        <v>772</v>
      </c>
      <c r="B254" s="1963">
        <v>75082</v>
      </c>
      <c r="C254" s="1795">
        <v>75082</v>
      </c>
      <c r="D254" s="1341"/>
    </row>
    <row r="255" spans="1:4" ht="18.75">
      <c r="A255" s="1798" t="s">
        <v>771</v>
      </c>
      <c r="B255" s="1963">
        <v>76308</v>
      </c>
      <c r="C255" s="1795">
        <v>76308</v>
      </c>
      <c r="D255" s="1341"/>
    </row>
    <row r="256" spans="1:4" ht="18.75">
      <c r="A256" s="1798" t="s">
        <v>770</v>
      </c>
      <c r="B256" s="1963">
        <v>77553</v>
      </c>
      <c r="C256" s="1795">
        <v>77553</v>
      </c>
      <c r="D256" s="1341"/>
    </row>
    <row r="257" spans="1:4" ht="18.75">
      <c r="A257" s="1798" t="s">
        <v>769</v>
      </c>
      <c r="B257" s="1963">
        <v>78819</v>
      </c>
      <c r="C257" s="1795">
        <v>78819</v>
      </c>
      <c r="D257" s="1341"/>
    </row>
    <row r="258" spans="1:4" ht="18.75">
      <c r="A258" s="1798" t="s">
        <v>768</v>
      </c>
      <c r="B258" s="1963">
        <v>80105</v>
      </c>
      <c r="C258" s="1795">
        <v>80105</v>
      </c>
      <c r="D258" s="1341"/>
    </row>
    <row r="259" spans="1:4" ht="18.75">
      <c r="A259" s="1797" t="s">
        <v>767</v>
      </c>
      <c r="B259" s="1963">
        <v>80820</v>
      </c>
      <c r="C259" s="1795">
        <v>80820</v>
      </c>
      <c r="D259" s="1341"/>
    </row>
    <row r="260" spans="1:4" ht="18.75">
      <c r="A260" s="1797" t="s">
        <v>766</v>
      </c>
      <c r="B260" s="1963">
        <v>82139</v>
      </c>
      <c r="C260" s="1795">
        <v>82139</v>
      </c>
      <c r="D260" s="1341"/>
    </row>
    <row r="261" spans="1:4" ht="18.75">
      <c r="A261" s="1797" t="s">
        <v>765</v>
      </c>
      <c r="B261" s="1963">
        <v>83480</v>
      </c>
      <c r="C261" s="1795">
        <v>83480</v>
      </c>
      <c r="D261" s="1341"/>
    </row>
    <row r="262" spans="1:4" ht="18.75">
      <c r="A262" s="1797" t="s">
        <v>764</v>
      </c>
      <c r="B262" s="1963">
        <v>84843</v>
      </c>
      <c r="C262" s="1795">
        <v>84843</v>
      </c>
      <c r="D262" s="1341"/>
    </row>
    <row r="263" spans="1:4" ht="18.75">
      <c r="A263" s="1797" t="s">
        <v>763</v>
      </c>
      <c r="B263" s="1963">
        <v>86228</v>
      </c>
      <c r="C263" s="1795">
        <v>86228</v>
      </c>
      <c r="D263" s="1341"/>
    </row>
    <row r="264" spans="1:4" ht="18.75">
      <c r="A264" s="1797" t="s">
        <v>762</v>
      </c>
      <c r="B264" s="1963">
        <v>87636</v>
      </c>
      <c r="C264" s="1795">
        <v>87636</v>
      </c>
      <c r="D264" s="1341"/>
    </row>
    <row r="265" spans="1:4" ht="18.75">
      <c r="A265" s="1797" t="s">
        <v>761</v>
      </c>
      <c r="B265" s="1963">
        <v>89065</v>
      </c>
      <c r="C265" s="1795">
        <v>89065</v>
      </c>
      <c r="D265" s="1341"/>
    </row>
    <row r="266" spans="1:4" ht="18.75">
      <c r="A266" s="1797" t="s">
        <v>760</v>
      </c>
      <c r="B266" s="1963">
        <v>90519</v>
      </c>
      <c r="C266" s="1795">
        <v>90519</v>
      </c>
      <c r="D266" s="1341"/>
    </row>
    <row r="267" spans="1:4" ht="18.75">
      <c r="A267" s="1798" t="s">
        <v>759</v>
      </c>
      <c r="B267" s="1963">
        <v>92136</v>
      </c>
      <c r="C267" s="1795">
        <v>92136</v>
      </c>
      <c r="D267" s="1341"/>
    </row>
    <row r="268" spans="1:4" ht="18.75">
      <c r="A268" s="1798" t="s">
        <v>758</v>
      </c>
      <c r="B268" s="1963">
        <v>93640</v>
      </c>
      <c r="C268" s="1795">
        <v>93640</v>
      </c>
      <c r="D268" s="1341"/>
    </row>
    <row r="269" spans="1:4" ht="18.75">
      <c r="A269" s="1798" t="s">
        <v>757</v>
      </c>
      <c r="B269" s="1963">
        <v>95167</v>
      </c>
      <c r="C269" s="1795">
        <v>95167</v>
      </c>
      <c r="D269" s="1341"/>
    </row>
    <row r="270" spans="1:4" ht="18.75">
      <c r="A270" s="1798" t="s">
        <v>756</v>
      </c>
      <c r="B270" s="1963">
        <v>96720</v>
      </c>
      <c r="C270" s="1795">
        <v>96720</v>
      </c>
      <c r="D270" s="1341"/>
    </row>
    <row r="271" spans="1:4" ht="18.75">
      <c r="A271" s="1798" t="s">
        <v>755</v>
      </c>
      <c r="B271" s="1963">
        <v>98299</v>
      </c>
      <c r="C271" s="1795">
        <v>98299</v>
      </c>
      <c r="D271" s="1341"/>
    </row>
    <row r="272" spans="1:4" ht="18.75">
      <c r="A272" s="1798" t="s">
        <v>754</v>
      </c>
      <c r="B272" s="1963">
        <v>99904</v>
      </c>
      <c r="C272" s="1795">
        <v>99904</v>
      </c>
      <c r="D272" s="1341"/>
    </row>
    <row r="273" spans="1:13" ht="18.75">
      <c r="A273" s="1798" t="s">
        <v>753</v>
      </c>
      <c r="B273" s="1963">
        <v>101535</v>
      </c>
      <c r="C273" s="1795">
        <v>101535</v>
      </c>
      <c r="D273" s="1341"/>
    </row>
    <row r="274" spans="1:13" ht="18.75">
      <c r="A274" s="1798" t="s">
        <v>752</v>
      </c>
      <c r="B274" s="1963">
        <v>103192</v>
      </c>
      <c r="C274" s="1795">
        <v>103192</v>
      </c>
      <c r="D274" s="1341"/>
      <c r="F274" s="1345"/>
      <c r="G274" s="1344"/>
      <c r="H274" s="1342"/>
      <c r="I274" s="1342"/>
      <c r="J274" s="1343"/>
      <c r="K274" s="1343"/>
      <c r="L274" s="1342"/>
      <c r="M274" s="1342"/>
    </row>
    <row r="275" spans="1:13" ht="18.75">
      <c r="A275" s="1797" t="s">
        <v>751</v>
      </c>
      <c r="B275" s="1963">
        <v>104113</v>
      </c>
      <c r="C275" s="1795">
        <v>104113</v>
      </c>
      <c r="D275" s="1341"/>
      <c r="F275" s="1345"/>
      <c r="G275" s="1344"/>
      <c r="H275" s="1342"/>
      <c r="I275" s="1342"/>
      <c r="J275" s="1343"/>
      <c r="K275" s="1343"/>
      <c r="L275" s="1342"/>
      <c r="M275" s="1342"/>
    </row>
    <row r="276" spans="1:13" ht="18.75">
      <c r="A276" s="1797" t="s">
        <v>750</v>
      </c>
      <c r="B276" s="1963">
        <v>105812</v>
      </c>
      <c r="C276" s="1795">
        <v>105812</v>
      </c>
      <c r="D276" s="1341"/>
    </row>
    <row r="277" spans="1:13" ht="18.75">
      <c r="A277" s="1797" t="s">
        <v>749</v>
      </c>
      <c r="B277" s="1963">
        <v>107540</v>
      </c>
      <c r="C277" s="1795">
        <v>107540</v>
      </c>
      <c r="D277" s="1341"/>
    </row>
    <row r="278" spans="1:13" ht="18.75">
      <c r="A278" s="1797" t="s">
        <v>748</v>
      </c>
      <c r="B278" s="1963">
        <v>109540</v>
      </c>
      <c r="C278" s="1795">
        <v>109540</v>
      </c>
      <c r="D278" s="1341"/>
    </row>
    <row r="279" spans="1:13" ht="18.75">
      <c r="A279" s="1797" t="s">
        <v>747</v>
      </c>
      <c r="B279" s="1963">
        <v>111079</v>
      </c>
      <c r="C279" s="1795">
        <v>111079</v>
      </c>
      <c r="D279" s="1341"/>
    </row>
    <row r="280" spans="1:13" ht="18.75">
      <c r="A280" s="1797" t="s">
        <v>746</v>
      </c>
      <c r="B280" s="1963">
        <v>112891</v>
      </c>
      <c r="C280" s="1795">
        <v>112891</v>
      </c>
      <c r="D280" s="1341"/>
    </row>
    <row r="281" spans="1:13" ht="18.75">
      <c r="A281" s="1797" t="s">
        <v>745</v>
      </c>
      <c r="B281" s="1963">
        <v>114733</v>
      </c>
      <c r="C281" s="1795">
        <v>114733</v>
      </c>
      <c r="D281" s="1341"/>
    </row>
    <row r="282" spans="1:13" ht="18.75">
      <c r="A282" s="1797" t="s">
        <v>744</v>
      </c>
      <c r="B282" s="1963">
        <v>116607</v>
      </c>
      <c r="C282" s="1795">
        <v>116607</v>
      </c>
      <c r="D282" s="1341"/>
    </row>
    <row r="283" spans="1:13" ht="18.75">
      <c r="A283" s="1798" t="s">
        <v>743</v>
      </c>
      <c r="B283" s="1963">
        <v>117647</v>
      </c>
      <c r="C283" s="1795">
        <v>117647</v>
      </c>
      <c r="D283" s="1341"/>
    </row>
    <row r="284" spans="1:13" ht="18.75">
      <c r="A284" s="1798" t="s">
        <v>742</v>
      </c>
      <c r="B284" s="1963">
        <v>119568</v>
      </c>
      <c r="C284" s="1795">
        <v>119568</v>
      </c>
      <c r="D284" s="1341"/>
    </row>
    <row r="285" spans="1:13" ht="18.75">
      <c r="A285" s="1798" t="s">
        <v>741</v>
      </c>
      <c r="B285" s="1963">
        <v>121519</v>
      </c>
      <c r="C285" s="1795">
        <v>121519</v>
      </c>
      <c r="D285" s="1341"/>
    </row>
    <row r="286" spans="1:13" ht="18.75">
      <c r="A286" s="1798" t="s">
        <v>740</v>
      </c>
      <c r="B286" s="1963">
        <v>123503</v>
      </c>
      <c r="C286" s="1795">
        <v>123503</v>
      </c>
      <c r="D286" s="1341"/>
    </row>
    <row r="287" spans="1:13" ht="18.75">
      <c r="A287" s="1798" t="s">
        <v>739</v>
      </c>
      <c r="B287" s="1963">
        <v>125519</v>
      </c>
      <c r="C287" s="1795">
        <v>125519</v>
      </c>
      <c r="D287" s="1341"/>
    </row>
    <row r="288" spans="1:13" ht="18.75">
      <c r="A288" s="1798" t="s">
        <v>738</v>
      </c>
      <c r="B288" s="1963">
        <v>127567</v>
      </c>
      <c r="C288" s="1795">
        <v>127567</v>
      </c>
      <c r="D288" s="1341"/>
    </row>
    <row r="289" spans="1:4" ht="18.75">
      <c r="A289" s="1798" t="s">
        <v>737</v>
      </c>
      <c r="B289" s="1963">
        <v>129649</v>
      </c>
      <c r="C289" s="1795">
        <v>129649</v>
      </c>
      <c r="D289" s="1341"/>
    </row>
    <row r="290" spans="1:4" ht="18.75">
      <c r="A290" s="1798" t="s">
        <v>736</v>
      </c>
      <c r="B290" s="1963">
        <v>131766</v>
      </c>
      <c r="C290" s="1795">
        <v>131766</v>
      </c>
      <c r="D290" s="1341"/>
    </row>
    <row r="291" spans="1:4" ht="18.75">
      <c r="A291" s="1797" t="s">
        <v>735</v>
      </c>
      <c r="B291" s="1963">
        <v>132942</v>
      </c>
      <c r="C291" s="1795">
        <v>132942</v>
      </c>
      <c r="D291" s="1341"/>
    </row>
    <row r="292" spans="1:4" ht="18.75">
      <c r="A292" s="1797" t="s">
        <v>734</v>
      </c>
      <c r="B292" s="1963">
        <v>135112</v>
      </c>
      <c r="C292" s="1795">
        <v>135112</v>
      </c>
      <c r="D292" s="1341"/>
    </row>
    <row r="293" spans="1:4" ht="18.75">
      <c r="A293" s="1797" t="s">
        <v>733</v>
      </c>
      <c r="B293" s="1963">
        <v>137317</v>
      </c>
      <c r="C293" s="1795">
        <v>137317</v>
      </c>
      <c r="D293" s="1341"/>
    </row>
    <row r="294" spans="1:4" ht="18.75">
      <c r="A294" s="1797" t="s">
        <v>732</v>
      </c>
      <c r="B294" s="1963">
        <v>139558</v>
      </c>
      <c r="C294" s="1795">
        <v>139558</v>
      </c>
      <c r="D294" s="1341"/>
    </row>
    <row r="295" spans="1:4" ht="18.75">
      <c r="A295" s="1797" t="s">
        <v>731</v>
      </c>
      <c r="B295" s="1963">
        <v>141835</v>
      </c>
      <c r="C295" s="1795">
        <v>141835</v>
      </c>
      <c r="D295" s="1341"/>
    </row>
    <row r="296" spans="1:4" ht="18.75">
      <c r="A296" s="1797" t="s">
        <v>730</v>
      </c>
      <c r="B296" s="1963">
        <v>144151</v>
      </c>
      <c r="C296" s="1795">
        <v>144151</v>
      </c>
      <c r="D296" s="1341"/>
    </row>
    <row r="297" spans="1:4" ht="18.75">
      <c r="A297" s="1797" t="s">
        <v>729</v>
      </c>
      <c r="B297" s="1963">
        <v>146504</v>
      </c>
      <c r="C297" s="1795">
        <v>146504</v>
      </c>
      <c r="D297" s="1341"/>
    </row>
    <row r="298" spans="1:4" ht="18.75">
      <c r="A298" s="1797" t="s">
        <v>728</v>
      </c>
      <c r="B298" s="1963">
        <v>148894</v>
      </c>
      <c r="C298" s="1795">
        <v>148894</v>
      </c>
      <c r="D298" s="1341"/>
    </row>
    <row r="299" spans="1:4" ht="18.75">
      <c r="A299" s="1798" t="s">
        <v>727</v>
      </c>
      <c r="B299" s="1963">
        <v>150224</v>
      </c>
      <c r="C299" s="1795">
        <v>150224</v>
      </c>
      <c r="D299" s="1341"/>
    </row>
    <row r="300" spans="1:4" ht="18.75">
      <c r="A300" s="1798" t="s">
        <v>726</v>
      </c>
      <c r="B300" s="1963">
        <v>152676</v>
      </c>
      <c r="C300" s="1795">
        <v>152676</v>
      </c>
      <c r="D300" s="1341"/>
    </row>
    <row r="301" spans="1:4" ht="18.75">
      <c r="A301" s="1798" t="s">
        <v>725</v>
      </c>
      <c r="B301" s="1963">
        <v>155168</v>
      </c>
      <c r="C301" s="1795">
        <v>155168</v>
      </c>
      <c r="D301" s="1341"/>
    </row>
    <row r="302" spans="1:4" ht="18.75">
      <c r="A302" s="1798" t="s">
        <v>724</v>
      </c>
      <c r="B302" s="1963">
        <v>157701</v>
      </c>
      <c r="C302" s="1795">
        <v>157701</v>
      </c>
      <c r="D302" s="1341"/>
    </row>
    <row r="303" spans="1:4" ht="18.75">
      <c r="A303" s="1798" t="s">
        <v>723</v>
      </c>
      <c r="B303" s="1963">
        <v>160275</v>
      </c>
      <c r="C303" s="1795">
        <v>160275</v>
      </c>
      <c r="D303" s="1341"/>
    </row>
    <row r="304" spans="1:4" ht="18.75">
      <c r="A304" s="1798" t="s">
        <v>722</v>
      </c>
      <c r="B304" s="1963">
        <v>162891</v>
      </c>
      <c r="C304" s="1795">
        <v>162891</v>
      </c>
      <c r="D304" s="1341"/>
    </row>
    <row r="305" spans="1:5" ht="18.75">
      <c r="A305" s="1798" t="s">
        <v>721</v>
      </c>
      <c r="B305" s="1963">
        <v>165549</v>
      </c>
      <c r="C305" s="1795">
        <v>165549</v>
      </c>
      <c r="D305" s="1341"/>
    </row>
    <row r="306" spans="1:5" ht="18.75">
      <c r="A306" s="1798" t="s">
        <v>720</v>
      </c>
      <c r="B306" s="1963">
        <v>168252</v>
      </c>
      <c r="C306" s="1795">
        <v>168252</v>
      </c>
      <c r="D306" s="1341"/>
    </row>
    <row r="307" spans="1:5" ht="18.75">
      <c r="A307" s="1797" t="s">
        <v>719</v>
      </c>
      <c r="B307" s="1963">
        <v>169754</v>
      </c>
      <c r="C307" s="1795">
        <v>169754</v>
      </c>
      <c r="D307" s="1341"/>
    </row>
    <row r="308" spans="1:5" ht="18.75">
      <c r="A308" s="1797" t="s">
        <v>718</v>
      </c>
      <c r="B308" s="1963">
        <v>172524</v>
      </c>
      <c r="C308" s="1795">
        <v>172524</v>
      </c>
      <c r="D308" s="1341"/>
    </row>
    <row r="309" spans="1:5" ht="18.75">
      <c r="A309" s="1797" t="s">
        <v>717</v>
      </c>
      <c r="B309" s="1963">
        <v>175340</v>
      </c>
      <c r="C309" s="1795">
        <v>175340</v>
      </c>
      <c r="D309" s="1341"/>
    </row>
    <row r="310" spans="1:5" ht="18.75">
      <c r="A310" s="1797" t="s">
        <v>716</v>
      </c>
      <c r="B310" s="1963">
        <v>178202</v>
      </c>
      <c r="C310" s="1795">
        <v>178202</v>
      </c>
      <c r="D310" s="1341"/>
    </row>
    <row r="311" spans="1:5" ht="18.75">
      <c r="A311" s="1797" t="s">
        <v>715</v>
      </c>
      <c r="B311" s="1963">
        <v>181110</v>
      </c>
      <c r="C311" s="1795">
        <v>181110</v>
      </c>
      <c r="D311" s="1341"/>
    </row>
    <row r="312" spans="1:5" ht="18.75">
      <c r="A312" s="1797" t="s">
        <v>714</v>
      </c>
      <c r="B312" s="1963">
        <v>184066</v>
      </c>
      <c r="C312" s="1795">
        <v>184066</v>
      </c>
      <c r="D312" s="1341"/>
    </row>
    <row r="313" spans="1:5" ht="18.75">
      <c r="A313" s="1797" t="s">
        <v>713</v>
      </c>
      <c r="B313" s="1963">
        <v>187070</v>
      </c>
      <c r="C313" s="1795">
        <v>187070</v>
      </c>
      <c r="D313" s="1341"/>
    </row>
    <row r="314" spans="1:5" s="1337" customFormat="1" ht="18.75">
      <c r="A314" s="1797" t="s">
        <v>712</v>
      </c>
      <c r="B314" s="1963">
        <v>190124</v>
      </c>
      <c r="C314" s="1795">
        <v>190124</v>
      </c>
      <c r="E314" s="1339"/>
    </row>
    <row r="315" spans="1:5" s="1337" customFormat="1" ht="15">
      <c r="A315" s="1340"/>
      <c r="B315" s="1324"/>
      <c r="E315" s="1339"/>
    </row>
    <row r="316" spans="1:5" s="1337" customFormat="1" ht="15">
      <c r="A316" s="1340"/>
      <c r="B316" s="1324"/>
      <c r="E316" s="1339"/>
    </row>
    <row r="317" spans="1:5" s="1337" customFormat="1" ht="15">
      <c r="A317" s="1340"/>
      <c r="B317" s="1324"/>
      <c r="E317" s="1339"/>
    </row>
    <row r="318" spans="1:5" s="1337" customFormat="1" ht="15">
      <c r="A318" s="1340"/>
      <c r="B318" s="1324"/>
      <c r="E318" s="1339"/>
    </row>
    <row r="319" spans="1:5" s="1337" customFormat="1" ht="15">
      <c r="A319" s="1340"/>
      <c r="B319" s="1324"/>
      <c r="E319" s="1339"/>
    </row>
    <row r="320" spans="1:5" s="1337" customFormat="1" ht="15">
      <c r="A320" s="1340"/>
      <c r="B320" s="1324"/>
      <c r="E320" s="1339"/>
    </row>
    <row r="321" spans="1:5" s="1337" customFormat="1" ht="15">
      <c r="A321" s="1340"/>
      <c r="B321" s="1324"/>
      <c r="E321" s="1339"/>
    </row>
    <row r="322" spans="1:5" s="1337" customFormat="1" ht="15">
      <c r="A322" s="1340"/>
      <c r="B322" s="1324"/>
      <c r="E322" s="1339"/>
    </row>
    <row r="323" spans="1:5" s="1337" customFormat="1" ht="15">
      <c r="A323" s="1340"/>
      <c r="B323" s="1324"/>
      <c r="E323" s="1339"/>
    </row>
    <row r="324" spans="1:5" s="1337" customFormat="1" ht="15">
      <c r="A324" s="1340"/>
      <c r="B324" s="1324"/>
      <c r="E324" s="1339"/>
    </row>
    <row r="325" spans="1:5" s="1337" customFormat="1" ht="15">
      <c r="A325" s="1340"/>
      <c r="B325" s="1324"/>
      <c r="E325" s="1339"/>
    </row>
    <row r="326" spans="1:5" s="1337" customFormat="1" ht="15">
      <c r="A326" s="1340"/>
      <c r="B326" s="1324"/>
      <c r="E326" s="1339"/>
    </row>
    <row r="327" spans="1:5" s="1337" customFormat="1" ht="15">
      <c r="A327" s="1340"/>
      <c r="B327" s="1324"/>
      <c r="E327" s="1339"/>
    </row>
    <row r="328" spans="1:5" s="1337" customFormat="1" ht="15">
      <c r="A328" s="1340"/>
      <c r="B328" s="1324"/>
      <c r="E328" s="1339"/>
    </row>
    <row r="329" spans="1:5" s="1337" customFormat="1" ht="15">
      <c r="A329" s="1340"/>
      <c r="B329" s="1324"/>
      <c r="E329" s="1339"/>
    </row>
    <row r="330" spans="1:5" s="1337" customFormat="1" ht="15">
      <c r="A330" s="1340"/>
      <c r="B330" s="1324"/>
      <c r="E330" s="1339"/>
    </row>
    <row r="331" spans="1:5" s="1337" customFormat="1" ht="15">
      <c r="A331" s="1340"/>
      <c r="B331" s="1324"/>
      <c r="E331" s="1339"/>
    </row>
    <row r="332" spans="1:5" s="1337" customFormat="1" ht="15">
      <c r="A332" s="1340"/>
      <c r="B332" s="1324"/>
      <c r="E332" s="1339"/>
    </row>
    <row r="333" spans="1:5" s="1337" customFormat="1" ht="15">
      <c r="A333" s="1340"/>
      <c r="B333" s="1324"/>
      <c r="E333" s="1339"/>
    </row>
    <row r="334" spans="1:5" s="1337" customFormat="1" ht="15">
      <c r="A334" s="1340"/>
      <c r="B334" s="1324"/>
      <c r="E334" s="1339"/>
    </row>
    <row r="335" spans="1:5" s="1337" customFormat="1" ht="15">
      <c r="A335" s="1340"/>
      <c r="B335" s="1324"/>
      <c r="E335" s="1339"/>
    </row>
    <row r="336" spans="1:5" s="1337" customFormat="1" ht="15">
      <c r="A336" s="1340"/>
      <c r="B336" s="1324"/>
      <c r="E336" s="1339"/>
    </row>
    <row r="337" spans="1:5" s="1337" customFormat="1" ht="15">
      <c r="A337" s="1340"/>
      <c r="B337" s="1324"/>
      <c r="E337" s="1339"/>
    </row>
    <row r="338" spans="1:5" s="1337" customFormat="1" ht="15">
      <c r="A338" s="1340"/>
      <c r="B338" s="1324"/>
      <c r="E338" s="1339"/>
    </row>
    <row r="339" spans="1:5" s="1337" customFormat="1" ht="15">
      <c r="A339" s="1340"/>
      <c r="B339" s="1324"/>
      <c r="E339" s="1339"/>
    </row>
    <row r="340" spans="1:5" s="1337" customFormat="1" ht="15">
      <c r="A340" s="1340"/>
      <c r="B340" s="1324"/>
      <c r="E340" s="1339"/>
    </row>
    <row r="341" spans="1:5" s="1337" customFormat="1" ht="15">
      <c r="A341" s="1340"/>
      <c r="B341" s="1324"/>
      <c r="E341" s="1339"/>
    </row>
    <row r="342" spans="1:5" s="1337" customFormat="1" ht="15">
      <c r="A342" s="1340"/>
      <c r="B342" s="1324"/>
      <c r="E342" s="1339"/>
    </row>
  </sheetData>
  <mergeCells count="21">
    <mergeCell ref="L10:M10"/>
    <mergeCell ref="J7:K7"/>
    <mergeCell ref="E8:F8"/>
    <mergeCell ref="G8:H8"/>
    <mergeCell ref="J8:K8"/>
    <mergeCell ref="L11:M11"/>
    <mergeCell ref="A72:B72"/>
    <mergeCell ref="E9:F9"/>
    <mergeCell ref="G9:H9"/>
    <mergeCell ref="J9:K9"/>
    <mergeCell ref="A10:B10"/>
    <mergeCell ref="A73:B73"/>
    <mergeCell ref="O10:P10"/>
    <mergeCell ref="O11:P11"/>
    <mergeCell ref="A3:I3"/>
    <mergeCell ref="A4:I4"/>
    <mergeCell ref="A5:I5"/>
    <mergeCell ref="G6:H6"/>
    <mergeCell ref="J6:K6"/>
    <mergeCell ref="E7:F7"/>
    <mergeCell ref="G7:H7"/>
  </mergeCells>
  <printOptions horizontalCentered="1"/>
  <pageMargins left="0.5" right="0" top="0.25" bottom="0" header="0.5" footer="0.5"/>
  <pageSetup paperSize="5" orientation="landscape" verticalDpi="72"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78"/>
  <sheetViews>
    <sheetView showGridLines="0" showOutlineSymbols="0" topLeftCell="A8" zoomScaleNormal="100" workbookViewId="0">
      <pane xSplit="3" ySplit="5" topLeftCell="D52" activePane="bottomRight" state="frozen"/>
      <selection activeCell="A8" sqref="A8"/>
      <selection pane="topRight" activeCell="D8" sqref="D8"/>
      <selection pane="bottomLeft" activeCell="A13" sqref="A13"/>
      <selection pane="bottomRight" activeCell="E59" sqref="E59:H59"/>
    </sheetView>
  </sheetViews>
  <sheetFormatPr defaultColWidth="12.5703125" defaultRowHeight="15.75" outlineLevelRow="2" outlineLevelCol="2"/>
  <cols>
    <col min="1" max="1" width="1.85546875" style="1417" customWidth="1"/>
    <col min="2" max="2" width="29.85546875" style="1417" customWidth="1"/>
    <col min="3" max="3" width="10.7109375" style="1417" customWidth="1"/>
    <col min="4" max="8" width="11.28515625" style="1417" customWidth="1"/>
    <col min="9" max="9" width="12.7109375" style="1417" customWidth="1"/>
    <col min="10" max="10" width="12.7109375" style="1437" customWidth="1"/>
    <col min="11" max="12" width="13.7109375" style="1430" customWidth="1"/>
    <col min="13" max="13" width="8.42578125" style="1430" customWidth="1"/>
    <col min="14" max="14" width="11.42578125" style="1430" customWidth="1"/>
    <col min="15" max="15" width="10" style="1430" customWidth="1"/>
    <col min="16" max="16" width="12.5703125" style="1430"/>
    <col min="17" max="17" width="13.42578125" style="1430" customWidth="1"/>
    <col min="18" max="18" width="12.5703125" style="1430"/>
    <col min="19" max="47" width="12.5703125" style="1417"/>
    <col min="48" max="52" width="12.5703125" style="1417" outlineLevel="1"/>
    <col min="53" max="58" width="12.5703125" style="1417" outlineLevel="2"/>
    <col min="59" max="61" width="12.5703125" style="1417" outlineLevel="1"/>
    <col min="62" max="81" width="12.5703125" style="1417"/>
    <col min="82" max="85" width="12.5703125" style="1417" outlineLevel="1"/>
    <col min="86" max="133" width="12.5703125" style="1417"/>
    <col min="134" max="139" width="12.5703125" style="1417" outlineLevel="1"/>
    <col min="140" max="145" width="12.5703125" style="1417" outlineLevel="2"/>
    <col min="146" max="148" width="12.5703125" style="1417" outlineLevel="1"/>
    <col min="149" max="16384" width="12.5703125" style="1417"/>
  </cols>
  <sheetData>
    <row r="1" spans="1:12">
      <c r="A1" s="1523" t="s">
        <v>99</v>
      </c>
      <c r="B1" s="1430"/>
      <c r="C1" s="1430"/>
      <c r="E1" s="1523"/>
      <c r="H1" s="1523"/>
    </row>
    <row r="2" spans="1:12" ht="14.25" customHeight="1">
      <c r="A2" s="1522" t="s">
        <v>221</v>
      </c>
      <c r="B2" s="1430"/>
      <c r="C2" s="1430"/>
      <c r="E2" s="1522"/>
      <c r="H2" s="1522"/>
    </row>
    <row r="3" spans="1:12" ht="18" customHeight="1">
      <c r="A3" s="1526" t="s">
        <v>220</v>
      </c>
      <c r="B3" s="1526"/>
      <c r="C3" s="1526"/>
      <c r="D3" s="1526"/>
      <c r="E3" s="1526"/>
      <c r="F3" s="1526"/>
      <c r="G3" s="1526"/>
      <c r="H3" s="1526"/>
    </row>
    <row r="4" spans="1:12" ht="14.25" customHeight="1">
      <c r="A4" s="1521" t="s">
        <v>1127</v>
      </c>
      <c r="B4" s="1520"/>
      <c r="C4" s="1520"/>
      <c r="D4" s="1520"/>
      <c r="E4" s="1520"/>
      <c r="F4" s="1520"/>
      <c r="G4" s="1520"/>
      <c r="H4" s="1520"/>
    </row>
    <row r="5" spans="1:12" ht="9.9499999999999993" customHeight="1">
      <c r="A5" s="1570"/>
      <c r="B5" s="1570"/>
      <c r="C5" s="1570"/>
      <c r="D5" s="1570"/>
      <c r="E5" s="1570"/>
      <c r="F5" s="1570"/>
      <c r="G5" s="1570"/>
      <c r="H5" s="1570"/>
    </row>
    <row r="6" spans="1:12" ht="14.25" customHeight="1">
      <c r="A6" s="2056" t="s">
        <v>1318</v>
      </c>
      <c r="D6" s="1430"/>
      <c r="E6" s="1430"/>
      <c r="F6" s="1430"/>
      <c r="G6" s="1430"/>
      <c r="H6" s="1430"/>
    </row>
    <row r="7" spans="1:12" ht="10.9" customHeight="1">
      <c r="A7" s="1671"/>
      <c r="B7" s="1569"/>
      <c r="D7" s="1430"/>
      <c r="E7" s="1430"/>
      <c r="F7" s="1430"/>
      <c r="G7" s="1430"/>
      <c r="H7" s="1430"/>
    </row>
    <row r="8" spans="1:12" ht="12.95" customHeight="1">
      <c r="A8" s="1518" t="s">
        <v>143</v>
      </c>
      <c r="B8" s="1517"/>
      <c r="C8" s="1512" t="s">
        <v>92</v>
      </c>
      <c r="D8" s="1511" t="s">
        <v>91</v>
      </c>
      <c r="E8" s="1515" t="s">
        <v>93</v>
      </c>
      <c r="F8" s="1514"/>
      <c r="G8" s="1513"/>
      <c r="H8" s="1512" t="s">
        <v>87</v>
      </c>
      <c r="I8" s="1512"/>
    </row>
    <row r="9" spans="1:12" ht="12.95" customHeight="1">
      <c r="A9" s="1510"/>
      <c r="B9" s="1509"/>
      <c r="C9" s="1505" t="s">
        <v>86</v>
      </c>
      <c r="D9" s="1506">
        <v>2019</v>
      </c>
      <c r="E9" s="1506" t="s">
        <v>1004</v>
      </c>
      <c r="F9" s="1506" t="s">
        <v>1003</v>
      </c>
      <c r="G9" s="1506" t="s">
        <v>88</v>
      </c>
      <c r="H9" s="1505">
        <v>2021</v>
      </c>
      <c r="I9" s="1505"/>
    </row>
    <row r="10" spans="1:12" ht="12.95" customHeight="1">
      <c r="A10" s="1504"/>
      <c r="B10" s="1503"/>
      <c r="C10" s="1951"/>
      <c r="D10" s="1500" t="s">
        <v>84</v>
      </c>
      <c r="E10" s="1500" t="s">
        <v>84</v>
      </c>
      <c r="F10" s="1500" t="s">
        <v>142</v>
      </c>
      <c r="G10" s="1501"/>
      <c r="H10" s="1500" t="s">
        <v>83</v>
      </c>
      <c r="I10" s="1500"/>
      <c r="J10" s="1950"/>
      <c r="K10" s="1431"/>
      <c r="L10" s="1431"/>
    </row>
    <row r="11" spans="1:12" ht="15" customHeight="1">
      <c r="A11" s="1496" t="s">
        <v>1147</v>
      </c>
      <c r="B11" s="1495"/>
      <c r="C11" s="1478"/>
      <c r="D11" s="1478"/>
      <c r="E11" s="1478"/>
      <c r="F11" s="1498"/>
      <c r="G11" s="1498"/>
      <c r="H11" s="1478"/>
      <c r="I11" s="1628"/>
      <c r="J11" s="1482"/>
      <c r="K11" s="1431"/>
      <c r="L11" s="1431"/>
    </row>
    <row r="12" spans="1:12" ht="15" customHeight="1">
      <c r="A12" s="1948" t="s">
        <v>82</v>
      </c>
      <c r="B12" s="1495"/>
      <c r="C12" s="2055"/>
      <c r="D12" s="1946">
        <f>SUM(D14:D35)</f>
        <v>15476792</v>
      </c>
      <c r="E12" s="1946">
        <f>SUM(E14:E35)</f>
        <v>7345076.2800000003</v>
      </c>
      <c r="F12" s="1946">
        <f>SUM(F14:F35)</f>
        <v>14298996.720000001</v>
      </c>
      <c r="G12" s="1946">
        <f>SUM(G14:G35)</f>
        <v>21644073</v>
      </c>
      <c r="H12" s="1946">
        <f>SUM(H14:H35)</f>
        <v>20323671</v>
      </c>
      <c r="I12" s="1946"/>
      <c r="J12" s="50"/>
      <c r="K12" s="1431"/>
      <c r="L12" s="1431"/>
    </row>
    <row r="13" spans="1:12" ht="14.85" customHeight="1" outlineLevel="1">
      <c r="A13" s="1922" t="s">
        <v>81</v>
      </c>
      <c r="B13" s="1945"/>
      <c r="C13" s="2054"/>
      <c r="D13" s="1943"/>
      <c r="E13" s="1959"/>
      <c r="F13" s="1943"/>
      <c r="G13" s="1943"/>
      <c r="H13" s="1959"/>
      <c r="I13" s="1959"/>
      <c r="J13" s="1482"/>
      <c r="K13" s="1431"/>
      <c r="L13" s="1431"/>
    </row>
    <row r="14" spans="1:12" ht="14.85" customHeight="1" outlineLevel="1">
      <c r="A14" s="1615" t="s">
        <v>478</v>
      </c>
      <c r="B14" s="1431"/>
      <c r="C14" s="2042" t="s">
        <v>79</v>
      </c>
      <c r="D14" s="1911">
        <v>8728706.8399999999</v>
      </c>
      <c r="E14" s="1596">
        <v>4652412.8099999996</v>
      </c>
      <c r="F14" s="1596">
        <f>SUM(G14-E14)</f>
        <v>8534915.1900000013</v>
      </c>
      <c r="G14" s="2038">
        <v>13187328</v>
      </c>
      <c r="H14" s="1596">
        <f>'plantilla (2)'!H66</f>
        <v>13052232</v>
      </c>
      <c r="I14" s="1596"/>
      <c r="J14" s="1478"/>
    </row>
    <row r="15" spans="1:12" ht="14.85" customHeight="1" outlineLevel="1">
      <c r="A15" s="1922" t="s">
        <v>78</v>
      </c>
      <c r="B15" s="1431"/>
      <c r="C15" s="2042"/>
      <c r="D15" s="1911"/>
      <c r="E15" s="1596"/>
      <c r="F15" s="1596"/>
      <c r="G15" s="1595"/>
      <c r="H15" s="1596"/>
      <c r="I15" s="1596"/>
      <c r="J15" s="1487"/>
    </row>
    <row r="16" spans="1:12" ht="14.85" customHeight="1" outlineLevel="1">
      <c r="A16" s="1899" t="s">
        <v>77</v>
      </c>
      <c r="B16" s="1898"/>
      <c r="C16" s="2042" t="s">
        <v>76</v>
      </c>
      <c r="D16" s="1539">
        <v>648000</v>
      </c>
      <c r="E16" s="1596">
        <v>353741.94</v>
      </c>
      <c r="F16" s="1596">
        <f>SUM(G16-E16)</f>
        <v>558258.06000000006</v>
      </c>
      <c r="G16" s="1934">
        <v>912000</v>
      </c>
      <c r="H16" s="1933">
        <f>'plantilla (2)'!B66*12*2000</f>
        <v>912000</v>
      </c>
      <c r="I16" s="1933"/>
      <c r="J16" s="1487"/>
    </row>
    <row r="17" spans="1:17" ht="14.85" customHeight="1" outlineLevel="1">
      <c r="A17" s="1899" t="s">
        <v>141</v>
      </c>
      <c r="B17" s="1898"/>
      <c r="C17" s="2037" t="s">
        <v>140</v>
      </c>
      <c r="D17" s="1539">
        <v>138937.5</v>
      </c>
      <c r="E17" s="1596">
        <v>71250</v>
      </c>
      <c r="F17" s="1596">
        <f>SUM(G17-E17)</f>
        <v>71250</v>
      </c>
      <c r="G17" s="1934">
        <v>142500</v>
      </c>
      <c r="H17" s="2053">
        <f>(7125+4750)*12</f>
        <v>142500</v>
      </c>
      <c r="I17" s="2053"/>
      <c r="J17" s="1487"/>
    </row>
    <row r="18" spans="1:17" ht="14.85" customHeight="1" outlineLevel="1">
      <c r="A18" s="1899" t="s">
        <v>139</v>
      </c>
      <c r="B18" s="1898"/>
      <c r="C18" s="2037" t="s">
        <v>138</v>
      </c>
      <c r="D18" s="1539">
        <v>138937.5</v>
      </c>
      <c r="E18" s="1596">
        <v>71250</v>
      </c>
      <c r="F18" s="1596">
        <f>SUM(G18-E18)</f>
        <v>71250</v>
      </c>
      <c r="G18" s="1934">
        <v>142500</v>
      </c>
      <c r="H18" s="2053">
        <f>(7125+4750)*12</f>
        <v>142500</v>
      </c>
      <c r="I18" s="2053"/>
      <c r="J18" s="1487"/>
    </row>
    <row r="19" spans="1:17" ht="14.85" customHeight="1" outlineLevel="1">
      <c r="A19" s="1899" t="s">
        <v>75</v>
      </c>
      <c r="B19" s="1898"/>
      <c r="C19" s="2037" t="s">
        <v>74</v>
      </c>
      <c r="D19" s="1539">
        <v>162000</v>
      </c>
      <c r="E19" s="1596">
        <v>162000</v>
      </c>
      <c r="F19" s="1596">
        <f>SUM(G19-E19)</f>
        <v>66000</v>
      </c>
      <c r="G19" s="1934">
        <v>228000</v>
      </c>
      <c r="H19" s="1933">
        <f>'plantilla (2)'!B66*6000</f>
        <v>228000</v>
      </c>
      <c r="I19" s="1933"/>
      <c r="J19" s="1487"/>
    </row>
    <row r="20" spans="1:17" ht="14.85" customHeight="1" outlineLevel="1">
      <c r="A20" s="1899" t="s">
        <v>174</v>
      </c>
      <c r="B20" s="1898"/>
      <c r="C20" s="2037" t="s">
        <v>136</v>
      </c>
      <c r="D20" s="1539">
        <v>976750</v>
      </c>
      <c r="E20" s="1596">
        <v>500494.69</v>
      </c>
      <c r="F20" s="1596">
        <f>SUM(G20-E20)</f>
        <v>999505.31</v>
      </c>
      <c r="G20" s="1934">
        <v>1500000</v>
      </c>
      <c r="H20" s="1933">
        <v>1400000</v>
      </c>
      <c r="I20" s="1933"/>
      <c r="J20" s="1487"/>
      <c r="K20" s="1481"/>
      <c r="L20" s="1926"/>
      <c r="M20" s="1926"/>
      <c r="Q20" s="1431"/>
    </row>
    <row r="21" spans="1:17" ht="14.85" customHeight="1" outlineLevel="1">
      <c r="A21" s="1899" t="s">
        <v>1031</v>
      </c>
      <c r="B21" s="1898"/>
      <c r="C21" s="2042" t="s">
        <v>72</v>
      </c>
      <c r="D21" s="1539">
        <v>727721</v>
      </c>
      <c r="E21" s="1596">
        <v>0</v>
      </c>
      <c r="F21" s="1596">
        <f>SUM(G21-E21)</f>
        <v>1098944</v>
      </c>
      <c r="G21" s="1595">
        <v>1098944</v>
      </c>
      <c r="H21" s="1658">
        <f>SUM(H14/12)</f>
        <v>1087686</v>
      </c>
      <c r="I21" s="1658"/>
      <c r="J21" s="1478"/>
      <c r="K21" s="1926"/>
      <c r="L21" s="2049"/>
      <c r="M21" s="2051"/>
      <c r="N21" s="2051"/>
      <c r="Q21" s="1431"/>
    </row>
    <row r="22" spans="1:17" ht="14.85" customHeight="1" outlineLevel="1">
      <c r="A22" s="1899" t="s">
        <v>71</v>
      </c>
      <c r="B22" s="1898"/>
      <c r="C22" s="2042" t="s">
        <v>70</v>
      </c>
      <c r="D22" s="1539">
        <v>135000</v>
      </c>
      <c r="E22" s="1596">
        <v>0</v>
      </c>
      <c r="F22" s="1596">
        <f>SUM(G22-E22)</f>
        <v>190000</v>
      </c>
      <c r="G22" s="2052">
        <v>190000</v>
      </c>
      <c r="H22" s="216">
        <f>'plantilla (2)'!B66*5000</f>
        <v>190000</v>
      </c>
      <c r="I22" s="216"/>
      <c r="J22" s="1487"/>
      <c r="K22" s="1926"/>
      <c r="L22" s="2049"/>
      <c r="M22" s="2051"/>
      <c r="N22" s="2051"/>
      <c r="Q22" s="1431"/>
    </row>
    <row r="23" spans="1:17" ht="14.85" customHeight="1" outlineLevel="1">
      <c r="A23" s="1900" t="s">
        <v>69</v>
      </c>
      <c r="B23" s="1898"/>
      <c r="C23" s="2037" t="s">
        <v>68</v>
      </c>
      <c r="D23" s="1539">
        <v>726139</v>
      </c>
      <c r="E23" s="1596">
        <v>778133</v>
      </c>
      <c r="F23" s="1596">
        <f>SUM(G23-E23)</f>
        <v>320811</v>
      </c>
      <c r="G23" s="1934">
        <v>1098944</v>
      </c>
      <c r="H23" s="1933">
        <f>SUM(H14/12)</f>
        <v>1087686</v>
      </c>
      <c r="I23" s="1933"/>
      <c r="J23" s="1478"/>
      <c r="K23" s="1481"/>
      <c r="L23" s="1481"/>
      <c r="M23" s="1926"/>
      <c r="P23" s="1431"/>
      <c r="Q23" s="1431"/>
    </row>
    <row r="24" spans="1:17" ht="14.85" customHeight="1" outlineLevel="1">
      <c r="A24" s="1929" t="s">
        <v>67</v>
      </c>
      <c r="B24" s="1733"/>
      <c r="C24" s="2050"/>
      <c r="D24" s="1539"/>
      <c r="E24" s="1596"/>
      <c r="F24" s="1596"/>
      <c r="G24" s="2034"/>
      <c r="H24" s="2033"/>
      <c r="I24" s="2033"/>
      <c r="J24" s="1487"/>
      <c r="K24" s="1926"/>
      <c r="L24" s="2049"/>
      <c r="M24" s="1926"/>
      <c r="P24" s="1431"/>
      <c r="Q24" s="1431"/>
    </row>
    <row r="25" spans="1:17" ht="14.85" customHeight="1" outlineLevel="1">
      <c r="A25" s="1899" t="s">
        <v>474</v>
      </c>
      <c r="B25" s="1733"/>
      <c r="C25" s="2042" t="s">
        <v>65</v>
      </c>
      <c r="D25" s="1539">
        <v>1047444.82</v>
      </c>
      <c r="E25" s="1596">
        <v>558282.21</v>
      </c>
      <c r="F25" s="1596">
        <f>SUM(G25-E25)</f>
        <v>1024196.79</v>
      </c>
      <c r="G25" s="2048">
        <v>1582479</v>
      </c>
      <c r="H25" s="1484">
        <f>ROUND(H14*0.12,0)</f>
        <v>1566268</v>
      </c>
      <c r="I25" s="1484"/>
      <c r="J25" s="1478"/>
      <c r="K25" s="2047"/>
      <c r="L25" s="2046"/>
      <c r="M25" s="2046"/>
      <c r="N25" s="2046"/>
      <c r="P25" s="1431"/>
      <c r="Q25" s="1431"/>
    </row>
    <row r="26" spans="1:17" ht="14.85" customHeight="1" outlineLevel="1">
      <c r="A26" s="1899" t="s">
        <v>64</v>
      </c>
      <c r="B26" s="1733"/>
      <c r="C26" s="2042" t="s">
        <v>63</v>
      </c>
      <c r="D26" s="1539">
        <v>32400</v>
      </c>
      <c r="E26" s="1596">
        <v>16400</v>
      </c>
      <c r="F26" s="1596">
        <f>SUM(G26-E26)</f>
        <v>29200</v>
      </c>
      <c r="G26" s="1892">
        <v>45600</v>
      </c>
      <c r="H26" s="2045">
        <f>'plantilla (2)'!B66*100*12</f>
        <v>45600</v>
      </c>
      <c r="I26" s="2045"/>
      <c r="J26" s="1487"/>
      <c r="K26" s="1481"/>
      <c r="N26" s="1924"/>
      <c r="O26" s="1924"/>
      <c r="P26" s="1431"/>
      <c r="Q26" s="1431"/>
    </row>
    <row r="27" spans="1:17" ht="14.85" customHeight="1" outlineLevel="1">
      <c r="A27" s="1899" t="s">
        <v>62</v>
      </c>
      <c r="B27" s="1733"/>
      <c r="C27" s="2042" t="s">
        <v>61</v>
      </c>
      <c r="D27" s="1539">
        <v>101124.34</v>
      </c>
      <c r="E27" s="1596">
        <v>63711.63</v>
      </c>
      <c r="F27" s="1596">
        <f>SUM(G27-E27)</f>
        <v>122571.37</v>
      </c>
      <c r="G27" s="2044">
        <v>186283</v>
      </c>
      <c r="H27" s="2043">
        <f>'plantilla (2)'!M68</f>
        <v>221598</v>
      </c>
      <c r="I27" s="2043"/>
      <c r="J27" s="1478"/>
      <c r="K27" s="1477"/>
      <c r="P27" s="1431"/>
    </row>
    <row r="28" spans="1:17" ht="14.85" customHeight="1" outlineLevel="1">
      <c r="A28" s="1899" t="s">
        <v>1317</v>
      </c>
      <c r="B28" s="1733"/>
      <c r="C28" s="2042" t="s">
        <v>59</v>
      </c>
      <c r="D28" s="1539">
        <v>32400</v>
      </c>
      <c r="E28" s="1596">
        <v>16400</v>
      </c>
      <c r="F28" s="1596">
        <f>SUM(G28-E28)</f>
        <v>29200</v>
      </c>
      <c r="G28" s="1892">
        <v>45600</v>
      </c>
      <c r="H28" s="1551">
        <f>'plantilla (2)'!B66*100*12</f>
        <v>45600</v>
      </c>
      <c r="I28" s="1551"/>
      <c r="J28" s="1486"/>
      <c r="K28" s="1471"/>
    </row>
    <row r="29" spans="1:17" ht="14.85" customHeight="1" outlineLevel="1">
      <c r="A29" s="1922" t="s">
        <v>56</v>
      </c>
      <c r="B29" s="1733"/>
      <c r="C29" s="2042"/>
      <c r="D29" s="1539"/>
      <c r="E29" s="1659"/>
      <c r="F29" s="1596"/>
      <c r="G29" s="2038"/>
      <c r="H29" s="2040"/>
      <c r="I29" s="2040"/>
      <c r="J29" s="215"/>
      <c r="K29" s="1471"/>
      <c r="L29" s="1431"/>
      <c r="M29" s="1431"/>
      <c r="N29" s="1431"/>
      <c r="O29" s="1431"/>
    </row>
    <row r="30" spans="1:17" ht="14.85" customHeight="1" outlineLevel="1">
      <c r="A30" s="1899" t="s">
        <v>472</v>
      </c>
      <c r="B30" s="1733"/>
      <c r="C30" s="2042" t="s">
        <v>57</v>
      </c>
      <c r="D30" s="1539">
        <v>0</v>
      </c>
      <c r="E30" s="1659">
        <v>0</v>
      </c>
      <c r="F30" s="1596">
        <f>SUM(G30-E30)</f>
        <v>1000</v>
      </c>
      <c r="G30" s="2038">
        <v>1000</v>
      </c>
      <c r="H30" s="2040">
        <v>1000</v>
      </c>
      <c r="I30" s="2040"/>
      <c r="J30" s="215"/>
      <c r="K30" s="1471"/>
      <c r="L30" s="1431"/>
      <c r="M30" s="1431"/>
      <c r="N30" s="1431"/>
      <c r="O30" s="1431"/>
    </row>
    <row r="31" spans="1:17" ht="14.85" customHeight="1" outlineLevel="1" thickBot="1">
      <c r="A31" s="1913" t="s">
        <v>464</v>
      </c>
      <c r="B31" s="1733"/>
      <c r="C31" s="2037" t="s">
        <v>1027</v>
      </c>
      <c r="D31" s="1539">
        <v>1711231</v>
      </c>
      <c r="E31" s="1659">
        <v>0</v>
      </c>
      <c r="F31" s="1596">
        <f>SUM(G31-E31)</f>
        <v>952895</v>
      </c>
      <c r="G31" s="2038">
        <v>952895</v>
      </c>
      <c r="H31" s="1484">
        <f>ROUND(J31,0)+1</f>
        <v>1</v>
      </c>
      <c r="I31" s="1484"/>
      <c r="J31" s="1476"/>
      <c r="K31" s="2041"/>
      <c r="L31" s="1431"/>
      <c r="M31" s="1431"/>
      <c r="N31" s="1431"/>
      <c r="O31" s="1431"/>
    </row>
    <row r="32" spans="1:17" ht="14.85" customHeight="1" outlineLevel="1" thickTop="1">
      <c r="A32" s="1913" t="s">
        <v>470</v>
      </c>
      <c r="B32" s="1733"/>
      <c r="C32" s="2037" t="s">
        <v>53</v>
      </c>
      <c r="D32" s="1539">
        <v>35000</v>
      </c>
      <c r="E32" s="2035">
        <v>20000</v>
      </c>
      <c r="F32" s="1596">
        <f>SUM(G32-E32)</f>
        <v>5000</v>
      </c>
      <c r="G32" s="2038">
        <v>25000</v>
      </c>
      <c r="H32" s="2040">
        <v>10000</v>
      </c>
      <c r="I32" s="2040"/>
      <c r="J32" s="2039"/>
      <c r="K32" s="1471"/>
      <c r="L32" s="1431"/>
      <c r="M32" s="1431"/>
      <c r="N32" s="1431"/>
      <c r="O32" s="1470"/>
    </row>
    <row r="33" spans="1:18" ht="14.85" customHeight="1" outlineLevel="1" thickBot="1">
      <c r="A33" s="1913" t="s">
        <v>1316</v>
      </c>
      <c r="B33" s="1733"/>
      <c r="C33" s="2037" t="s">
        <v>51</v>
      </c>
      <c r="D33" s="1911">
        <v>0</v>
      </c>
      <c r="E33" s="2035">
        <v>0</v>
      </c>
      <c r="F33" s="1596">
        <f>SUM(G33-E33)</f>
        <v>1000</v>
      </c>
      <c r="G33" s="2038">
        <v>1000</v>
      </c>
      <c r="H33" s="2033">
        <v>1000</v>
      </c>
      <c r="I33" s="2033"/>
      <c r="J33" s="2032"/>
      <c r="K33" s="1464"/>
      <c r="L33" s="1464"/>
      <c r="M33" s="1464"/>
      <c r="N33" s="1468"/>
      <c r="O33" s="1468"/>
    </row>
    <row r="34" spans="1:18" ht="14.85" customHeight="1" outlineLevel="1" thickTop="1">
      <c r="A34" s="1917" t="s">
        <v>1315</v>
      </c>
      <c r="B34" s="1733"/>
      <c r="C34" s="2037" t="s">
        <v>49</v>
      </c>
      <c r="D34" s="1911">
        <v>135000</v>
      </c>
      <c r="E34" s="2035">
        <v>0</v>
      </c>
      <c r="F34" s="1596">
        <f>SUM(G34-E34)</f>
        <v>190000</v>
      </c>
      <c r="G34" s="2034">
        <v>190000</v>
      </c>
      <c r="H34" s="2033">
        <f>'plantilla (2)'!B66*5000</f>
        <v>190000</v>
      </c>
      <c r="I34" s="2033"/>
      <c r="J34" s="2032"/>
    </row>
    <row r="35" spans="1:18" ht="14.85" customHeight="1" outlineLevel="1">
      <c r="A35" s="1917" t="s">
        <v>1314</v>
      </c>
      <c r="B35" s="1733"/>
      <c r="C35" s="2036" t="s">
        <v>47</v>
      </c>
      <c r="D35" s="1911">
        <v>0</v>
      </c>
      <c r="E35" s="2035">
        <v>81000</v>
      </c>
      <c r="F35" s="1596">
        <f>SUM(G35-E35)</f>
        <v>33000</v>
      </c>
      <c r="G35" s="2034">
        <v>114000</v>
      </c>
      <c r="H35" s="2033">
        <v>0</v>
      </c>
      <c r="I35" s="2033"/>
      <c r="J35" s="2032"/>
    </row>
    <row r="36" spans="1:18" ht="18" customHeight="1" outlineLevel="1">
      <c r="A36" s="1756" t="s">
        <v>46</v>
      </c>
      <c r="B36" s="2031"/>
      <c r="C36" s="2030"/>
      <c r="D36" s="2029">
        <f>SUM(D37:D54)</f>
        <v>1195593.97</v>
      </c>
      <c r="E36" s="2029">
        <f>SUM(E37:E54)</f>
        <v>308117.33</v>
      </c>
      <c r="F36" s="2029">
        <f>SUM(F37:F54)</f>
        <v>1369592.67</v>
      </c>
      <c r="G36" s="2029">
        <f>SUM(G37:G54)</f>
        <v>1677710</v>
      </c>
      <c r="H36" s="2029">
        <f>SUM(H37:H54)</f>
        <v>1438210</v>
      </c>
    </row>
    <row r="37" spans="1:18" ht="14.85" customHeight="1" outlineLevel="1">
      <c r="A37" s="1899" t="s">
        <v>1313</v>
      </c>
      <c r="B37" s="1905"/>
      <c r="C37" s="2023" t="s">
        <v>44</v>
      </c>
      <c r="D37" s="1904">
        <v>235070.5</v>
      </c>
      <c r="E37" s="1903">
        <v>18730</v>
      </c>
      <c r="F37" s="1596">
        <f>SUM(G37-E37)</f>
        <v>243770</v>
      </c>
      <c r="G37" s="1903">
        <v>262500</v>
      </c>
      <c r="H37" s="1902">
        <v>175000</v>
      </c>
      <c r="I37" s="1459"/>
      <c r="K37" s="1431"/>
      <c r="L37" s="1431"/>
      <c r="M37" s="1431"/>
      <c r="N37" s="1431"/>
      <c r="O37" s="1431"/>
    </row>
    <row r="38" spans="1:18" s="1533" customFormat="1" ht="14.85" customHeight="1" outlineLevel="1">
      <c r="A38" s="1899" t="s">
        <v>211</v>
      </c>
      <c r="B38" s="1898"/>
      <c r="C38" s="2023" t="s">
        <v>40</v>
      </c>
      <c r="D38" s="1539">
        <v>173520</v>
      </c>
      <c r="E38" s="1884">
        <v>2000</v>
      </c>
      <c r="F38" s="1596">
        <f>SUM(G38-E38)</f>
        <v>118000</v>
      </c>
      <c r="G38" s="1884">
        <v>120000</v>
      </c>
      <c r="H38" s="1491">
        <v>100000</v>
      </c>
      <c r="I38" s="1443"/>
      <c r="J38" s="2018"/>
      <c r="K38" s="1882"/>
      <c r="L38" s="1882"/>
      <c r="M38" s="1882"/>
      <c r="N38" s="1882"/>
      <c r="O38" s="1882"/>
      <c r="P38" s="1882"/>
      <c r="Q38" s="1882"/>
      <c r="R38" s="1882"/>
    </row>
    <row r="39" spans="1:18" s="1533" customFormat="1" ht="14.85" customHeight="1" outlineLevel="1">
      <c r="A39" s="1899" t="s">
        <v>39</v>
      </c>
      <c r="B39" s="1898"/>
      <c r="C39" s="2023" t="s">
        <v>35</v>
      </c>
      <c r="D39" s="1539">
        <v>126332.1</v>
      </c>
      <c r="E39" s="1884">
        <v>0</v>
      </c>
      <c r="F39" s="1596">
        <f>SUM(G39-E39)</f>
        <v>138260</v>
      </c>
      <c r="G39" s="1884">
        <v>138260</v>
      </c>
      <c r="H39" s="1491">
        <v>118260</v>
      </c>
      <c r="I39" s="1443"/>
      <c r="J39" s="2018"/>
      <c r="K39" s="1882"/>
      <c r="L39" s="2028"/>
      <c r="M39" s="2027"/>
      <c r="N39" s="1442"/>
      <c r="O39" s="1882"/>
      <c r="P39" s="1882"/>
      <c r="Q39" s="1882"/>
      <c r="R39" s="1882"/>
    </row>
    <row r="40" spans="1:18" s="1533" customFormat="1" ht="14.85" customHeight="1" outlineLevel="1">
      <c r="A40" s="1615" t="s">
        <v>334</v>
      </c>
      <c r="B40" s="1733"/>
      <c r="C40" s="2023"/>
      <c r="D40" s="1539"/>
      <c r="E40" s="1884"/>
      <c r="F40" s="1596"/>
      <c r="G40" s="1884"/>
      <c r="H40" s="1491"/>
      <c r="I40" s="1443"/>
      <c r="J40" s="2018"/>
      <c r="K40" s="2025"/>
      <c r="L40" s="2012"/>
      <c r="M40" s="1451"/>
      <c r="N40" s="1442"/>
      <c r="O40" s="1882"/>
      <c r="P40" s="1882"/>
      <c r="Q40" s="1882"/>
      <c r="R40" s="1882"/>
    </row>
    <row r="41" spans="1:18" s="1533" customFormat="1" ht="14.85" customHeight="1" outlineLevel="1">
      <c r="A41" s="1901"/>
      <c r="B41" s="2026" t="s">
        <v>333</v>
      </c>
      <c r="C41" s="2019" t="s">
        <v>133</v>
      </c>
      <c r="D41" s="1539">
        <v>84337.5</v>
      </c>
      <c r="E41" s="1884">
        <v>18200</v>
      </c>
      <c r="F41" s="1596">
        <f>SUM(G41-E41)</f>
        <v>105300</v>
      </c>
      <c r="G41" s="1884">
        <v>123500</v>
      </c>
      <c r="H41" s="1491">
        <v>103500</v>
      </c>
      <c r="I41" s="1443"/>
      <c r="J41" s="2018"/>
      <c r="K41" s="2025"/>
      <c r="L41" s="2012"/>
      <c r="M41" s="1481"/>
      <c r="N41" s="1442"/>
      <c r="O41" s="1882"/>
      <c r="P41" s="1882"/>
      <c r="Q41" s="1882"/>
      <c r="R41" s="1882"/>
    </row>
    <row r="42" spans="1:18" s="1533" customFormat="1" ht="14.85" customHeight="1" outlineLevel="1">
      <c r="A42" s="1615" t="s">
        <v>625</v>
      </c>
      <c r="B42" s="1733"/>
      <c r="C42" s="2019" t="s">
        <v>1312</v>
      </c>
      <c r="D42" s="1539">
        <v>0</v>
      </c>
      <c r="E42" s="1884">
        <v>0</v>
      </c>
      <c r="F42" s="1596">
        <f>SUM(G42-E42)</f>
        <v>1000</v>
      </c>
      <c r="G42" s="1884">
        <v>1000</v>
      </c>
      <c r="H42" s="1491">
        <v>1000</v>
      </c>
      <c r="I42" s="1443"/>
      <c r="J42" s="2018"/>
      <c r="K42" s="2025"/>
      <c r="L42" s="2012"/>
      <c r="M42" s="1451"/>
      <c r="N42" s="1442"/>
      <c r="O42" s="1882"/>
      <c r="P42" s="1882"/>
      <c r="Q42" s="1882"/>
      <c r="R42" s="1882"/>
    </row>
    <row r="43" spans="1:18" s="1533" customFormat="1" ht="14.85" customHeight="1" outlineLevel="1" thickBot="1">
      <c r="A43" s="1900" t="s">
        <v>1226</v>
      </c>
      <c r="B43" s="1477"/>
      <c r="C43" s="2019" t="s">
        <v>131</v>
      </c>
      <c r="D43" s="1539">
        <v>3843</v>
      </c>
      <c r="E43" s="1884">
        <v>8970</v>
      </c>
      <c r="F43" s="1596">
        <f>SUM(G43-E43)</f>
        <v>11030</v>
      </c>
      <c r="G43" s="1884">
        <v>20000</v>
      </c>
      <c r="H43" s="1491">
        <v>10000</v>
      </c>
      <c r="I43" s="1443"/>
      <c r="J43" s="2018"/>
      <c r="K43" s="2025"/>
      <c r="L43" s="1468"/>
      <c r="M43" s="1451"/>
      <c r="N43" s="1451"/>
      <c r="O43" s="1882"/>
      <c r="P43" s="1882"/>
      <c r="Q43" s="1882"/>
      <c r="R43" s="1882"/>
    </row>
    <row r="44" spans="1:18" s="1533" customFormat="1" ht="14.85" customHeight="1" outlineLevel="1" thickTop="1">
      <c r="A44" s="1615" t="s">
        <v>1017</v>
      </c>
      <c r="B44" s="1898"/>
      <c r="C44" s="2014" t="s">
        <v>33</v>
      </c>
      <c r="D44" s="1539">
        <v>0</v>
      </c>
      <c r="E44" s="1884">
        <v>0</v>
      </c>
      <c r="F44" s="1596">
        <f>SUM(G44-E44)</f>
        <v>60500</v>
      </c>
      <c r="G44" s="1884">
        <v>60500</v>
      </c>
      <c r="H44" s="1491">
        <v>40500</v>
      </c>
      <c r="I44" s="1443"/>
      <c r="J44" s="2018"/>
      <c r="K44" s="2024"/>
      <c r="L44" s="2012"/>
      <c r="M44" s="1882"/>
      <c r="N44" s="1882"/>
      <c r="O44" s="1882"/>
      <c r="P44" s="1882"/>
      <c r="Q44" s="1882"/>
      <c r="R44" s="1882"/>
    </row>
    <row r="45" spans="1:18" s="1533" customFormat="1" ht="14.85" customHeight="1" outlineLevel="1">
      <c r="A45" s="1899" t="s">
        <v>1016</v>
      </c>
      <c r="B45" s="1898"/>
      <c r="C45" s="2023" t="s">
        <v>29</v>
      </c>
      <c r="D45" s="1539">
        <v>0</v>
      </c>
      <c r="E45" s="1884">
        <v>0</v>
      </c>
      <c r="F45" s="1596">
        <f>SUM(G45-E45)</f>
        <v>6750</v>
      </c>
      <c r="G45" s="1884">
        <v>6750</v>
      </c>
      <c r="H45" s="1491">
        <v>6750</v>
      </c>
      <c r="I45" s="1443"/>
      <c r="J45" s="2018"/>
      <c r="K45" s="1420"/>
      <c r="L45" s="1882"/>
      <c r="M45" s="1882"/>
      <c r="N45" s="1882"/>
      <c r="O45" s="1882"/>
      <c r="P45" s="1882"/>
      <c r="Q45" s="1882"/>
      <c r="R45" s="1882"/>
    </row>
    <row r="46" spans="1:18" s="1533" customFormat="1" ht="14.85" customHeight="1" outlineLevel="1">
      <c r="A46" s="1899" t="s">
        <v>28</v>
      </c>
      <c r="B46" s="1898"/>
      <c r="C46" s="2019" t="s">
        <v>27</v>
      </c>
      <c r="D46" s="1539">
        <v>37067.01</v>
      </c>
      <c r="E46" s="1884">
        <v>33434.18</v>
      </c>
      <c r="F46" s="1596">
        <f>SUM(G46-E46)</f>
        <v>36565.82</v>
      </c>
      <c r="G46" s="1884">
        <v>70000</v>
      </c>
      <c r="H46" s="1491">
        <v>70000</v>
      </c>
      <c r="I46" s="1443"/>
      <c r="J46" s="2022"/>
      <c r="K46" s="1882"/>
      <c r="L46" s="1882"/>
      <c r="M46" s="1882"/>
      <c r="N46" s="1882"/>
      <c r="O46" s="1882"/>
      <c r="P46" s="1882"/>
      <c r="Q46" s="1882"/>
      <c r="R46" s="1882"/>
    </row>
    <row r="47" spans="1:18" s="1533" customFormat="1" ht="14.85" customHeight="1" outlineLevel="1">
      <c r="A47" s="1897" t="s">
        <v>24</v>
      </c>
      <c r="B47" s="1896"/>
      <c r="C47" s="2014" t="s">
        <v>23</v>
      </c>
      <c r="D47" s="1539">
        <v>312222.36</v>
      </c>
      <c r="E47" s="1491">
        <v>223154.35</v>
      </c>
      <c r="F47" s="1596">
        <f>SUM(G47-E47)</f>
        <v>328845.65000000002</v>
      </c>
      <c r="G47" s="1884">
        <v>552000</v>
      </c>
      <c r="H47" s="1491">
        <v>552000</v>
      </c>
      <c r="I47" s="1443"/>
      <c r="K47" s="1882"/>
      <c r="L47" s="1882"/>
      <c r="M47" s="1882"/>
      <c r="N47" s="1882"/>
      <c r="O47" s="1882"/>
      <c r="P47" s="1882"/>
      <c r="Q47" s="1882"/>
      <c r="R47" s="1882"/>
    </row>
    <row r="48" spans="1:18" s="1533" customFormat="1" ht="14.85" customHeight="1" outlineLevel="1" thickBot="1">
      <c r="A48" s="2020" t="s">
        <v>1014</v>
      </c>
      <c r="B48" s="1770"/>
      <c r="C48" s="1769"/>
      <c r="D48" s="1539"/>
      <c r="E48" s="1884"/>
      <c r="F48" s="1596"/>
      <c r="G48" s="1884"/>
      <c r="H48" s="1491"/>
      <c r="I48" s="1544"/>
      <c r="J48" s="2018"/>
      <c r="K48" s="2021"/>
      <c r="L48" s="1882"/>
      <c r="M48" s="1882"/>
      <c r="N48" s="1882"/>
      <c r="O48" s="1882"/>
      <c r="P48" s="1882"/>
      <c r="Q48" s="1882"/>
      <c r="R48" s="1882"/>
    </row>
    <row r="49" spans="1:18" s="1533" customFormat="1" ht="14.85" customHeight="1" outlineLevel="1" thickTop="1">
      <c r="A49" s="1727"/>
      <c r="B49" s="1768" t="s">
        <v>1015</v>
      </c>
      <c r="C49" s="2019" t="s">
        <v>118</v>
      </c>
      <c r="D49" s="1539">
        <v>0</v>
      </c>
      <c r="E49" s="1884">
        <v>0</v>
      </c>
      <c r="F49" s="1596">
        <f>SUM(G49-E49)</f>
        <v>22000</v>
      </c>
      <c r="G49" s="1884">
        <v>22000</v>
      </c>
      <c r="H49" s="1491">
        <v>20000</v>
      </c>
      <c r="I49" s="1544"/>
      <c r="J49" s="2018"/>
      <c r="K49" s="1882"/>
      <c r="L49" s="1882"/>
      <c r="M49" s="1882"/>
      <c r="N49" s="1882"/>
      <c r="O49" s="1882"/>
      <c r="P49" s="1882"/>
      <c r="Q49" s="1882"/>
      <c r="R49" s="1882"/>
    </row>
    <row r="50" spans="1:18" s="1533" customFormat="1" ht="14.85" customHeight="1" outlineLevel="1">
      <c r="A50" s="2020" t="s">
        <v>1014</v>
      </c>
      <c r="B50" s="1770"/>
      <c r="C50" s="1769"/>
      <c r="D50" s="1539"/>
      <c r="E50" s="1884"/>
      <c r="F50" s="1596"/>
      <c r="G50" s="1884"/>
      <c r="H50" s="1491"/>
      <c r="I50" s="1544"/>
      <c r="J50" s="2018"/>
      <c r="K50" s="1882"/>
      <c r="L50" s="1882"/>
      <c r="M50" s="1882"/>
      <c r="N50" s="1882"/>
      <c r="O50" s="1882"/>
      <c r="P50" s="1882"/>
      <c r="Q50" s="1882"/>
      <c r="R50" s="1882"/>
    </row>
    <row r="51" spans="1:18" s="1533" customFormat="1" ht="14.85" customHeight="1" outlineLevel="1">
      <c r="A51" s="1727"/>
      <c r="B51" s="1768" t="s">
        <v>1013</v>
      </c>
      <c r="C51" s="2019" t="s">
        <v>18</v>
      </c>
      <c r="D51" s="1539">
        <v>136840</v>
      </c>
      <c r="E51" s="1884">
        <v>0</v>
      </c>
      <c r="F51" s="1596">
        <f>SUM(G51-E51)</f>
        <v>146200</v>
      </c>
      <c r="G51" s="1884">
        <v>146200</v>
      </c>
      <c r="H51" s="1491">
        <v>96200</v>
      </c>
      <c r="I51" s="1544"/>
      <c r="J51" s="2018"/>
      <c r="K51" s="1882"/>
      <c r="L51" s="1882"/>
      <c r="M51" s="1882"/>
      <c r="N51" s="1882"/>
      <c r="O51" s="1882"/>
      <c r="P51" s="1882"/>
      <c r="Q51" s="1882"/>
      <c r="R51" s="1882"/>
    </row>
    <row r="52" spans="1:18" ht="14.85" customHeight="1" outlineLevel="1">
      <c r="A52" s="2017" t="s">
        <v>10</v>
      </c>
      <c r="B52" s="1896"/>
      <c r="C52" s="2014" t="s">
        <v>9</v>
      </c>
      <c r="D52" s="1539">
        <v>54886.5</v>
      </c>
      <c r="E52" s="1491">
        <v>3628.8</v>
      </c>
      <c r="F52" s="1596">
        <f>SUM(G52-E52)</f>
        <v>91371.199999999997</v>
      </c>
      <c r="G52" s="1491">
        <v>95000</v>
      </c>
      <c r="H52" s="1491">
        <v>85000</v>
      </c>
      <c r="I52" s="1433"/>
    </row>
    <row r="53" spans="1:18" ht="14.85" customHeight="1" outlineLevel="1">
      <c r="A53" s="2017" t="s">
        <v>10</v>
      </c>
      <c r="B53" s="1896"/>
      <c r="C53" s="1769"/>
      <c r="D53" s="1539"/>
      <c r="E53" s="1491"/>
      <c r="F53" s="1596"/>
      <c r="G53" s="1491"/>
      <c r="H53" s="1491"/>
      <c r="I53" s="1433"/>
    </row>
    <row r="54" spans="1:18" ht="14.85" customHeight="1" outlineLevel="2">
      <c r="A54" s="2016"/>
      <c r="B54" s="2015" t="s">
        <v>1310</v>
      </c>
      <c r="C54" s="2014" t="s">
        <v>1309</v>
      </c>
      <c r="D54" s="1596">
        <v>31475</v>
      </c>
      <c r="E54" s="1491">
        <v>0</v>
      </c>
      <c r="F54" s="1596">
        <f>SUM(G54-E54)</f>
        <v>60000</v>
      </c>
      <c r="G54" s="1491">
        <v>60000</v>
      </c>
      <c r="H54" s="1491">
        <v>60000</v>
      </c>
    </row>
    <row r="55" spans="1:18" s="1430" customFormat="1" ht="18" customHeight="1" outlineLevel="2" thickBot="1">
      <c r="A55" s="1532" t="s">
        <v>8</v>
      </c>
      <c r="B55" s="1532"/>
      <c r="C55" s="1586"/>
      <c r="D55" s="1878">
        <f>SUM(D12+D36)</f>
        <v>16672385.970000001</v>
      </c>
      <c r="E55" s="1878">
        <f>SUM(E12+E36)</f>
        <v>7653193.6100000003</v>
      </c>
      <c r="F55" s="1878">
        <f>SUM(F12+F36)</f>
        <v>15668589.390000001</v>
      </c>
      <c r="G55" s="1878">
        <f>SUM(G12+G36)</f>
        <v>23321783</v>
      </c>
      <c r="H55" s="2013">
        <f>SUM(H12+H36)</f>
        <v>21761881</v>
      </c>
      <c r="I55" s="1583"/>
      <c r="J55" s="1437"/>
    </row>
    <row r="56" spans="1:18" ht="21" customHeight="1" thickTop="1">
      <c r="A56" s="1437" t="s">
        <v>1010</v>
      </c>
      <c r="B56" s="1437"/>
      <c r="C56" s="2871" t="s">
        <v>1307</v>
      </c>
      <c r="D56" s="1437"/>
      <c r="E56" s="1520" t="s">
        <v>1306</v>
      </c>
      <c r="F56" s="1520"/>
      <c r="G56" s="1430"/>
      <c r="H56" s="1432"/>
    </row>
    <row r="57" spans="1:18" ht="14.25" customHeight="1">
      <c r="A57" s="1437"/>
      <c r="B57" s="1437"/>
      <c r="C57" s="2871"/>
      <c r="D57" s="1437"/>
      <c r="E57" s="1430"/>
      <c r="F57" s="1430"/>
      <c r="G57" s="1430"/>
    </row>
    <row r="58" spans="1:18" s="1430" customFormat="1" ht="19.5" customHeight="1">
      <c r="A58" s="3717" t="s">
        <v>1932</v>
      </c>
      <c r="B58" s="1437"/>
      <c r="C58" s="3708" t="s">
        <v>1906</v>
      </c>
      <c r="D58" s="3708"/>
      <c r="E58" s="1526" t="s">
        <v>1858</v>
      </c>
      <c r="F58" s="1526"/>
      <c r="G58" s="1526"/>
      <c r="H58" s="1526"/>
      <c r="J58" s="1437"/>
    </row>
    <row r="59" spans="1:18" s="1420" customFormat="1" ht="12" customHeight="1">
      <c r="A59" s="3718" t="s">
        <v>1305</v>
      </c>
      <c r="B59" s="3713"/>
      <c r="C59" s="1525" t="s">
        <v>100</v>
      </c>
      <c r="D59" s="1525"/>
      <c r="E59" s="1521" t="s">
        <v>0</v>
      </c>
      <c r="F59" s="1521"/>
      <c r="G59" s="1521"/>
      <c r="H59" s="1521"/>
      <c r="I59" s="1422"/>
    </row>
    <row r="60" spans="1:18" s="1420" customFormat="1" ht="13.5">
      <c r="A60" s="2011"/>
      <c r="B60" s="3713"/>
      <c r="C60" s="1525"/>
      <c r="D60" s="1525"/>
      <c r="E60" s="1423"/>
      <c r="F60" s="1423"/>
      <c r="G60" s="1423"/>
      <c r="H60" s="1423"/>
      <c r="I60" s="1422"/>
      <c r="J60" s="2011"/>
    </row>
    <row r="61" spans="1:18" s="1420" customFormat="1" ht="13.5">
      <c r="A61" s="2011"/>
      <c r="B61" s="2011"/>
      <c r="C61" s="2011"/>
      <c r="D61" s="2011"/>
      <c r="E61" s="1423"/>
      <c r="F61" s="1423"/>
      <c r="G61" s="1423"/>
      <c r="H61" s="1423"/>
      <c r="I61" s="1422"/>
      <c r="J61" s="2011"/>
    </row>
    <row r="62" spans="1:18" s="1420" customFormat="1" ht="13.5">
      <c r="E62" s="1423"/>
      <c r="F62" s="1423"/>
      <c r="G62" s="1423"/>
      <c r="H62" s="1423"/>
      <c r="I62" s="1422"/>
      <c r="J62" s="2011"/>
    </row>
    <row r="63" spans="1:18" s="1420" customFormat="1" ht="13.5">
      <c r="E63" s="1423"/>
      <c r="F63" s="1423"/>
      <c r="G63" s="1423"/>
      <c r="H63" s="1423"/>
      <c r="I63" s="1422"/>
      <c r="J63" s="2011"/>
    </row>
    <row r="64" spans="1:18" s="1420" customFormat="1" ht="13.5">
      <c r="E64" s="1423"/>
      <c r="F64" s="1423"/>
      <c r="G64" s="1423"/>
      <c r="H64" s="1423"/>
      <c r="I64" s="1422"/>
      <c r="J64" s="2011"/>
    </row>
    <row r="65" spans="2:18" s="1420" customFormat="1" ht="13.5">
      <c r="D65" s="2012"/>
      <c r="E65" s="1423"/>
      <c r="F65" s="1423"/>
      <c r="G65" s="1423"/>
      <c r="H65" s="1423"/>
      <c r="I65" s="1422"/>
      <c r="J65" s="2011"/>
    </row>
    <row r="66" spans="2:18" s="1420" customFormat="1" ht="13.5">
      <c r="D66" s="1423"/>
      <c r="E66" s="1423"/>
      <c r="F66" s="1423"/>
      <c r="G66" s="1423"/>
      <c r="H66" s="1423"/>
      <c r="I66" s="1422"/>
      <c r="J66" s="2011"/>
    </row>
    <row r="67" spans="2:18" s="1420" customFormat="1" ht="13.5">
      <c r="B67" s="1422"/>
      <c r="D67" s="1423"/>
      <c r="E67" s="1423"/>
      <c r="F67" s="1423"/>
      <c r="G67" s="1423"/>
      <c r="H67" s="1423"/>
      <c r="I67" s="1422"/>
      <c r="J67" s="2011"/>
    </row>
    <row r="68" spans="2:18" s="1420" customFormat="1" ht="13.5">
      <c r="B68" s="1422"/>
      <c r="D68" s="1423"/>
      <c r="E68" s="1423"/>
      <c r="F68" s="1423"/>
      <c r="G68" s="1423"/>
      <c r="H68" s="1423"/>
      <c r="I68" s="1422"/>
      <c r="J68" s="2011"/>
    </row>
    <row r="69" spans="2:18" s="1420" customFormat="1" ht="13.5">
      <c r="B69" s="1422"/>
      <c r="D69" s="1423"/>
      <c r="E69" s="1423"/>
      <c r="F69" s="1423"/>
      <c r="G69" s="1423"/>
      <c r="H69" s="1423"/>
      <c r="I69" s="1422"/>
      <c r="J69" s="2011"/>
    </row>
    <row r="70" spans="2:18" s="1420" customFormat="1" ht="13.5">
      <c r="B70" s="1422"/>
      <c r="D70" s="1423"/>
      <c r="E70" s="1423"/>
      <c r="F70" s="1423"/>
      <c r="G70" s="1423"/>
      <c r="H70" s="1423"/>
      <c r="I70" s="1422"/>
      <c r="J70" s="2011"/>
    </row>
    <row r="71" spans="2:18" s="1420" customFormat="1" ht="13.5">
      <c r="B71" s="1422"/>
      <c r="D71" s="1423"/>
      <c r="E71" s="1423"/>
      <c r="F71" s="1423"/>
      <c r="G71" s="1423"/>
      <c r="H71" s="1423"/>
      <c r="I71" s="1422"/>
      <c r="J71" s="2011"/>
    </row>
    <row r="72" spans="2:18" s="1420" customFormat="1" ht="13.5">
      <c r="B72" s="1422"/>
      <c r="D72" s="1423"/>
      <c r="E72" s="1423"/>
      <c r="F72" s="1423"/>
      <c r="G72" s="1423"/>
      <c r="H72" s="1423"/>
      <c r="I72" s="1422"/>
      <c r="J72" s="2011"/>
    </row>
    <row r="73" spans="2:18" s="1524" customFormat="1" ht="9" customHeight="1">
      <c r="J73" s="1437"/>
      <c r="K73" s="1430"/>
      <c r="L73" s="1430"/>
      <c r="M73" s="1430"/>
      <c r="N73" s="1430"/>
      <c r="O73" s="1430"/>
      <c r="P73" s="1430"/>
      <c r="Q73" s="1430"/>
      <c r="R73" s="1430"/>
    </row>
    <row r="74" spans="2:18" s="1524" customFormat="1" ht="9" customHeight="1">
      <c r="J74" s="1437"/>
      <c r="K74" s="1430"/>
      <c r="L74" s="1430"/>
      <c r="M74" s="1430"/>
      <c r="N74" s="1430"/>
      <c r="O74" s="1430"/>
      <c r="P74" s="1430"/>
      <c r="Q74" s="1430"/>
      <c r="R74" s="1430"/>
    </row>
    <row r="75" spans="2:18" s="1524" customFormat="1" ht="9" customHeight="1">
      <c r="J75" s="1437"/>
      <c r="K75" s="1430"/>
      <c r="L75" s="1430"/>
      <c r="M75" s="1430"/>
      <c r="N75" s="1430"/>
      <c r="O75" s="1430"/>
      <c r="P75" s="1430"/>
      <c r="Q75" s="1430"/>
      <c r="R75" s="1430"/>
    </row>
    <row r="76" spans="2:18" s="1524" customFormat="1" ht="9" customHeight="1">
      <c r="J76" s="1437"/>
      <c r="K76" s="1430"/>
      <c r="L76" s="1430"/>
      <c r="M76" s="1430"/>
      <c r="N76" s="1430"/>
      <c r="O76" s="1430"/>
      <c r="P76" s="1430"/>
      <c r="Q76" s="1430"/>
      <c r="R76" s="1430"/>
    </row>
    <row r="77" spans="2:18" s="1524" customFormat="1" ht="9" customHeight="1">
      <c r="J77" s="1437"/>
      <c r="K77" s="1430"/>
      <c r="L77" s="1430"/>
      <c r="M77" s="1430"/>
      <c r="N77" s="1430"/>
      <c r="O77" s="1430"/>
      <c r="P77" s="1430"/>
      <c r="Q77" s="1430"/>
      <c r="R77" s="1430"/>
    </row>
    <row r="78" spans="2:18" s="1524" customFormat="1" ht="9.9499999999999993" customHeight="1">
      <c r="J78" s="1437"/>
      <c r="K78" s="1430"/>
      <c r="L78" s="1430"/>
      <c r="M78" s="1430"/>
      <c r="N78" s="1430"/>
      <c r="O78" s="1430"/>
      <c r="P78" s="1430"/>
      <c r="Q78" s="1430"/>
      <c r="R78" s="1430"/>
    </row>
  </sheetData>
  <mergeCells count="13">
    <mergeCell ref="C59:D59"/>
    <mergeCell ref="E59:H59"/>
    <mergeCell ref="K25:N25"/>
    <mergeCell ref="C60:D60"/>
    <mergeCell ref="A3:H3"/>
    <mergeCell ref="A4:H4"/>
    <mergeCell ref="E8:G8"/>
    <mergeCell ref="M21:N21"/>
    <mergeCell ref="M22:N22"/>
    <mergeCell ref="A8:B10"/>
    <mergeCell ref="E56:F56"/>
    <mergeCell ref="C58:D58"/>
    <mergeCell ref="E58:H58"/>
  </mergeCells>
  <pageMargins left="0.5" right="0" top="0.25" bottom="0" header="0.5" footer="0"/>
  <pageSetup paperSize="5" orientation="portrait"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8"/>
  <sheetViews>
    <sheetView topLeftCell="A22" workbookViewId="0">
      <selection activeCell="J5" sqref="J1:L1048576"/>
    </sheetView>
  </sheetViews>
  <sheetFormatPr defaultRowHeight="13.5"/>
  <cols>
    <col min="1" max="1" width="1.42578125" style="2059" customWidth="1"/>
    <col min="2" max="2" width="30.140625" style="1321" customWidth="1"/>
    <col min="3" max="3" width="9.85546875" style="1321" customWidth="1"/>
    <col min="4" max="6" width="10.7109375" style="1321" customWidth="1"/>
    <col min="7" max="7" width="10" style="1321" customWidth="1"/>
    <col min="8" max="8" width="10.42578125" style="1321" customWidth="1"/>
    <col min="9" max="9" width="11.5703125" style="1321" customWidth="1"/>
    <col min="10" max="10" width="9.7109375" style="2058" hidden="1" customWidth="1"/>
    <col min="11" max="11" width="11.5703125" style="2057" hidden="1" customWidth="1"/>
    <col min="12" max="12" width="0" style="1321" hidden="1" customWidth="1"/>
    <col min="13" max="16384" width="9.140625" style="1321"/>
  </cols>
  <sheetData>
    <row r="1" spans="1:11" s="2131" customFormat="1" ht="15">
      <c r="A1" s="2139" t="s">
        <v>1341</v>
      </c>
      <c r="B1" s="2139"/>
      <c r="C1" s="2139"/>
      <c r="D1" s="2139"/>
      <c r="E1" s="2139"/>
      <c r="F1" s="2139"/>
      <c r="G1" s="2139"/>
      <c r="H1" s="2139"/>
      <c r="I1" s="2139"/>
      <c r="J1" s="2139"/>
      <c r="K1" s="2139"/>
    </row>
    <row r="2" spans="1:11" s="2131" customFormat="1" ht="15">
      <c r="A2" s="2139" t="s">
        <v>1340</v>
      </c>
      <c r="B2" s="2139"/>
      <c r="C2" s="2139"/>
      <c r="D2" s="2139"/>
      <c r="E2" s="2139"/>
      <c r="F2" s="2139"/>
      <c r="G2" s="2139"/>
      <c r="H2" s="2139"/>
      <c r="I2" s="2139"/>
      <c r="J2" s="2139"/>
      <c r="K2" s="2139"/>
    </row>
    <row r="3" spans="1:11" s="2131" customFormat="1" ht="15">
      <c r="A3" s="2139" t="s">
        <v>1339</v>
      </c>
      <c r="B3" s="2139"/>
      <c r="C3" s="2139"/>
      <c r="D3" s="2139"/>
      <c r="E3" s="2139"/>
      <c r="F3" s="2139"/>
      <c r="G3" s="2139"/>
      <c r="H3" s="2139"/>
      <c r="I3" s="2139"/>
      <c r="J3" s="2139"/>
      <c r="K3" s="2139"/>
    </row>
    <row r="4" spans="1:11" s="2131" customFormat="1" ht="15">
      <c r="A4" s="2138" t="s">
        <v>1338</v>
      </c>
      <c r="B4" s="2138"/>
      <c r="C4" s="2138"/>
      <c r="D4" s="2138"/>
      <c r="E4" s="2138"/>
      <c r="F4" s="2138"/>
      <c r="G4" s="2138"/>
      <c r="H4" s="2138"/>
      <c r="I4" s="2138"/>
      <c r="J4" s="2138"/>
      <c r="K4" s="2138"/>
    </row>
    <row r="5" spans="1:11" s="2131" customFormat="1" ht="7.15" customHeight="1">
      <c r="A5" s="2137"/>
      <c r="B5" s="2137"/>
      <c r="C5" s="2137"/>
      <c r="D5" s="2137"/>
      <c r="E5" s="2137"/>
      <c r="F5" s="2137"/>
      <c r="G5" s="2137"/>
      <c r="H5" s="2137"/>
      <c r="I5" s="2137"/>
      <c r="J5" s="2137"/>
      <c r="K5" s="2137"/>
    </row>
    <row r="6" spans="1:11" s="2131" customFormat="1" ht="18.75">
      <c r="A6" s="2136" t="s">
        <v>1337</v>
      </c>
      <c r="B6" s="2136"/>
      <c r="C6" s="2136"/>
      <c r="D6" s="2136"/>
      <c r="E6" s="2136"/>
      <c r="F6" s="2136"/>
      <c r="G6" s="2136"/>
      <c r="H6" s="2136"/>
      <c r="I6" s="2136"/>
      <c r="J6" s="2136"/>
      <c r="K6" s="2136"/>
    </row>
    <row r="7" spans="1:11" ht="13.9" customHeight="1">
      <c r="A7" s="2135" t="s">
        <v>1336</v>
      </c>
      <c r="B7" s="2135"/>
      <c r="C7" s="2135"/>
      <c r="D7" s="2135"/>
      <c r="E7" s="2135"/>
      <c r="F7" s="2135"/>
      <c r="G7" s="2135"/>
      <c r="H7" s="2135"/>
      <c r="I7" s="2135"/>
      <c r="J7" s="2135"/>
      <c r="K7" s="2135"/>
    </row>
    <row r="8" spans="1:11" s="2131" customFormat="1" ht="15.75">
      <c r="A8" s="2134"/>
      <c r="B8" s="2134"/>
      <c r="C8" s="2134"/>
      <c r="D8" s="2134"/>
      <c r="E8" s="2134"/>
      <c r="F8" s="2134"/>
      <c r="G8" s="2134"/>
      <c r="H8" s="2134"/>
      <c r="I8" s="2134"/>
      <c r="J8" s="2134"/>
      <c r="K8" s="2134"/>
    </row>
    <row r="9" spans="1:11" s="2131" customFormat="1" ht="20.25">
      <c r="A9" s="2133" t="s">
        <v>1335</v>
      </c>
      <c r="B9" s="2133"/>
      <c r="C9" s="2133"/>
      <c r="D9" s="2133"/>
      <c r="E9" s="2133"/>
      <c r="F9" s="2133"/>
      <c r="G9" s="2133"/>
      <c r="H9" s="2133"/>
      <c r="I9" s="2133"/>
      <c r="J9" s="2133"/>
      <c r="K9" s="2133"/>
    </row>
    <row r="10" spans="1:11" s="2131" customFormat="1" ht="8.4499999999999993" customHeight="1">
      <c r="A10" s="2132"/>
      <c r="B10" s="2132"/>
      <c r="C10" s="2132"/>
      <c r="D10" s="2132"/>
      <c r="E10" s="2132"/>
      <c r="F10" s="2132"/>
      <c r="G10" s="2132"/>
      <c r="H10" s="2132"/>
      <c r="I10" s="2132"/>
      <c r="J10" s="2132"/>
      <c r="K10" s="2132"/>
    </row>
    <row r="11" spans="1:11">
      <c r="D11" s="2130" t="s">
        <v>1334</v>
      </c>
      <c r="E11" s="2129"/>
      <c r="F11" s="2129"/>
      <c r="G11" s="2129"/>
      <c r="H11" s="2128"/>
      <c r="I11" s="2127" t="s">
        <v>1333</v>
      </c>
      <c r="J11" s="2126" t="s">
        <v>1034</v>
      </c>
      <c r="K11" s="2125" t="s">
        <v>1332</v>
      </c>
    </row>
    <row r="12" spans="1:11" ht="13.5" customHeight="1">
      <c r="D12" s="2124" t="s">
        <v>1331</v>
      </c>
      <c r="E12" s="2123"/>
      <c r="F12" s="2122"/>
      <c r="G12" s="2121"/>
      <c r="H12" s="2116" t="s">
        <v>88</v>
      </c>
      <c r="I12" s="2115" t="s">
        <v>1330</v>
      </c>
      <c r="J12" s="2114"/>
      <c r="K12" s="2113"/>
    </row>
    <row r="13" spans="1:11">
      <c r="D13" s="2120"/>
      <c r="E13" s="2119" t="s">
        <v>1329</v>
      </c>
      <c r="F13" s="2118"/>
      <c r="G13" s="2117" t="s">
        <v>1328</v>
      </c>
      <c r="H13" s="2116"/>
      <c r="I13" s="2115"/>
      <c r="J13" s="2114"/>
      <c r="K13" s="2113"/>
    </row>
    <row r="14" spans="1:11">
      <c r="D14" s="2112"/>
      <c r="E14" s="2111" t="s">
        <v>1327</v>
      </c>
      <c r="F14" s="2111" t="s">
        <v>1326</v>
      </c>
      <c r="G14" s="2110"/>
      <c r="H14" s="2109"/>
      <c r="I14" s="2108"/>
      <c r="J14" s="2107"/>
      <c r="K14" s="2106"/>
    </row>
    <row r="15" spans="1:11" s="2083" customFormat="1">
      <c r="A15" s="2105" t="s">
        <v>1325</v>
      </c>
      <c r="B15" s="2060"/>
      <c r="C15" s="2104"/>
      <c r="D15" s="2103"/>
      <c r="E15" s="2088"/>
      <c r="F15" s="2088"/>
      <c r="G15" s="2088"/>
      <c r="H15" s="2087"/>
      <c r="I15" s="2102"/>
      <c r="J15" s="2085"/>
      <c r="K15" s="2102"/>
    </row>
    <row r="16" spans="1:11" s="2083" customFormat="1">
      <c r="A16" s="2096" t="s">
        <v>1313</v>
      </c>
      <c r="B16" s="2096"/>
      <c r="C16" s="2097" t="s">
        <v>44</v>
      </c>
      <c r="D16" s="2101">
        <v>262500</v>
      </c>
      <c r="E16" s="2088"/>
      <c r="F16" s="2088"/>
      <c r="G16" s="2088"/>
      <c r="H16" s="2087">
        <f>SUM(D16:G16)</f>
        <v>262500</v>
      </c>
      <c r="I16" s="2101">
        <v>262500</v>
      </c>
      <c r="J16" s="2085">
        <f>SUM(H16-I16)</f>
        <v>0</v>
      </c>
      <c r="K16" s="2084"/>
    </row>
    <row r="17" spans="1:11" s="2083" customFormat="1">
      <c r="A17" s="2096" t="s">
        <v>211</v>
      </c>
      <c r="B17" s="2096"/>
      <c r="C17" s="2097" t="s">
        <v>40</v>
      </c>
      <c r="D17" s="2086">
        <v>120000</v>
      </c>
      <c r="E17" s="2088"/>
      <c r="F17" s="2088"/>
      <c r="G17" s="2088"/>
      <c r="H17" s="2087">
        <f>SUM(D17:G17)</f>
        <v>120000</v>
      </c>
      <c r="I17" s="2086">
        <v>120000</v>
      </c>
      <c r="J17" s="2085">
        <f>SUM(H17-I17)</f>
        <v>0</v>
      </c>
      <c r="K17" s="2084"/>
    </row>
    <row r="18" spans="1:11" s="2083" customFormat="1">
      <c r="A18" s="2096" t="s">
        <v>39</v>
      </c>
      <c r="B18" s="2096"/>
      <c r="C18" s="2097" t="s">
        <v>35</v>
      </c>
      <c r="D18" s="2086">
        <v>118260</v>
      </c>
      <c r="E18" s="2088">
        <v>20000</v>
      </c>
      <c r="F18" s="2088"/>
      <c r="G18" s="2088"/>
      <c r="H18" s="2087">
        <f>SUM(D18:G18)</f>
        <v>138260</v>
      </c>
      <c r="I18" s="2086">
        <v>118260</v>
      </c>
      <c r="J18" s="2085">
        <f>SUM(H18-I18)</f>
        <v>20000</v>
      </c>
      <c r="K18" s="2084"/>
    </row>
    <row r="19" spans="1:11" s="2083" customFormat="1">
      <c r="A19" s="2094" t="s">
        <v>334</v>
      </c>
      <c r="B19" s="2095"/>
      <c r="C19" s="2097"/>
      <c r="D19" s="2086"/>
      <c r="E19" s="2088"/>
      <c r="F19" s="2088"/>
      <c r="G19" s="2088"/>
      <c r="H19" s="2087"/>
      <c r="I19" s="2086"/>
      <c r="J19" s="2085"/>
      <c r="K19" s="2084"/>
    </row>
    <row r="20" spans="1:11" s="2083" customFormat="1">
      <c r="A20" s="2100"/>
      <c r="B20" s="2099" t="s">
        <v>333</v>
      </c>
      <c r="C20" s="2093" t="s">
        <v>133</v>
      </c>
      <c r="D20" s="2086">
        <v>103500</v>
      </c>
      <c r="E20" s="2088">
        <v>20000</v>
      </c>
      <c r="F20" s="2088"/>
      <c r="G20" s="2088"/>
      <c r="H20" s="2087">
        <f>SUM(D20:G20)</f>
        <v>123500</v>
      </c>
      <c r="I20" s="2086">
        <v>103500</v>
      </c>
      <c r="J20" s="2085">
        <f>SUM(H20-I20)</f>
        <v>20000</v>
      </c>
      <c r="K20" s="2084"/>
    </row>
    <row r="21" spans="1:11" s="2083" customFormat="1">
      <c r="A21" s="2094" t="s">
        <v>625</v>
      </c>
      <c r="B21" s="2095"/>
      <c r="C21" s="2093" t="s">
        <v>1312</v>
      </c>
      <c r="D21" s="2086">
        <v>1000</v>
      </c>
      <c r="E21" s="2088"/>
      <c r="F21" s="2088"/>
      <c r="G21" s="2088"/>
      <c r="H21" s="2087">
        <f>SUM(D21:G21)</f>
        <v>1000</v>
      </c>
      <c r="I21" s="2086">
        <v>1000</v>
      </c>
      <c r="J21" s="2085">
        <f>SUM(H21-I21)</f>
        <v>0</v>
      </c>
      <c r="K21" s="2084"/>
    </row>
    <row r="22" spans="1:11" s="2083" customFormat="1">
      <c r="A22" s="2098" t="s">
        <v>1226</v>
      </c>
      <c r="B22" s="2094"/>
      <c r="C22" s="2093" t="s">
        <v>131</v>
      </c>
      <c r="D22" s="2086">
        <v>10000</v>
      </c>
      <c r="E22" s="2088">
        <v>10000</v>
      </c>
      <c r="F22" s="2088"/>
      <c r="G22" s="2088"/>
      <c r="H22" s="2087">
        <f>SUM(D22:G22)</f>
        <v>20000</v>
      </c>
      <c r="I22" s="2086">
        <v>10000</v>
      </c>
      <c r="J22" s="2085">
        <f>SUM(H22-I22)</f>
        <v>10000</v>
      </c>
      <c r="K22" s="2084"/>
    </row>
    <row r="23" spans="1:11" s="2083" customFormat="1">
      <c r="A23" s="2094" t="s">
        <v>1017</v>
      </c>
      <c r="B23" s="2096"/>
      <c r="C23" s="2089" t="s">
        <v>33</v>
      </c>
      <c r="D23" s="2086">
        <v>40500</v>
      </c>
      <c r="E23" s="2088">
        <v>20000</v>
      </c>
      <c r="F23" s="2088"/>
      <c r="G23" s="2088"/>
      <c r="H23" s="2087">
        <f>SUM(D23:G23)</f>
        <v>60500</v>
      </c>
      <c r="I23" s="2086">
        <v>40500</v>
      </c>
      <c r="J23" s="2085">
        <f>SUM(H23-I23)</f>
        <v>20000</v>
      </c>
      <c r="K23" s="2084"/>
    </row>
    <row r="24" spans="1:11" s="2083" customFormat="1">
      <c r="A24" s="2096" t="s">
        <v>1016</v>
      </c>
      <c r="B24" s="2096"/>
      <c r="C24" s="2097" t="s">
        <v>29</v>
      </c>
      <c r="D24" s="2086">
        <v>6750</v>
      </c>
      <c r="E24" s="2088"/>
      <c r="F24" s="2088"/>
      <c r="G24" s="2088"/>
      <c r="H24" s="2087">
        <f>SUM(D24:G24)</f>
        <v>6750</v>
      </c>
      <c r="I24" s="2086">
        <v>6750</v>
      </c>
      <c r="J24" s="2085">
        <f>SUM(H24-I24)</f>
        <v>0</v>
      </c>
      <c r="K24" s="2084"/>
    </row>
    <row r="25" spans="1:11" s="2083" customFormat="1">
      <c r="A25" s="2096" t="s">
        <v>28</v>
      </c>
      <c r="B25" s="2096"/>
      <c r="C25" s="2093" t="s">
        <v>27</v>
      </c>
      <c r="D25" s="2086">
        <v>70000</v>
      </c>
      <c r="E25" s="2088"/>
      <c r="F25" s="2088"/>
      <c r="G25" s="2088"/>
      <c r="H25" s="2087">
        <f>SUM(D25:G25)</f>
        <v>70000</v>
      </c>
      <c r="I25" s="2086">
        <v>70000</v>
      </c>
      <c r="J25" s="2085">
        <f>SUM(H25-I25)</f>
        <v>0</v>
      </c>
      <c r="K25" s="2084"/>
    </row>
    <row r="26" spans="1:11" s="2083" customFormat="1">
      <c r="A26" s="2092" t="s">
        <v>24</v>
      </c>
      <c r="B26" s="2092"/>
      <c r="C26" s="2089" t="s">
        <v>23</v>
      </c>
      <c r="D26" s="2086">
        <v>552000</v>
      </c>
      <c r="E26" s="2088"/>
      <c r="F26" s="2088"/>
      <c r="G26" s="2088"/>
      <c r="H26" s="2087">
        <f>SUM(D26:G26)</f>
        <v>552000</v>
      </c>
      <c r="I26" s="2086">
        <v>552000</v>
      </c>
      <c r="J26" s="2085">
        <f>SUM(H26-I26)</f>
        <v>0</v>
      </c>
      <c r="K26" s="2084"/>
    </row>
    <row r="27" spans="1:11" s="2083" customFormat="1">
      <c r="A27" s="2094" t="s">
        <v>1014</v>
      </c>
      <c r="B27" s="2095"/>
      <c r="C27" s="2089"/>
      <c r="D27" s="2086"/>
      <c r="E27" s="2088"/>
      <c r="F27" s="2088"/>
      <c r="G27" s="2088"/>
      <c r="H27" s="2087"/>
      <c r="I27" s="2086"/>
      <c r="J27" s="2085"/>
      <c r="K27" s="2084"/>
    </row>
    <row r="28" spans="1:11" s="2083" customFormat="1">
      <c r="A28" s="2094"/>
      <c r="B28" s="2090" t="s">
        <v>1015</v>
      </c>
      <c r="C28" s="2093" t="s">
        <v>1324</v>
      </c>
      <c r="D28" s="2086">
        <v>20000</v>
      </c>
      <c r="E28" s="2088">
        <v>2000</v>
      </c>
      <c r="F28" s="2088"/>
      <c r="G28" s="2088"/>
      <c r="H28" s="2087">
        <f>SUM(D28:G28)</f>
        <v>22000</v>
      </c>
      <c r="I28" s="2086">
        <v>20000</v>
      </c>
      <c r="J28" s="2085">
        <f>SUM(H28-I28)</f>
        <v>2000</v>
      </c>
      <c r="K28" s="2084"/>
    </row>
    <row r="29" spans="1:11" s="2083" customFormat="1">
      <c r="A29" s="2094" t="s">
        <v>1014</v>
      </c>
      <c r="B29" s="2095"/>
      <c r="C29" s="2089"/>
      <c r="D29" s="2086"/>
      <c r="E29" s="2088"/>
      <c r="F29" s="2088"/>
      <c r="G29" s="2088"/>
      <c r="H29" s="2087"/>
      <c r="I29" s="2086"/>
      <c r="J29" s="2085">
        <f>SUM(H29-I29)</f>
        <v>0</v>
      </c>
      <c r="K29" s="2084"/>
    </row>
    <row r="30" spans="1:11" s="2083" customFormat="1">
      <c r="A30" s="2094"/>
      <c r="B30" s="2090" t="s">
        <v>1013</v>
      </c>
      <c r="C30" s="2093" t="s">
        <v>1323</v>
      </c>
      <c r="D30" s="2086">
        <v>96200</v>
      </c>
      <c r="E30" s="2088">
        <v>50000</v>
      </c>
      <c r="F30" s="2088"/>
      <c r="G30" s="2088"/>
      <c r="H30" s="2087">
        <f>SUM(D30:G30)</f>
        <v>146200</v>
      </c>
      <c r="I30" s="2086">
        <v>96200</v>
      </c>
      <c r="J30" s="2085">
        <f>SUM(H30-I30)</f>
        <v>50000</v>
      </c>
      <c r="K30" s="2084"/>
    </row>
    <row r="31" spans="1:11" s="2083" customFormat="1">
      <c r="A31" s="2092" t="s">
        <v>10</v>
      </c>
      <c r="B31" s="2092"/>
      <c r="C31" s="2089" t="s">
        <v>9</v>
      </c>
      <c r="D31" s="2086">
        <v>85000</v>
      </c>
      <c r="E31" s="2088">
        <v>10000</v>
      </c>
      <c r="F31" s="2088"/>
      <c r="G31" s="2088"/>
      <c r="H31" s="2087">
        <f>SUM(D31:G31)</f>
        <v>95000</v>
      </c>
      <c r="I31" s="2086">
        <v>85000</v>
      </c>
      <c r="J31" s="2085">
        <f>SUM(H31-I31)</f>
        <v>10000</v>
      </c>
      <c r="K31" s="2084"/>
    </row>
    <row r="32" spans="1:11" s="2083" customFormat="1">
      <c r="A32" s="2092" t="s">
        <v>10</v>
      </c>
      <c r="B32" s="2092"/>
      <c r="C32" s="2089"/>
      <c r="D32" s="2086"/>
      <c r="E32" s="2088"/>
      <c r="F32" s="2088"/>
      <c r="G32" s="2088"/>
      <c r="H32" s="2087"/>
      <c r="I32" s="2086"/>
      <c r="J32" s="2085"/>
      <c r="K32" s="2084"/>
    </row>
    <row r="33" spans="1:11" s="2083" customFormat="1">
      <c r="A33" s="2091"/>
      <c r="B33" s="2090" t="s">
        <v>1310</v>
      </c>
      <c r="C33" s="2089" t="s">
        <v>1309</v>
      </c>
      <c r="D33" s="2086">
        <v>20000</v>
      </c>
      <c r="E33" s="2088">
        <v>40000</v>
      </c>
      <c r="F33" s="2088"/>
      <c r="G33" s="2088"/>
      <c r="H33" s="2087">
        <f>SUM(D33:G33)</f>
        <v>60000</v>
      </c>
      <c r="I33" s="2086">
        <v>20000</v>
      </c>
      <c r="J33" s="2085">
        <f>SUM(H33-I33)</f>
        <v>40000</v>
      </c>
      <c r="K33" s="2084"/>
    </row>
    <row r="34" spans="1:11" s="2059" customFormat="1">
      <c r="A34" s="2082"/>
      <c r="B34" s="2081" t="s">
        <v>88</v>
      </c>
      <c r="C34" s="2080"/>
      <c r="D34" s="2079">
        <f>SUM(D15:D33)</f>
        <v>1505710</v>
      </c>
      <c r="E34" s="2079">
        <f>SUM(E15:E33)</f>
        <v>172000</v>
      </c>
      <c r="F34" s="2079">
        <f>SUM(F15:F33)</f>
        <v>0</v>
      </c>
      <c r="G34" s="2079">
        <f>SUM(G15:G33)</f>
        <v>0</v>
      </c>
      <c r="H34" s="2079">
        <f>SUM(H15:H33)</f>
        <v>1677710</v>
      </c>
      <c r="I34" s="2079">
        <f>SUM(I15:I33)</f>
        <v>1505710</v>
      </c>
      <c r="J34" s="2079">
        <f>SUM(J15:J33)</f>
        <v>172000</v>
      </c>
      <c r="K34" s="2078"/>
    </row>
    <row r="35" spans="1:11" s="2069" customFormat="1" ht="12.75">
      <c r="A35" s="2059"/>
      <c r="C35" s="2069" t="s">
        <v>1322</v>
      </c>
      <c r="H35" s="2077" t="s">
        <v>1321</v>
      </c>
    </row>
    <row r="36" spans="1:11" s="2069" customFormat="1" ht="12.75">
      <c r="A36" s="2059"/>
    </row>
    <row r="37" spans="1:11" s="2069" customFormat="1" ht="12.75">
      <c r="A37" s="2059"/>
    </row>
    <row r="38" spans="1:11" s="2069" customFormat="1" ht="12.75">
      <c r="A38" s="2059"/>
      <c r="C38" s="2076" t="s">
        <v>1320</v>
      </c>
      <c r="D38" s="2076"/>
      <c r="E38" s="2076"/>
      <c r="F38" s="2075"/>
      <c r="G38" s="2075"/>
      <c r="H38" s="2074" t="s">
        <v>4</v>
      </c>
      <c r="I38" s="2074"/>
      <c r="J38" s="2073"/>
    </row>
    <row r="39" spans="1:11" s="2069" customFormat="1" ht="12.75">
      <c r="A39" s="2059"/>
      <c r="C39" s="2068" t="s">
        <v>1319</v>
      </c>
      <c r="D39" s="2068"/>
      <c r="E39" s="2068"/>
      <c r="F39" s="2072"/>
      <c r="G39" s="2072"/>
      <c r="H39" s="2071" t="s">
        <v>100</v>
      </c>
      <c r="I39" s="2071"/>
      <c r="J39" s="2070"/>
    </row>
    <row r="40" spans="1:11" s="2061" customFormat="1" ht="12.75">
      <c r="A40" s="2059"/>
      <c r="C40" s="2063"/>
      <c r="H40" s="2068"/>
      <c r="I40" s="2068"/>
      <c r="J40" s="2058"/>
      <c r="K40" s="2067"/>
    </row>
    <row r="41" spans="1:11" s="2064" customFormat="1" ht="11.25">
      <c r="A41" s="2066"/>
      <c r="C41" s="2065"/>
    </row>
    <row r="42" spans="1:11" s="2061" customFormat="1" ht="12.75">
      <c r="A42" s="2059"/>
      <c r="C42" s="2063"/>
      <c r="K42" s="2062"/>
    </row>
    <row r="43" spans="1:11" s="2061" customFormat="1" ht="12.75">
      <c r="A43" s="2059"/>
      <c r="C43" s="2063"/>
      <c r="K43" s="2062"/>
    </row>
    <row r="44" spans="1:11">
      <c r="C44" s="2060"/>
    </row>
    <row r="45" spans="1:11">
      <c r="C45" s="2060"/>
    </row>
    <row r="46" spans="1:11">
      <c r="C46" s="2060"/>
    </row>
    <row r="47" spans="1:11">
      <c r="C47" s="2060"/>
    </row>
    <row r="48" spans="1:11">
      <c r="C48" s="2060"/>
    </row>
  </sheetData>
  <mergeCells count="20">
    <mergeCell ref="C38:E38"/>
    <mergeCell ref="H38:I38"/>
    <mergeCell ref="C39:E39"/>
    <mergeCell ref="H39:I39"/>
    <mergeCell ref="H40:I40"/>
    <mergeCell ref="A8:K8"/>
    <mergeCell ref="A9:K9"/>
    <mergeCell ref="D11:H11"/>
    <mergeCell ref="J11:J14"/>
    <mergeCell ref="K11:K14"/>
    <mergeCell ref="D12:D14"/>
    <mergeCell ref="H12:H14"/>
    <mergeCell ref="I12:I14"/>
    <mergeCell ref="E13:F13"/>
    <mergeCell ref="A7:K7"/>
    <mergeCell ref="A1:K1"/>
    <mergeCell ref="A2:K2"/>
    <mergeCell ref="A3:K3"/>
    <mergeCell ref="A4:K4"/>
    <mergeCell ref="A6:K6"/>
  </mergeCells>
  <printOptions verticalCentered="1"/>
  <pageMargins left="0.5" right="0" top="0.5" bottom="0.5" header="0.5" footer="0.5"/>
  <pageSetup orientation="landscape" horizontalDpi="4294967295" verticalDpi="0" r:id="rId1"/>
  <headerFooter alignWithMargins="0">
    <oddFooter>&amp;A&amp;RPage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J42"/>
  <sheetViews>
    <sheetView showGridLines="0" showOutlineSymbols="0" topLeftCell="A14" workbookViewId="0">
      <selection activeCell="F31" sqref="F31"/>
    </sheetView>
  </sheetViews>
  <sheetFormatPr defaultColWidth="12.5703125" defaultRowHeight="13.5" outlineLevelRow="2" outlineLevelCol="2"/>
  <cols>
    <col min="1" max="1" width="1.85546875" style="238" customWidth="1"/>
    <col min="2" max="2" width="38.140625" style="238" customWidth="1"/>
    <col min="3" max="3" width="12.42578125" style="238" customWidth="1"/>
    <col min="4" max="4" width="9.5703125" style="238" customWidth="1"/>
    <col min="5" max="5" width="9.28515625" style="461" customWidth="1"/>
    <col min="6" max="6" width="10" style="460" customWidth="1"/>
    <col min="7" max="8" width="9.7109375" style="460" customWidth="1"/>
    <col min="9" max="39" width="12.5703125" style="236"/>
    <col min="40" max="44" width="12.5703125" style="236" outlineLevel="1"/>
    <col min="45" max="50" width="12.5703125" style="236" outlineLevel="2"/>
    <col min="51" max="53" width="12.5703125" style="236" outlineLevel="1"/>
    <col min="54" max="73" width="12.5703125" style="236"/>
    <col min="74" max="77" width="12.5703125" style="236" outlineLevel="1"/>
    <col min="78" max="125" width="12.5703125" style="236"/>
    <col min="126" max="131" width="12.5703125" style="236" outlineLevel="1"/>
    <col min="132" max="137" width="12.5703125" style="236" outlineLevel="2"/>
    <col min="138" max="140" width="12.5703125" style="236" outlineLevel="1"/>
    <col min="141" max="16384" width="12.5703125" style="236"/>
  </cols>
  <sheetData>
    <row r="1" spans="1:8">
      <c r="A1" s="329" t="s">
        <v>99</v>
      </c>
      <c r="E1" s="487"/>
      <c r="F1" s="486"/>
      <c r="G1" s="486"/>
      <c r="H1" s="486"/>
    </row>
    <row r="2" spans="1:8" ht="14.25" customHeight="1">
      <c r="A2" s="326" t="s">
        <v>221</v>
      </c>
      <c r="E2" s="485"/>
      <c r="F2" s="484"/>
      <c r="G2" s="484"/>
      <c r="H2" s="484"/>
    </row>
    <row r="3" spans="1:8" ht="14.25" customHeight="1">
      <c r="E3" s="485"/>
      <c r="G3" s="484"/>
      <c r="H3" s="484"/>
    </row>
    <row r="4" spans="1:8" ht="14.25" customHeight="1">
      <c r="E4" s="485"/>
      <c r="G4" s="484"/>
      <c r="H4" s="484"/>
    </row>
    <row r="5" spans="1:8" ht="14.25" customHeight="1">
      <c r="A5" s="321" t="s">
        <v>220</v>
      </c>
      <c r="B5" s="321"/>
      <c r="C5" s="321"/>
      <c r="D5" s="321"/>
      <c r="E5" s="321"/>
      <c r="F5" s="321"/>
      <c r="G5" s="321"/>
      <c r="H5" s="321"/>
    </row>
    <row r="6" spans="1:8" ht="14.25" customHeight="1">
      <c r="A6" s="320" t="s">
        <v>219</v>
      </c>
      <c r="B6" s="320"/>
      <c r="C6" s="320"/>
      <c r="D6" s="320"/>
      <c r="E6" s="320"/>
      <c r="F6" s="320"/>
      <c r="G6" s="320"/>
      <c r="H6" s="320"/>
    </row>
    <row r="7" spans="1:8" ht="14.25" customHeight="1">
      <c r="A7" s="359"/>
      <c r="B7" s="359"/>
      <c r="C7" s="359"/>
      <c r="D7" s="359"/>
      <c r="E7" s="483"/>
      <c r="F7" s="482"/>
      <c r="G7" s="482"/>
      <c r="H7" s="482"/>
    </row>
    <row r="8" spans="1:8" ht="14.25" customHeight="1">
      <c r="A8" s="359"/>
      <c r="B8" s="359"/>
      <c r="C8" s="359"/>
      <c r="D8" s="359"/>
      <c r="E8" s="483"/>
      <c r="F8" s="482"/>
      <c r="G8" s="482"/>
      <c r="H8" s="482"/>
    </row>
    <row r="9" spans="1:8" ht="14.25" customHeight="1">
      <c r="A9" s="317" t="s">
        <v>218</v>
      </c>
      <c r="B9" s="317"/>
    </row>
    <row r="10" spans="1:8" ht="14.25" customHeight="1">
      <c r="A10" s="316" t="s">
        <v>272</v>
      </c>
      <c r="B10" s="316"/>
    </row>
    <row r="11" spans="1:8" ht="14.25" customHeight="1">
      <c r="A11" s="316"/>
      <c r="B11" s="316"/>
    </row>
    <row r="12" spans="1:8" ht="14.25" customHeight="1">
      <c r="A12" s="315" t="s">
        <v>143</v>
      </c>
      <c r="B12" s="314"/>
      <c r="C12" s="310" t="s">
        <v>92</v>
      </c>
      <c r="D12" s="310" t="s">
        <v>229</v>
      </c>
      <c r="E12" s="313" t="s">
        <v>93</v>
      </c>
      <c r="F12" s="312"/>
      <c r="G12" s="311"/>
      <c r="H12" s="310" t="s">
        <v>216</v>
      </c>
    </row>
    <row r="13" spans="1:8" ht="14.25" customHeight="1">
      <c r="A13" s="309"/>
      <c r="B13" s="308"/>
      <c r="C13" s="307" t="s">
        <v>86</v>
      </c>
      <c r="D13" s="305" t="s">
        <v>214</v>
      </c>
      <c r="E13" s="306" t="s">
        <v>215</v>
      </c>
      <c r="F13" s="305" t="s">
        <v>89</v>
      </c>
      <c r="G13" s="305"/>
      <c r="H13" s="305" t="s">
        <v>214</v>
      </c>
    </row>
    <row r="14" spans="1:8" ht="14.25" customHeight="1">
      <c r="A14" s="309"/>
      <c r="B14" s="308"/>
      <c r="C14" s="307"/>
      <c r="D14" s="305" t="s">
        <v>228</v>
      </c>
      <c r="E14" s="306" t="s">
        <v>85</v>
      </c>
      <c r="F14" s="305" t="s">
        <v>85</v>
      </c>
      <c r="G14" s="305" t="s">
        <v>88</v>
      </c>
      <c r="H14" s="305" t="s">
        <v>227</v>
      </c>
    </row>
    <row r="15" spans="1:8" ht="14.25" customHeight="1">
      <c r="A15" s="304"/>
      <c r="B15" s="303"/>
      <c r="C15" s="302"/>
      <c r="D15" s="299" t="s">
        <v>84</v>
      </c>
      <c r="E15" s="301" t="s">
        <v>84</v>
      </c>
      <c r="F15" s="299" t="s">
        <v>142</v>
      </c>
      <c r="G15" s="300"/>
      <c r="H15" s="299" t="s">
        <v>83</v>
      </c>
    </row>
    <row r="16" spans="1:8" ht="20.100000000000001" customHeight="1">
      <c r="A16" s="298" t="s">
        <v>213</v>
      </c>
      <c r="B16" s="296"/>
      <c r="C16" s="295"/>
      <c r="D16" s="295"/>
      <c r="E16" s="481"/>
      <c r="F16" s="480"/>
      <c r="G16" s="480"/>
      <c r="H16" s="479"/>
    </row>
    <row r="17" spans="1:8" s="237" customFormat="1" ht="20.100000000000001" customHeight="1" outlineLevel="1">
      <c r="A17" s="294" t="s">
        <v>46</v>
      </c>
      <c r="B17" s="293"/>
      <c r="C17" s="292"/>
      <c r="D17" s="477">
        <f>SUM(D18:D24)</f>
        <v>1416434.43</v>
      </c>
      <c r="E17" s="478">
        <f>SUM(E18:E24)</f>
        <v>339325.04</v>
      </c>
      <c r="F17" s="477">
        <f>SUM(F18:F24)</f>
        <v>1745074.96</v>
      </c>
      <c r="G17" s="477">
        <f>SUM(G18:G24)</f>
        <v>2084400</v>
      </c>
      <c r="H17" s="477">
        <f>SUM(H18:H24)</f>
        <v>2080000</v>
      </c>
    </row>
    <row r="18" spans="1:8" s="268" customFormat="1" ht="18" customHeight="1" outlineLevel="1">
      <c r="A18" s="282" t="s">
        <v>212</v>
      </c>
      <c r="B18" s="276"/>
      <c r="C18" s="289" t="s">
        <v>44</v>
      </c>
      <c r="D18" s="274">
        <f>'[8]SCHOLARSHIP FOR STUDENTS'!$E$12</f>
        <v>16345</v>
      </c>
      <c r="E18" s="474">
        <f>'[7]SCHOLARSHIP FOR STUDENTS'!$E$12</f>
        <v>6216</v>
      </c>
      <c r="F18" s="471">
        <f>G18-E18</f>
        <v>23784</v>
      </c>
      <c r="G18" s="473">
        <f>'[7]SCHOLARSHIP FOR STUDENTS'!$C$12</f>
        <v>30000</v>
      </c>
      <c r="H18" s="469">
        <v>30000</v>
      </c>
    </row>
    <row r="19" spans="1:8" s="268" customFormat="1" ht="18" customHeight="1" outlineLevel="1">
      <c r="A19" s="277" t="s">
        <v>271</v>
      </c>
      <c r="B19" s="277"/>
      <c r="C19" s="278" t="s">
        <v>270</v>
      </c>
      <c r="D19" s="476">
        <f>'[8]SCHOLARSHIP FOR STUDENTS'!$E$13</f>
        <v>1323016.27</v>
      </c>
      <c r="E19" s="472">
        <f>'[7]SCHOLARSHIP FOR STUDENTS'!$E$13</f>
        <v>267869.67</v>
      </c>
      <c r="F19" s="475">
        <f>G19-E19</f>
        <v>1592130.33</v>
      </c>
      <c r="G19" s="470">
        <f>'[7]SCHOLARSHIP FOR STUDENTS'!$C$13</f>
        <v>1860000</v>
      </c>
      <c r="H19" s="469">
        <v>1860000</v>
      </c>
    </row>
    <row r="20" spans="1:8" s="267" customFormat="1" ht="18" customHeight="1" outlineLevel="1">
      <c r="A20" s="277" t="s">
        <v>269</v>
      </c>
      <c r="B20" s="276"/>
      <c r="C20" s="278" t="s">
        <v>37</v>
      </c>
      <c r="D20" s="274">
        <f>-'[8]SCHOLARSHIP FOR STUDENTS'!$E$14</f>
        <v>0</v>
      </c>
      <c r="E20" s="474">
        <f>'[7]SCHOLARSHIP FOR STUDENTS'!$E$14</f>
        <v>0</v>
      </c>
      <c r="F20" s="471">
        <f>G20-E20</f>
        <v>5000</v>
      </c>
      <c r="G20" s="473">
        <f>'[7]SCHOLARSHIP FOR STUDENTS'!$C$14</f>
        <v>5000</v>
      </c>
      <c r="H20" s="469">
        <v>5000</v>
      </c>
    </row>
    <row r="21" spans="1:8" s="267" customFormat="1" ht="18" customHeight="1" outlineLevel="1">
      <c r="A21" s="280" t="s">
        <v>24</v>
      </c>
      <c r="B21" s="279"/>
      <c r="C21" s="278" t="s">
        <v>23</v>
      </c>
      <c r="D21" s="274">
        <f>'[8]SCHOLARSHIP FOR STUDENTS'!$E$15</f>
        <v>77073.16</v>
      </c>
      <c r="E21" s="472">
        <f>'[7]SCHOLARSHIP FOR STUDENTS'!$E$15</f>
        <v>65239.369999999995</v>
      </c>
      <c r="F21" s="471">
        <f>G21-E21</f>
        <v>93160.63</v>
      </c>
      <c r="G21" s="470">
        <f>'[7]SCHOLARSHIP FOR STUDENTS'!$C$15</f>
        <v>158400</v>
      </c>
      <c r="H21" s="469">
        <v>158400</v>
      </c>
    </row>
    <row r="22" spans="1:8" s="267" customFormat="1" ht="18" customHeight="1" outlineLevel="1">
      <c r="A22" s="280" t="s">
        <v>254</v>
      </c>
      <c r="B22" s="279"/>
      <c r="C22" s="278"/>
      <c r="D22" s="274"/>
      <c r="E22" s="472"/>
      <c r="F22" s="471"/>
      <c r="G22" s="470"/>
      <c r="H22" s="469"/>
    </row>
    <row r="23" spans="1:8" s="267" customFormat="1" ht="18" customHeight="1" outlineLevel="1">
      <c r="A23" s="280"/>
      <c r="B23" s="279" t="s">
        <v>253</v>
      </c>
      <c r="C23" s="278" t="s">
        <v>252</v>
      </c>
      <c r="D23" s="274">
        <f>'[8]SCHOLARSHIP FOR STUDENTS'!$E$16</f>
        <v>0</v>
      </c>
      <c r="E23" s="472">
        <f>'[7]SCHOLARSHIP FOR STUDENTS'!$E$16</f>
        <v>0</v>
      </c>
      <c r="F23" s="471">
        <f>G23-E23</f>
        <v>20000</v>
      </c>
      <c r="G23" s="470">
        <f>'[7]SCHOLARSHIP FOR STUDENTS'!$C$16</f>
        <v>20000</v>
      </c>
      <c r="H23" s="469">
        <v>20000</v>
      </c>
    </row>
    <row r="24" spans="1:8" s="267" customFormat="1" ht="18" customHeight="1" outlineLevel="1">
      <c r="A24" s="277" t="s">
        <v>205</v>
      </c>
      <c r="B24" s="276"/>
      <c r="C24" s="275" t="s">
        <v>9</v>
      </c>
      <c r="D24" s="274">
        <f>'[8]SCHOLARSHIP FOR STUDENTS'!$E$17</f>
        <v>0</v>
      </c>
      <c r="E24" s="472">
        <f>'[7]SCHOLARSHIP FOR STUDENTS'!$E$17</f>
        <v>0</v>
      </c>
      <c r="F24" s="471">
        <f>G24-E24</f>
        <v>11000</v>
      </c>
      <c r="G24" s="470">
        <f>'[7]SCHOLARSHIP FOR STUDENTS'!$C$17</f>
        <v>11000</v>
      </c>
      <c r="H24" s="469">
        <v>6600</v>
      </c>
    </row>
    <row r="25" spans="1:8" ht="20.100000000000001" customHeight="1" outlineLevel="2" thickBot="1">
      <c r="A25" s="266" t="s">
        <v>8</v>
      </c>
      <c r="B25" s="264"/>
      <c r="C25" s="265"/>
      <c r="D25" s="468">
        <f>SUM(D18:D24)</f>
        <v>1416434.43</v>
      </c>
      <c r="E25" s="467">
        <f>SUM(E18:E24)</f>
        <v>339325.04</v>
      </c>
      <c r="F25" s="468">
        <f>SUM(F18:F24)</f>
        <v>1745074.96</v>
      </c>
      <c r="G25" s="468">
        <f>SUM(G18:G24)</f>
        <v>2084400</v>
      </c>
      <c r="H25" s="467">
        <f>SUM(H18:H24)</f>
        <v>2080000</v>
      </c>
    </row>
    <row r="26" spans="1:8" ht="20.100000000000001" customHeight="1" outlineLevel="2" thickTop="1">
      <c r="A26" s="259"/>
      <c r="B26" s="259"/>
      <c r="C26" s="261"/>
      <c r="D26" s="259"/>
      <c r="E26" s="466"/>
      <c r="F26" s="465"/>
      <c r="G26" s="465"/>
      <c r="H26" s="457"/>
    </row>
    <row r="27" spans="1:8" s="247" customFormat="1" ht="14.25" customHeight="1">
      <c r="A27" s="253" t="s">
        <v>203</v>
      </c>
      <c r="B27" s="249"/>
      <c r="C27" s="249" t="s">
        <v>6</v>
      </c>
      <c r="D27" s="249"/>
      <c r="E27" s="252"/>
      <c r="F27" s="253" t="s">
        <v>5</v>
      </c>
      <c r="G27" s="249"/>
      <c r="H27" s="464"/>
    </row>
    <row r="28" spans="1:8" s="247" customFormat="1" ht="14.25" customHeight="1">
      <c r="A28" s="253"/>
      <c r="B28" s="249"/>
      <c r="C28" s="249"/>
      <c r="D28" s="249"/>
      <c r="E28" s="252"/>
      <c r="F28" s="253"/>
      <c r="G28" s="249"/>
      <c r="H28" s="464"/>
    </row>
    <row r="29" spans="1:8" s="247" customFormat="1" ht="14.25" customHeight="1">
      <c r="A29" s="253"/>
      <c r="B29" s="249"/>
      <c r="C29" s="249"/>
      <c r="D29" s="249"/>
      <c r="E29" s="252"/>
      <c r="F29" s="253"/>
      <c r="G29" s="249"/>
      <c r="H29" s="464"/>
    </row>
    <row r="30" spans="1:8" s="247" customFormat="1" ht="14.25" customHeight="1">
      <c r="A30" s="257" t="s">
        <v>1868</v>
      </c>
      <c r="B30" s="254"/>
      <c r="C30" s="256" t="s">
        <v>1869</v>
      </c>
      <c r="D30" s="249"/>
      <c r="E30" s="449"/>
      <c r="F30" s="255" t="s">
        <v>1858</v>
      </c>
      <c r="G30" s="249"/>
      <c r="H30" s="464"/>
    </row>
    <row r="31" spans="1:8" s="247" customFormat="1" ht="14.25" customHeight="1">
      <c r="A31" s="249" t="s">
        <v>268</v>
      </c>
      <c r="B31" s="254"/>
      <c r="C31" s="252" t="s">
        <v>200</v>
      </c>
      <c r="D31" s="249"/>
      <c r="E31" s="448"/>
      <c r="F31" s="250" t="s">
        <v>199</v>
      </c>
      <c r="G31" s="249"/>
      <c r="H31" s="464"/>
    </row>
    <row r="32" spans="1:8" s="240" customFormat="1">
      <c r="A32" s="245"/>
      <c r="B32" s="246"/>
      <c r="C32" s="245"/>
      <c r="D32" s="243"/>
      <c r="E32" s="463"/>
      <c r="F32" s="462"/>
      <c r="G32" s="462"/>
      <c r="H32" s="462"/>
    </row>
    <row r="33" spans="1:8" s="240" customFormat="1">
      <c r="A33" s="245"/>
      <c r="B33" s="246"/>
      <c r="C33" s="245"/>
      <c r="D33" s="243"/>
      <c r="E33" s="463"/>
      <c r="F33" s="462"/>
      <c r="G33" s="462"/>
      <c r="H33" s="462"/>
    </row>
    <row r="34" spans="1:8" s="240" customFormat="1">
      <c r="A34" s="245"/>
      <c r="B34" s="246"/>
      <c r="C34" s="245"/>
      <c r="D34" s="243"/>
      <c r="E34" s="463"/>
      <c r="F34" s="462"/>
      <c r="G34" s="462"/>
      <c r="H34" s="462"/>
    </row>
    <row r="35" spans="1:8" s="240" customFormat="1">
      <c r="A35" s="245"/>
      <c r="B35" s="246"/>
      <c r="C35" s="245"/>
      <c r="D35" s="243"/>
      <c r="E35" s="463"/>
      <c r="F35" s="462"/>
      <c r="G35" s="462"/>
      <c r="H35" s="462"/>
    </row>
    <row r="36" spans="1:8" s="240" customFormat="1">
      <c r="A36" s="245"/>
      <c r="B36" s="246"/>
      <c r="C36" s="245"/>
      <c r="D36" s="243"/>
      <c r="E36" s="463"/>
      <c r="F36" s="462"/>
      <c r="G36" s="462"/>
      <c r="H36" s="462"/>
    </row>
    <row r="37" spans="1:8" s="240" customFormat="1">
      <c r="A37" s="245"/>
      <c r="B37" s="246"/>
      <c r="C37" s="245"/>
      <c r="D37" s="243"/>
      <c r="E37" s="463"/>
      <c r="F37" s="462"/>
      <c r="G37" s="462"/>
      <c r="H37" s="462"/>
    </row>
    <row r="38" spans="1:8" s="240" customFormat="1">
      <c r="A38" s="245"/>
      <c r="B38" s="246"/>
      <c r="C38" s="245"/>
      <c r="D38" s="243"/>
      <c r="E38" s="463"/>
      <c r="F38" s="462"/>
      <c r="G38" s="462"/>
      <c r="H38" s="462"/>
    </row>
    <row r="39" spans="1:8" s="240" customFormat="1">
      <c r="A39" s="245"/>
      <c r="B39" s="246"/>
      <c r="C39" s="245"/>
      <c r="D39" s="243"/>
      <c r="E39" s="463"/>
      <c r="F39" s="462"/>
      <c r="G39" s="462"/>
      <c r="H39" s="462"/>
    </row>
    <row r="40" spans="1:8" s="240" customFormat="1">
      <c r="A40" s="245"/>
      <c r="B40" s="246"/>
      <c r="C40" s="245"/>
      <c r="D40" s="243"/>
      <c r="E40" s="463"/>
      <c r="F40" s="462"/>
      <c r="G40" s="462"/>
      <c r="H40" s="462"/>
    </row>
    <row r="41" spans="1:8" s="240" customFormat="1">
      <c r="A41" s="245"/>
      <c r="B41" s="246"/>
      <c r="C41" s="245"/>
      <c r="D41" s="243"/>
      <c r="E41" s="463"/>
      <c r="F41" s="462"/>
      <c r="G41" s="462"/>
      <c r="H41" s="462"/>
    </row>
    <row r="42" spans="1:8" s="240" customFormat="1">
      <c r="A42" s="245"/>
      <c r="B42" s="246"/>
      <c r="C42" s="245"/>
      <c r="D42" s="243"/>
      <c r="E42" s="463"/>
      <c r="F42" s="462"/>
      <c r="G42" s="462"/>
      <c r="H42" s="462"/>
    </row>
  </sheetData>
  <mergeCells count="4">
    <mergeCell ref="E12:G12"/>
    <mergeCell ref="A12:B15"/>
    <mergeCell ref="A5:H5"/>
    <mergeCell ref="A6:H6"/>
  </mergeCells>
  <pageMargins left="0.5" right="0" top="0" bottom="0" header="0.25" footer="0"/>
  <pageSetup paperSize="5" orientation="portrait"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F315"/>
  <sheetViews>
    <sheetView showGridLines="0" showOutlineSymbols="0" topLeftCell="E10" zoomScale="90" zoomScaleNormal="90" workbookViewId="0">
      <selection activeCell="L10" sqref="L1:R1048576"/>
    </sheetView>
  </sheetViews>
  <sheetFormatPr defaultColWidth="12.5703125" defaultRowHeight="12.75" outlineLevelRow="1" outlineLevelCol="2"/>
  <cols>
    <col min="1" max="1" width="9.140625" style="1336" customWidth="1"/>
    <col min="2" max="2" width="10.140625" style="1336" customWidth="1"/>
    <col min="3" max="3" width="28.140625" style="1336" customWidth="1"/>
    <col min="4" max="4" width="32.85546875" style="1336" customWidth="1"/>
    <col min="5" max="5" width="9.7109375" style="1336" customWidth="1"/>
    <col min="6" max="6" width="15.7109375" style="1336" customWidth="1" outlineLevel="1"/>
    <col min="7" max="7" width="10.7109375" style="1336" customWidth="1" outlineLevel="1"/>
    <col min="8" max="8" width="15.7109375" style="1336" customWidth="1" outlineLevel="1"/>
    <col min="9" max="9" width="14" style="1336" customWidth="1" outlineLevel="1"/>
    <col min="10" max="10" width="10.140625" style="1337" customWidth="1" outlineLevel="1"/>
    <col min="11" max="11" width="12.28515625" style="1337" customWidth="1" outlineLevel="1"/>
    <col min="12" max="12" width="12.85546875" style="1336" hidden="1" customWidth="1"/>
    <col min="13" max="13" width="0" style="1336" hidden="1" customWidth="1"/>
    <col min="14" max="14" width="3.5703125" style="1336" hidden="1" customWidth="1"/>
    <col min="15" max="15" width="0" style="1336" hidden="1" customWidth="1"/>
    <col min="16" max="16" width="11.7109375" style="1336" hidden="1" customWidth="1"/>
    <col min="17" max="18" width="0" style="1336" hidden="1" customWidth="1"/>
    <col min="19" max="97" width="12.5703125" style="1336"/>
    <col min="98" max="101" width="12.5703125" style="1336" outlineLevel="1"/>
    <col min="102" max="107" width="12.5703125" style="1336" outlineLevel="2"/>
    <col min="108" max="110" width="12.5703125" style="1336" outlineLevel="1"/>
    <col min="111" max="16384" width="12.5703125" style="1336"/>
  </cols>
  <sheetData>
    <row r="1" spans="1:16">
      <c r="H1" s="1416" t="s">
        <v>984</v>
      </c>
    </row>
    <row r="2" spans="1:16" ht="12.75" customHeight="1">
      <c r="H2" s="1415" t="s">
        <v>983</v>
      </c>
    </row>
    <row r="3" spans="1:16" ht="18" customHeight="1">
      <c r="A3" s="1414" t="s">
        <v>982</v>
      </c>
      <c r="B3" s="1414"/>
      <c r="C3" s="1414"/>
      <c r="D3" s="1414"/>
      <c r="E3" s="1414"/>
      <c r="F3" s="1414"/>
      <c r="G3" s="1414"/>
      <c r="H3" s="1414"/>
      <c r="I3" s="1414"/>
      <c r="J3" s="1413"/>
      <c r="K3" s="1413"/>
    </row>
    <row r="4" spans="1:16" s="1337" customFormat="1" ht="16.5" customHeight="1">
      <c r="A4" s="1411" t="s">
        <v>1099</v>
      </c>
      <c r="B4" s="1411"/>
      <c r="C4" s="1411"/>
      <c r="D4" s="1411"/>
      <c r="E4" s="1411"/>
      <c r="F4" s="1411"/>
      <c r="G4" s="1411"/>
      <c r="H4" s="1411"/>
      <c r="I4" s="1411"/>
      <c r="J4" s="1410"/>
      <c r="K4" s="1410"/>
    </row>
    <row r="5" spans="1:16" ht="13.5" customHeight="1">
      <c r="A5" s="1409" t="s">
        <v>981</v>
      </c>
      <c r="B5" s="1409"/>
      <c r="C5" s="1409"/>
      <c r="D5" s="1409"/>
      <c r="E5" s="1409"/>
      <c r="F5" s="1409"/>
      <c r="G5" s="1409"/>
      <c r="H5" s="1409"/>
      <c r="I5" s="1409"/>
      <c r="J5" s="1408"/>
      <c r="K5" s="1408"/>
    </row>
    <row r="6" spans="1:16" ht="13.9" customHeight="1">
      <c r="A6" s="1403" t="s">
        <v>1098</v>
      </c>
      <c r="B6" s="1395" t="s">
        <v>1372</v>
      </c>
      <c r="D6" s="1405"/>
      <c r="I6" s="1403"/>
      <c r="J6" s="2169"/>
      <c r="K6" s="2169"/>
    </row>
    <row r="7" spans="1:16" ht="13.9" customHeight="1">
      <c r="A7" s="1403"/>
      <c r="D7" s="1405"/>
      <c r="G7" s="1404" t="s">
        <v>1039</v>
      </c>
      <c r="H7" s="1404"/>
      <c r="I7" s="1403"/>
      <c r="J7" s="1875" t="s">
        <v>1029</v>
      </c>
      <c r="K7" s="1875"/>
    </row>
    <row r="8" spans="1:16" ht="13.5" customHeight="1">
      <c r="A8" s="1400"/>
      <c r="B8" s="1402"/>
      <c r="C8" s="1401"/>
      <c r="D8" s="1400"/>
      <c r="E8" s="1399" t="s">
        <v>980</v>
      </c>
      <c r="F8" s="1398"/>
      <c r="G8" s="1399" t="s">
        <v>979</v>
      </c>
      <c r="H8" s="1398"/>
      <c r="I8" s="1383"/>
      <c r="J8" s="1397" t="s">
        <v>979</v>
      </c>
      <c r="K8" s="1396"/>
    </row>
    <row r="9" spans="1:16" ht="13.5" customHeight="1">
      <c r="A9" s="1394"/>
      <c r="B9" s="1393"/>
      <c r="C9" s="1392"/>
      <c r="D9" s="1391"/>
      <c r="E9" s="1387" t="s">
        <v>978</v>
      </c>
      <c r="F9" s="1386"/>
      <c r="G9" s="1387" t="s">
        <v>977</v>
      </c>
      <c r="H9" s="1386"/>
      <c r="I9" s="1382"/>
      <c r="J9" s="1390" t="s">
        <v>977</v>
      </c>
      <c r="K9" s="1389"/>
    </row>
    <row r="10" spans="1:16" ht="13.5" customHeight="1">
      <c r="A10" s="1394"/>
      <c r="B10" s="1393"/>
      <c r="C10" s="1392"/>
      <c r="D10" s="1391"/>
      <c r="E10" s="1387" t="s">
        <v>976</v>
      </c>
      <c r="F10" s="1386"/>
      <c r="G10" s="1387" t="s">
        <v>976</v>
      </c>
      <c r="H10" s="1386"/>
      <c r="I10" s="1382"/>
      <c r="J10" s="1390" t="s">
        <v>976</v>
      </c>
      <c r="K10" s="1389"/>
    </row>
    <row r="11" spans="1:16" ht="13.5" customHeight="1">
      <c r="A11" s="1387" t="s">
        <v>975</v>
      </c>
      <c r="B11" s="1386"/>
      <c r="C11" s="1382" t="s">
        <v>974</v>
      </c>
      <c r="D11" s="1380" t="s">
        <v>973</v>
      </c>
      <c r="E11" s="1381" t="s">
        <v>972</v>
      </c>
      <c r="F11" s="1385"/>
      <c r="G11" s="1381" t="s">
        <v>972</v>
      </c>
      <c r="H11" s="1385"/>
      <c r="I11" s="1382" t="s">
        <v>971</v>
      </c>
      <c r="J11" s="1378" t="s">
        <v>972</v>
      </c>
      <c r="K11" s="1874"/>
      <c r="L11" s="1873" t="s">
        <v>955</v>
      </c>
      <c r="M11" s="1872"/>
      <c r="O11" s="1873" t="s">
        <v>955</v>
      </c>
      <c r="P11" s="1872"/>
    </row>
    <row r="12" spans="1:16" ht="14.25" customHeight="1">
      <c r="A12" s="1384" t="s">
        <v>970</v>
      </c>
      <c r="B12" s="1383" t="s">
        <v>969</v>
      </c>
      <c r="C12" s="1382"/>
      <c r="D12" s="1380"/>
      <c r="E12" s="1381" t="s">
        <v>968</v>
      </c>
      <c r="F12" s="1380" t="s">
        <v>967</v>
      </c>
      <c r="G12" s="1381" t="s">
        <v>968</v>
      </c>
      <c r="H12" s="1380" t="s">
        <v>967</v>
      </c>
      <c r="I12" s="1379" t="s">
        <v>966</v>
      </c>
      <c r="J12" s="1378" t="s">
        <v>968</v>
      </c>
      <c r="K12" s="1377" t="s">
        <v>967</v>
      </c>
      <c r="L12" s="1404" t="s">
        <v>1302</v>
      </c>
      <c r="M12" s="1404"/>
      <c r="O12" s="1404"/>
      <c r="P12" s="1404"/>
    </row>
    <row r="13" spans="1:16" s="1369" customFormat="1" ht="14.25" customHeight="1">
      <c r="A13" s="1376" t="s">
        <v>965</v>
      </c>
      <c r="B13" s="1373" t="s">
        <v>964</v>
      </c>
      <c r="C13" s="1373" t="s">
        <v>963</v>
      </c>
      <c r="D13" s="1374" t="s">
        <v>962</v>
      </c>
      <c r="E13" s="1374" t="s">
        <v>961</v>
      </c>
      <c r="F13" s="1373" t="s">
        <v>960</v>
      </c>
      <c r="G13" s="1374" t="s">
        <v>959</v>
      </c>
      <c r="H13" s="1372" t="s">
        <v>958</v>
      </c>
      <c r="I13" s="1374" t="s">
        <v>957</v>
      </c>
      <c r="J13" s="1371" t="s">
        <v>959</v>
      </c>
      <c r="K13" s="1870" t="s">
        <v>958</v>
      </c>
      <c r="L13" s="1868" t="s">
        <v>956</v>
      </c>
      <c r="M13" s="1867" t="s">
        <v>1097</v>
      </c>
      <c r="O13" s="1868" t="s">
        <v>956</v>
      </c>
      <c r="P13" s="1867" t="s">
        <v>1097</v>
      </c>
    </row>
    <row r="14" spans="1:16" s="1337" customFormat="1" ht="13.15" customHeight="1" outlineLevel="1">
      <c r="A14" s="1978" t="s">
        <v>1096</v>
      </c>
      <c r="B14" s="1978" t="s">
        <v>1096</v>
      </c>
      <c r="C14" s="2168" t="s">
        <v>1371</v>
      </c>
      <c r="D14" s="2167" t="s">
        <v>1040</v>
      </c>
      <c r="E14" s="2166" t="s">
        <v>759</v>
      </c>
      <c r="F14" s="2006">
        <f>IF(E14="ABOLISHED",0, (VLOOKUP(E14,$A$47:$C$286,3,FALSE)*12))</f>
        <v>1105632</v>
      </c>
      <c r="G14" s="2166" t="s">
        <v>759</v>
      </c>
      <c r="H14" s="2006">
        <f>IF(G14="ABOLISHED",0, (VLOOKUP(G14,$A$47:$C$286,2,FALSE)*12))</f>
        <v>1105632</v>
      </c>
      <c r="I14" s="2152">
        <f>SUM(H14-F14)</f>
        <v>0</v>
      </c>
      <c r="J14" s="2166" t="s">
        <v>759</v>
      </c>
      <c r="K14" s="2006">
        <f>IF(J14="ABOLISHED",0, (VLOOKUP(J14,$A$47:$C$286,3,FALSE)*12))</f>
        <v>1105632</v>
      </c>
      <c r="L14" s="1337">
        <f>SUM(H14/12)</f>
        <v>92136</v>
      </c>
      <c r="M14" s="1351">
        <f>IF(L14&gt;=70000,1225,SUM(L14*3.5%)/2)</f>
        <v>1225</v>
      </c>
      <c r="O14" s="1337">
        <f>SUM(K14/12)</f>
        <v>92136</v>
      </c>
      <c r="P14" s="1351">
        <f>IF(O14&gt;=70000,1225,SUM(O14*3.5%)/2)</f>
        <v>1225</v>
      </c>
    </row>
    <row r="15" spans="1:16" s="1337" customFormat="1" ht="13.15" customHeight="1" outlineLevel="1">
      <c r="A15" s="1978" t="s">
        <v>1095</v>
      </c>
      <c r="B15" s="1978" t="s">
        <v>1095</v>
      </c>
      <c r="C15" s="2161" t="s">
        <v>1370</v>
      </c>
      <c r="D15" s="2153" t="s">
        <v>1369</v>
      </c>
      <c r="E15" s="2166" t="s">
        <v>774</v>
      </c>
      <c r="F15" s="1840">
        <f>IF(E15="ABOLISHED",0, (VLOOKUP(E15,$A$47:$C$286,3,FALSE)*12))</f>
        <v>872820</v>
      </c>
      <c r="G15" s="2166" t="s">
        <v>774</v>
      </c>
      <c r="H15" s="1840">
        <f>IF(G15="ABOLISHED",0, (VLOOKUP(G15,$A$47:$C$286,2,FALSE)*12))</f>
        <v>872820</v>
      </c>
      <c r="I15" s="2152">
        <f>SUM(H15-F15)</f>
        <v>0</v>
      </c>
      <c r="J15" s="2166" t="s">
        <v>774</v>
      </c>
      <c r="K15" s="1840">
        <f>IF(J15="ABOLISHED",0, (VLOOKUP(J15,$A$47:$C$286,3,FALSE)*12))</f>
        <v>872820</v>
      </c>
      <c r="L15" s="1337">
        <f>SUM(H15/12)</f>
        <v>72735</v>
      </c>
      <c r="M15" s="1351">
        <f>IF(L15&gt;=70000,1225,SUM(L15*3.5%)/2)</f>
        <v>1225</v>
      </c>
      <c r="O15" s="1337">
        <f>SUM(K15/12)</f>
        <v>72735</v>
      </c>
      <c r="P15" s="1351">
        <f>IF(O15&gt;=70000,1225,SUM(O15*3.5%)/2)</f>
        <v>1225</v>
      </c>
    </row>
    <row r="16" spans="1:16" s="1337" customFormat="1" ht="13.15" customHeight="1" outlineLevel="1">
      <c r="A16" s="1992"/>
      <c r="B16" s="1992"/>
      <c r="C16" s="2158" t="s">
        <v>1368</v>
      </c>
      <c r="D16" s="2165"/>
      <c r="E16" s="2157"/>
      <c r="F16" s="1840"/>
      <c r="G16" s="2157"/>
      <c r="H16" s="1840" t="s">
        <v>1062</v>
      </c>
      <c r="I16" s="2152"/>
      <c r="J16" s="2157"/>
      <c r="K16" s="1840"/>
      <c r="M16" s="1351"/>
      <c r="P16" s="1351"/>
    </row>
    <row r="17" spans="1:16" s="1337" customFormat="1" ht="13.15" customHeight="1" outlineLevel="1">
      <c r="A17" s="1978" t="s">
        <v>1094</v>
      </c>
      <c r="B17" s="1978" t="s">
        <v>1094</v>
      </c>
      <c r="C17" s="2161" t="s">
        <v>1367</v>
      </c>
      <c r="D17" s="2153" t="s">
        <v>1040</v>
      </c>
      <c r="E17" s="2166" t="s">
        <v>839</v>
      </c>
      <c r="F17" s="1840">
        <f>IF(E17="ABOLISHED",0, (VLOOKUP(E17,$A$47:$C$286,3,FALSE)*12))</f>
        <v>365400</v>
      </c>
      <c r="G17" s="2166" t="s">
        <v>839</v>
      </c>
      <c r="H17" s="1840">
        <f>IF(G17="ABOLISHED",0, (VLOOKUP(G17,$A$47:$C$286,2,FALSE)*12))</f>
        <v>365400</v>
      </c>
      <c r="I17" s="2152">
        <f>SUM(H17-F17)</f>
        <v>0</v>
      </c>
      <c r="J17" s="2166" t="s">
        <v>839</v>
      </c>
      <c r="K17" s="1840">
        <f>IF(J17="ABOLISHED",0, (VLOOKUP(J17,$A$47:$C$286,3,FALSE)*12))</f>
        <v>365400</v>
      </c>
      <c r="L17" s="1337">
        <f>SUM(H17/12)</f>
        <v>30450</v>
      </c>
      <c r="M17" s="1351">
        <f>IF(L17&gt;=70000,1225,SUM(L17*3.5%)/2)</f>
        <v>532.875</v>
      </c>
      <c r="O17" s="1337">
        <f>SUM(K17/12)</f>
        <v>30450</v>
      </c>
      <c r="P17" s="1351">
        <f>IF(O17&gt;=70000,1225,SUM(O17*3.5%)/2)</f>
        <v>532.875</v>
      </c>
    </row>
    <row r="18" spans="1:16" s="1337" customFormat="1" ht="13.15" customHeight="1" outlineLevel="1">
      <c r="A18" s="1978" t="s">
        <v>1092</v>
      </c>
      <c r="B18" s="1978" t="s">
        <v>1092</v>
      </c>
      <c r="C18" s="2161" t="s">
        <v>1366</v>
      </c>
      <c r="D18" s="2153" t="s">
        <v>1365</v>
      </c>
      <c r="E18" s="2166" t="s">
        <v>870</v>
      </c>
      <c r="F18" s="1840">
        <f>IF(E18="ABOLISHED",0, (VLOOKUP(E18,$A$47:$C$286,3,FALSE)*12))</f>
        <v>257640</v>
      </c>
      <c r="G18" s="2166" t="s">
        <v>870</v>
      </c>
      <c r="H18" s="1840">
        <f>IF(G18="ABOLISHED",0, (VLOOKUP(G18,$A$47:$C$286,2,FALSE)*12))</f>
        <v>257640</v>
      </c>
      <c r="I18" s="2152">
        <f>SUM(H18-F18)</f>
        <v>0</v>
      </c>
      <c r="J18" s="2166" t="s">
        <v>870</v>
      </c>
      <c r="K18" s="1840">
        <f>IF(J18="ABOLISHED",0, (VLOOKUP(J18,$A$47:$C$286,3,FALSE)*12))</f>
        <v>257640</v>
      </c>
      <c r="L18" s="1337">
        <f>SUM(H18/12)</f>
        <v>21470</v>
      </c>
      <c r="M18" s="1351">
        <f>IF(L18&gt;=70000,1225,SUM(L18*3.5%)/2)</f>
        <v>375.72500000000002</v>
      </c>
      <c r="O18" s="1337">
        <f>SUM(K18/12)</f>
        <v>21470</v>
      </c>
      <c r="P18" s="1351">
        <f>IF(O18&gt;=70000,1225,SUM(O18*3.5%)/2)</f>
        <v>375.72500000000002</v>
      </c>
    </row>
    <row r="19" spans="1:16" s="1337" customFormat="1" ht="13.15" customHeight="1" outlineLevel="1">
      <c r="A19" s="1355" t="s">
        <v>1093</v>
      </c>
      <c r="B19" s="1355" t="s">
        <v>1093</v>
      </c>
      <c r="C19" s="2149" t="s">
        <v>1364</v>
      </c>
      <c r="D19" s="2153" t="s">
        <v>1363</v>
      </c>
      <c r="E19" s="2159" t="s">
        <v>926</v>
      </c>
      <c r="F19" s="1840">
        <f>IF(E19="ABOLISHED",0, (VLOOKUP(E19,$A$47:$C$286,3,FALSE)*12))</f>
        <v>158616</v>
      </c>
      <c r="G19" s="2159" t="s">
        <v>926</v>
      </c>
      <c r="H19" s="1840">
        <f>IF(G19="ABOLISHED",0, (VLOOKUP(G19,$A$47:$C$286,2,FALSE)*12))</f>
        <v>158616</v>
      </c>
      <c r="I19" s="2156">
        <f>SUM(H19-F19)</f>
        <v>0</v>
      </c>
      <c r="J19" s="2159" t="s">
        <v>926</v>
      </c>
      <c r="K19" s="1840">
        <f>IF(J19="ABOLISHED",0, (VLOOKUP(J19,$A$47:$C$286,3,FALSE)*12))</f>
        <v>158616</v>
      </c>
      <c r="L19" s="1337">
        <f>SUM(H19/12)</f>
        <v>13218</v>
      </c>
      <c r="M19" s="1351">
        <f>IF(L19&gt;=70000,1225,SUM(L19*3.5%)/2)</f>
        <v>231.31500000000003</v>
      </c>
      <c r="O19" s="1337">
        <f>SUM(K19/12)</f>
        <v>13218</v>
      </c>
      <c r="P19" s="1351">
        <f>IF(O19&gt;=70000,1225,SUM(O19*3.5%)/2)</f>
        <v>231.31500000000003</v>
      </c>
    </row>
    <row r="20" spans="1:16" s="1337" customFormat="1" ht="13.15" customHeight="1" outlineLevel="1">
      <c r="A20" s="1355" t="s">
        <v>1091</v>
      </c>
      <c r="B20" s="1355" t="s">
        <v>1091</v>
      </c>
      <c r="C20" s="2149" t="s">
        <v>1362</v>
      </c>
      <c r="D20" s="2153" t="s">
        <v>1361</v>
      </c>
      <c r="E20" s="2159" t="s">
        <v>926</v>
      </c>
      <c r="F20" s="1840">
        <f>IF(E20="ABOLISHED",0, (VLOOKUP(E20,$A$47:$C$286,3,FALSE)*12))</f>
        <v>158616</v>
      </c>
      <c r="G20" s="2159" t="s">
        <v>926</v>
      </c>
      <c r="H20" s="1840">
        <f>IF(G20="ABOLISHED",0, (VLOOKUP(G20,$A$47:$C$286,2,FALSE)*12))</f>
        <v>158616</v>
      </c>
      <c r="I20" s="2156">
        <f>SUM(H20-F20)</f>
        <v>0</v>
      </c>
      <c r="J20" s="2159" t="s">
        <v>926</v>
      </c>
      <c r="K20" s="1840">
        <f>IF(J20="ABOLISHED",0, (VLOOKUP(J20,$A$47:$C$286,3,FALSE)*12))</f>
        <v>158616</v>
      </c>
      <c r="L20" s="1337">
        <f>SUM(H20/12)</f>
        <v>13218</v>
      </c>
      <c r="M20" s="1351">
        <f>IF(L20&gt;=70000,1225,SUM(L20*3.5%)/2)</f>
        <v>231.31500000000003</v>
      </c>
      <c r="O20" s="1337">
        <f>SUM(K20/12)</f>
        <v>13218</v>
      </c>
      <c r="P20" s="1351">
        <f>IF(O20&gt;=70000,1225,SUM(O20*3.5%)/2)</f>
        <v>231.31500000000003</v>
      </c>
    </row>
    <row r="21" spans="1:16" s="1337" customFormat="1" ht="13.15" customHeight="1" outlineLevel="1">
      <c r="A21" s="1978" t="s">
        <v>1090</v>
      </c>
      <c r="B21" s="1978" t="s">
        <v>1090</v>
      </c>
      <c r="C21" s="2154" t="s">
        <v>1045</v>
      </c>
      <c r="D21" s="2153" t="s">
        <v>1360</v>
      </c>
      <c r="E21" s="2151" t="s">
        <v>943</v>
      </c>
      <c r="F21" s="1840">
        <f>IF(E21="ABOLISHED",0, (VLOOKUP(E21,$A$47:$C$286,3,FALSE)*12))</f>
        <v>139944</v>
      </c>
      <c r="G21" s="2151" t="s">
        <v>943</v>
      </c>
      <c r="H21" s="1840">
        <f>IF(G21="ABOLISHED",0, (VLOOKUP(G21,$A$47:$C$286,2,FALSE)*12))</f>
        <v>139944</v>
      </c>
      <c r="I21" s="2152">
        <f>SUM(H21-F21)</f>
        <v>0</v>
      </c>
      <c r="J21" s="2151" t="s">
        <v>943</v>
      </c>
      <c r="K21" s="1840">
        <f>IF(J21="ABOLISHED",0, (VLOOKUP(J21,$A$47:$C$286,3,FALSE)*12))</f>
        <v>139944</v>
      </c>
      <c r="L21" s="1337">
        <f>SUM(H21/12)</f>
        <v>11662</v>
      </c>
      <c r="M21" s="1351">
        <f>IF(L21&gt;=70000,1225,SUM(L21*3.5%)/2)</f>
        <v>204.08500000000001</v>
      </c>
      <c r="O21" s="1337">
        <f>SUM(K21/12)</f>
        <v>11662</v>
      </c>
      <c r="P21" s="1351">
        <f>IF(O21&gt;=70000,1225,SUM(O21*3.5%)/2)</f>
        <v>204.08500000000001</v>
      </c>
    </row>
    <row r="22" spans="1:16" s="1337" customFormat="1" ht="13.15" customHeight="1" outlineLevel="1">
      <c r="A22" s="1992"/>
      <c r="B22" s="1992"/>
      <c r="C22" s="2158" t="s">
        <v>1359</v>
      </c>
      <c r="D22" s="2165"/>
      <c r="E22" s="2164"/>
      <c r="F22" s="1840"/>
      <c r="G22" s="2164"/>
      <c r="H22" s="1840" t="s">
        <v>1062</v>
      </c>
      <c r="I22" s="2152"/>
      <c r="J22" s="2164"/>
      <c r="K22" s="1840"/>
      <c r="M22" s="1351"/>
      <c r="P22" s="1351"/>
    </row>
    <row r="23" spans="1:16" s="1337" customFormat="1" ht="13.15" customHeight="1" outlineLevel="1">
      <c r="A23" s="1978" t="s">
        <v>1089</v>
      </c>
      <c r="B23" s="1978" t="s">
        <v>1089</v>
      </c>
      <c r="C23" s="2161" t="s">
        <v>1358</v>
      </c>
      <c r="D23" s="2163" t="s">
        <v>1357</v>
      </c>
      <c r="E23" s="2162" t="s">
        <v>782</v>
      </c>
      <c r="F23" s="1840">
        <f>IF(E23="ABOLISHED",0, (VLOOKUP(E23,$A$47:$C$286,3,FALSE)*12))</f>
        <v>774432</v>
      </c>
      <c r="G23" s="2162" t="s">
        <v>782</v>
      </c>
      <c r="H23" s="1840">
        <f>IF(G23="ABOLISHED",0, (VLOOKUP(G23,$A$47:$C$286,2,FALSE)*12))</f>
        <v>774432</v>
      </c>
      <c r="I23" s="2152">
        <f>SUM(H23-F23)</f>
        <v>0</v>
      </c>
      <c r="J23" s="2162" t="s">
        <v>782</v>
      </c>
      <c r="K23" s="1840">
        <f>IF(J23="ABOLISHED",0, (VLOOKUP(J23,$A$47:$C$286,3,FALSE)*12))</f>
        <v>774432</v>
      </c>
      <c r="L23" s="1337">
        <f>SUM(H23/12)</f>
        <v>64536</v>
      </c>
      <c r="M23" s="1351">
        <f>IF(L23&gt;=70000,1225,SUM(L23*3.5%)/2)</f>
        <v>1129.3800000000001</v>
      </c>
      <c r="O23" s="1337">
        <f>SUM(K23/12)</f>
        <v>64536</v>
      </c>
      <c r="P23" s="1351">
        <f>IF(O23&gt;=70000,1225,SUM(O23*3.5%)/2)</f>
        <v>1129.3800000000001</v>
      </c>
    </row>
    <row r="24" spans="1:16" s="1337" customFormat="1" ht="13.15" customHeight="1" outlineLevel="1">
      <c r="A24" s="1978" t="s">
        <v>1042</v>
      </c>
      <c r="B24" s="1978" t="s">
        <v>1088</v>
      </c>
      <c r="C24" s="2161" t="s">
        <v>1061</v>
      </c>
      <c r="D24" s="2148" t="s">
        <v>1040</v>
      </c>
      <c r="E24" s="2155"/>
      <c r="F24" s="1840"/>
      <c r="G24" s="2155" t="s">
        <v>879</v>
      </c>
      <c r="H24" s="1840">
        <f>IF(G24="ABOLISHED",0, (VLOOKUP(G24,$A$47:$C$286,2,FALSE)*12))</f>
        <v>230496</v>
      </c>
      <c r="I24" s="2156">
        <f>SUM(H24-F24)</f>
        <v>230496</v>
      </c>
      <c r="J24" s="2155" t="s">
        <v>879</v>
      </c>
      <c r="K24" s="1840">
        <f>IF(J24="ABOLISHED",0, (VLOOKUP(J24,$A$47:$C$286,3,FALSE)*12))</f>
        <v>230496</v>
      </c>
      <c r="L24" s="1337">
        <f>SUM(H24/12)</f>
        <v>19208</v>
      </c>
      <c r="M24" s="1351">
        <f>IF(L24&gt;=70000,1225,SUM(L24*3.5%)/2)</f>
        <v>336.14000000000004</v>
      </c>
      <c r="O24" s="1337">
        <f>SUM(K24/12)</f>
        <v>19208</v>
      </c>
      <c r="P24" s="1351">
        <f>IF(O24&gt;=70000,1225,SUM(O24*3.5%)/2)</f>
        <v>336.14000000000004</v>
      </c>
    </row>
    <row r="25" spans="1:16" s="1337" customFormat="1" ht="13.15" customHeight="1" outlineLevel="1">
      <c r="A25" s="1978" t="s">
        <v>1076</v>
      </c>
      <c r="B25" s="1978" t="s">
        <v>1087</v>
      </c>
      <c r="C25" s="2161" t="s">
        <v>1356</v>
      </c>
      <c r="D25" s="2148" t="s">
        <v>1040</v>
      </c>
      <c r="E25" s="2155"/>
      <c r="F25" s="1840"/>
      <c r="G25" s="2155" t="s">
        <v>903</v>
      </c>
      <c r="H25" s="1840">
        <f>IF(G25="ABOLISHED",0, (VLOOKUP(G25,$A$47:$C$286,2,FALSE)*12))</f>
        <v>187620</v>
      </c>
      <c r="I25" s="2156">
        <f>SUM(H25-F25)</f>
        <v>187620</v>
      </c>
      <c r="J25" s="2155" t="s">
        <v>903</v>
      </c>
      <c r="K25" s="1840">
        <f>IF(J25="ABOLISHED",0, (VLOOKUP(J25,$A$47:$C$286,3,FALSE)*12))</f>
        <v>187620</v>
      </c>
      <c r="L25" s="1337">
        <f>SUM(H25/12)</f>
        <v>15635</v>
      </c>
      <c r="M25" s="1351">
        <f>IF(L25&gt;=70000,1225,SUM(L25*3.5%)/2)</f>
        <v>273.61250000000001</v>
      </c>
      <c r="O25" s="1337">
        <f>SUM(K25/12)</f>
        <v>15635</v>
      </c>
      <c r="P25" s="1351">
        <f>IF(O25&gt;=70000,1225,SUM(O25*3.5%)/2)</f>
        <v>273.61250000000001</v>
      </c>
    </row>
    <row r="26" spans="1:16" s="1337" customFormat="1" ht="13.15" customHeight="1" outlineLevel="1">
      <c r="A26" s="1355" t="s">
        <v>1088</v>
      </c>
      <c r="B26" s="1355" t="s">
        <v>1082</v>
      </c>
      <c r="C26" s="2160" t="s">
        <v>1051</v>
      </c>
      <c r="D26" s="2148" t="s">
        <v>1355</v>
      </c>
      <c r="E26" s="2155" t="s">
        <v>933</v>
      </c>
      <c r="F26" s="1840">
        <f>IF(E26="ABOLISHED",0, (VLOOKUP(E26,$A$47:$C$286,3,FALSE)*12))</f>
        <v>150708</v>
      </c>
      <c r="G26" s="2155" t="s">
        <v>932</v>
      </c>
      <c r="H26" s="1840">
        <f>IF(G26="ABOLISHED",0, (VLOOKUP(G26,$A$47:$C$286,2,FALSE)*12))</f>
        <v>151872</v>
      </c>
      <c r="I26" s="2156">
        <f>SUM(H26-F26)</f>
        <v>1164</v>
      </c>
      <c r="J26" s="2155" t="s">
        <v>932</v>
      </c>
      <c r="K26" s="1840">
        <f>IF(J26="ABOLISHED",0, (VLOOKUP(J26,$A$47:$C$286,3,FALSE)*12))</f>
        <v>151872</v>
      </c>
      <c r="L26" s="1337">
        <f>SUM(H26/12)</f>
        <v>12656</v>
      </c>
      <c r="M26" s="1351">
        <f>IF(L26&gt;=70000,1225,SUM(L26*3.5%)/2)</f>
        <v>221.48000000000002</v>
      </c>
      <c r="O26" s="1337">
        <f>SUM(K26/12)</f>
        <v>12656</v>
      </c>
      <c r="P26" s="1351">
        <f>IF(O26&gt;=70000,1225,SUM(O26*3.5%)/2)</f>
        <v>221.48000000000002</v>
      </c>
    </row>
    <row r="27" spans="1:16" s="1337" customFormat="1" ht="13.15" customHeight="1" outlineLevel="1">
      <c r="A27" s="1355" t="s">
        <v>1093</v>
      </c>
      <c r="B27" s="1355" t="s">
        <v>1083</v>
      </c>
      <c r="C27" s="2149" t="s">
        <v>1354</v>
      </c>
      <c r="D27" s="2153" t="s">
        <v>1040</v>
      </c>
      <c r="E27" s="2159"/>
      <c r="F27" s="1840"/>
      <c r="G27" s="2159" t="s">
        <v>927</v>
      </c>
      <c r="H27" s="1840">
        <f>IF(G27="ABOLISHED",0, (VLOOKUP(G27,$A$47:$C$286,2,FALSE)*12))</f>
        <v>157404</v>
      </c>
      <c r="I27" s="2156">
        <f>SUM(H27-F27)</f>
        <v>157404</v>
      </c>
      <c r="J27" s="2159" t="s">
        <v>927</v>
      </c>
      <c r="K27" s="1840">
        <f>IF(J27="ABOLISHED",0, (VLOOKUP(J27,$A$47:$C$286,3,FALSE)*12))</f>
        <v>157404</v>
      </c>
      <c r="L27" s="1337">
        <f>SUM(H27/12)</f>
        <v>13117</v>
      </c>
      <c r="M27" s="1351">
        <f>IF(L27&gt;=70000,1225,SUM(L27*3.5%)/2)</f>
        <v>229.54750000000001</v>
      </c>
      <c r="O27" s="1337">
        <f>SUM(K27/12)</f>
        <v>13117</v>
      </c>
      <c r="P27" s="1351">
        <f>IF(O27&gt;=70000,1225,SUM(O27*3.5%)/2)</f>
        <v>229.54750000000001</v>
      </c>
    </row>
    <row r="28" spans="1:16" s="1337" customFormat="1" ht="13.15" customHeight="1" outlineLevel="1">
      <c r="A28" s="1978" t="s">
        <v>1087</v>
      </c>
      <c r="B28" s="1978" t="s">
        <v>1086</v>
      </c>
      <c r="C28" s="2154" t="s">
        <v>1059</v>
      </c>
      <c r="D28" s="2153" t="s">
        <v>1353</v>
      </c>
      <c r="E28" s="2151" t="s">
        <v>943</v>
      </c>
      <c r="F28" s="1840">
        <f>IF(E28="ABOLISHED",0, (VLOOKUP(E28,$A$47:$C$286,3,FALSE)*12))</f>
        <v>139944</v>
      </c>
      <c r="G28" s="2151" t="s">
        <v>942</v>
      </c>
      <c r="H28" s="1840">
        <f>IF(G28="ABOLISHED",0, (VLOOKUP(G28,$A$47:$C$286,2,FALSE)*12))</f>
        <v>141012</v>
      </c>
      <c r="I28" s="2152">
        <f>SUM(H28-F28)</f>
        <v>1068</v>
      </c>
      <c r="J28" s="2151" t="s">
        <v>942</v>
      </c>
      <c r="K28" s="1840">
        <f>IF(J28="ABOLISHED",0, (VLOOKUP(J28,$A$47:$C$286,3,FALSE)*12))</f>
        <v>141012</v>
      </c>
      <c r="L28" s="1337">
        <f>SUM(H28/12)</f>
        <v>11751</v>
      </c>
      <c r="M28" s="1351">
        <f>IF(L28&gt;=70000,1225,SUM(L28*3.5%)/2)</f>
        <v>205.64250000000001</v>
      </c>
      <c r="O28" s="1337">
        <f>SUM(K28/12)</f>
        <v>11751</v>
      </c>
      <c r="P28" s="1351">
        <f>IF(O28&gt;=70000,1225,SUM(O28*3.5%)/2)</f>
        <v>205.64250000000001</v>
      </c>
    </row>
    <row r="29" spans="1:16" s="1337" customFormat="1" ht="13.15" customHeight="1" outlineLevel="1">
      <c r="A29" s="1978" t="s">
        <v>1082</v>
      </c>
      <c r="B29" s="1978" t="s">
        <v>1085</v>
      </c>
      <c r="C29" s="2154" t="s">
        <v>1045</v>
      </c>
      <c r="D29" s="2153" t="s">
        <v>1352</v>
      </c>
      <c r="E29" s="2151" t="s">
        <v>942</v>
      </c>
      <c r="F29" s="1840">
        <f>IF(E29="ABOLISHED",0, (VLOOKUP(E29,$A$47:$C$286,3,FALSE)*12))</f>
        <v>141012</v>
      </c>
      <c r="G29" s="2151" t="s">
        <v>942</v>
      </c>
      <c r="H29" s="1840">
        <f>IF(G29="ABOLISHED",0, (VLOOKUP(G29,$A$47:$C$286,2,FALSE)*12))</f>
        <v>141012</v>
      </c>
      <c r="I29" s="2152">
        <f>SUM(H29-F29)</f>
        <v>0</v>
      </c>
      <c r="J29" s="2151" t="s">
        <v>942</v>
      </c>
      <c r="K29" s="1840">
        <f>IF(J29="ABOLISHED",0, (VLOOKUP(J29,$A$47:$C$286,3,FALSE)*12))</f>
        <v>141012</v>
      </c>
      <c r="L29" s="1337">
        <f>SUM(H29/12)</f>
        <v>11751</v>
      </c>
      <c r="M29" s="1351">
        <f>IF(L29&gt;=70000,1225,SUM(L29*3.5%)/2)</f>
        <v>205.64250000000001</v>
      </c>
      <c r="O29" s="1337">
        <f>SUM(K29/12)</f>
        <v>11751</v>
      </c>
      <c r="P29" s="1351">
        <f>IF(O29&gt;=70000,1225,SUM(O29*3.5%)/2)</f>
        <v>205.64250000000001</v>
      </c>
    </row>
    <row r="30" spans="1:16" s="1337" customFormat="1" ht="13.15" customHeight="1" outlineLevel="1">
      <c r="A30" s="1978"/>
      <c r="B30" s="1978"/>
      <c r="C30" s="2158" t="s">
        <v>1351</v>
      </c>
      <c r="D30" s="2158"/>
      <c r="E30" s="2157"/>
      <c r="F30" s="1840"/>
      <c r="G30" s="2157"/>
      <c r="H30" s="1840" t="s">
        <v>1062</v>
      </c>
      <c r="I30" s="2152"/>
      <c r="J30" s="2157"/>
      <c r="K30" s="1840"/>
      <c r="M30" s="1351"/>
      <c r="P30" s="1351"/>
    </row>
    <row r="31" spans="1:16" s="1337" customFormat="1" ht="13.15" customHeight="1" outlineLevel="1">
      <c r="A31" s="1978" t="s">
        <v>1083</v>
      </c>
      <c r="B31" s="1978" t="s">
        <v>1084</v>
      </c>
      <c r="C31" s="2154" t="s">
        <v>1350</v>
      </c>
      <c r="D31" s="2153" t="s">
        <v>1349</v>
      </c>
      <c r="E31" s="2151" t="s">
        <v>782</v>
      </c>
      <c r="F31" s="1840">
        <f>IF(E31="ABOLISHED",0, (VLOOKUP(E31,$A$47:$C$286,3,FALSE)*12))</f>
        <v>774432</v>
      </c>
      <c r="G31" s="2151" t="s">
        <v>782</v>
      </c>
      <c r="H31" s="1840">
        <f>IF(G31="ABOLISHED",0, (VLOOKUP(G31,$A$47:$C$286,2,FALSE)*12))</f>
        <v>774432</v>
      </c>
      <c r="I31" s="2152">
        <f>SUM(H31-F31)</f>
        <v>0</v>
      </c>
      <c r="J31" s="2151" t="s">
        <v>782</v>
      </c>
      <c r="K31" s="1840">
        <f>IF(J31="ABOLISHED",0, (VLOOKUP(J31,$A$47:$C$286,3,FALSE)*12))</f>
        <v>774432</v>
      </c>
      <c r="L31" s="1337">
        <f>SUM(H31/12)</f>
        <v>64536</v>
      </c>
      <c r="M31" s="1351">
        <f>IF(L31&gt;=70000,1225,SUM(L31*3.5%)/2)</f>
        <v>1129.3800000000001</v>
      </c>
      <c r="O31" s="1337">
        <f>SUM(K31/12)</f>
        <v>64536</v>
      </c>
      <c r="P31" s="1351">
        <f>IF(O31&gt;=70000,1225,SUM(O31*3.5%)/2)</f>
        <v>1129.3800000000001</v>
      </c>
    </row>
    <row r="32" spans="1:16" s="1337" customFormat="1" ht="13.15" customHeight="1" outlineLevel="1">
      <c r="A32" s="1978" t="s">
        <v>1086</v>
      </c>
      <c r="B32" s="1355" t="s">
        <v>1081</v>
      </c>
      <c r="C32" s="2149" t="s">
        <v>1348</v>
      </c>
      <c r="D32" s="2148" t="s">
        <v>1040</v>
      </c>
      <c r="E32" s="2155" t="s">
        <v>871</v>
      </c>
      <c r="F32" s="1840">
        <f>IF(E32="ABOLISHED",0, (VLOOKUP(E32,$A$47:$C$286,3,FALSE)*12))</f>
        <v>254400</v>
      </c>
      <c r="G32" s="2155" t="s">
        <v>871</v>
      </c>
      <c r="H32" s="1840">
        <f>IF(G32="ABOLISHED",0, (VLOOKUP(G32,$A$47:$C$286,2,FALSE)*12))</f>
        <v>254400</v>
      </c>
      <c r="I32" s="2156">
        <f>SUM(H32-F32)</f>
        <v>0</v>
      </c>
      <c r="J32" s="2155" t="s">
        <v>871</v>
      </c>
      <c r="K32" s="1840">
        <f>IF(J32="ABOLISHED",0, (VLOOKUP(J32,$A$47:$C$286,3,FALSE)*12))</f>
        <v>254400</v>
      </c>
      <c r="L32" s="1337">
        <f>SUM(H32/12)</f>
        <v>21200</v>
      </c>
      <c r="M32" s="1351">
        <f>IF(L32&gt;=70000,1225,SUM(L32*3.5%)/2)</f>
        <v>371.00000000000006</v>
      </c>
      <c r="O32" s="1337">
        <f>SUM(K32/12)</f>
        <v>21200</v>
      </c>
      <c r="P32" s="1351">
        <f>IF(O32&gt;=70000,1225,SUM(O32*3.5%)/2)</f>
        <v>371.00000000000006</v>
      </c>
    </row>
    <row r="33" spans="1:16" s="1337" customFormat="1" ht="13.15" customHeight="1" outlineLevel="1">
      <c r="A33" s="1355" t="s">
        <v>1085</v>
      </c>
      <c r="B33" s="1978" t="s">
        <v>1080</v>
      </c>
      <c r="C33" s="2154" t="s">
        <v>1347</v>
      </c>
      <c r="D33" s="2153" t="s">
        <v>1346</v>
      </c>
      <c r="E33" s="2151" t="s">
        <v>891</v>
      </c>
      <c r="F33" s="1840">
        <f>IF(E33="ABOLISHED",0, (VLOOKUP(E33,$A$47:$C$286,3,FALSE)*12))</f>
        <v>206868</v>
      </c>
      <c r="G33" s="2151" t="s">
        <v>891</v>
      </c>
      <c r="H33" s="1840">
        <f>IF(G33="ABOLISHED",0, (VLOOKUP(G33,$A$47:$C$286,2,FALSE)*12))</f>
        <v>206868</v>
      </c>
      <c r="I33" s="2152">
        <f>SUM(H33-F33)</f>
        <v>0</v>
      </c>
      <c r="J33" s="2151" t="s">
        <v>891</v>
      </c>
      <c r="K33" s="1840">
        <f>IF(J33="ABOLISHED",0, (VLOOKUP(J33,$A$47:$C$286,3,FALSE)*12))</f>
        <v>206868</v>
      </c>
      <c r="L33" s="1337">
        <f>SUM(H33/12)</f>
        <v>17239</v>
      </c>
      <c r="M33" s="1351">
        <f>IF(L33&gt;=70000,1225,SUM(L33*3.5%)/2)</f>
        <v>301.6825</v>
      </c>
      <c r="O33" s="1337">
        <f>SUM(K33/12)</f>
        <v>17239</v>
      </c>
      <c r="P33" s="1351">
        <f>IF(O33&gt;=70000,1225,SUM(O33*3.5%)/2)</f>
        <v>301.6825</v>
      </c>
    </row>
    <row r="34" spans="1:16" s="1337" customFormat="1" ht="13.15" customHeight="1" outlineLevel="1">
      <c r="A34" s="1978" t="s">
        <v>1084</v>
      </c>
      <c r="B34" s="1978" t="s">
        <v>1042</v>
      </c>
      <c r="C34" s="2154" t="s">
        <v>1104</v>
      </c>
      <c r="D34" s="2153" t="s">
        <v>1345</v>
      </c>
      <c r="E34" s="2151" t="s">
        <v>910</v>
      </c>
      <c r="F34" s="1840">
        <f>IF(E34="ABOLISHED",0, (VLOOKUP(E34,$A$47:$C$286,3,FALSE)*12))</f>
        <v>178332</v>
      </c>
      <c r="G34" s="2151" t="s">
        <v>910</v>
      </c>
      <c r="H34" s="1840">
        <f>IF(G34="ABOLISHED",0, (VLOOKUP(G34,$A$47:$C$286,2,FALSE)*12))</f>
        <v>178332</v>
      </c>
      <c r="I34" s="2152">
        <f>SUM(H34-F34)</f>
        <v>0</v>
      </c>
      <c r="J34" s="2151" t="s">
        <v>910</v>
      </c>
      <c r="K34" s="1840">
        <f>IF(J34="ABOLISHED",0, (VLOOKUP(J34,$A$47:$C$286,3,FALSE)*12))</f>
        <v>178332</v>
      </c>
      <c r="L34" s="1337">
        <f>SUM(H34/12)</f>
        <v>14861</v>
      </c>
      <c r="M34" s="1351">
        <f>IF(L34&gt;=70000,1225,SUM(L34*3.5%)/2)</f>
        <v>260.06750000000005</v>
      </c>
      <c r="O34" s="1337">
        <f>SUM(K34/12)</f>
        <v>14861</v>
      </c>
      <c r="P34" s="1351">
        <f>IF(O34&gt;=70000,1225,SUM(O34*3.5%)/2)</f>
        <v>260.06750000000005</v>
      </c>
    </row>
    <row r="35" spans="1:16" s="1337" customFormat="1" ht="13.15" customHeight="1" outlineLevel="1">
      <c r="A35" s="1978" t="s">
        <v>1081</v>
      </c>
      <c r="B35" s="1978" t="s">
        <v>1076</v>
      </c>
      <c r="C35" s="2154" t="s">
        <v>1102</v>
      </c>
      <c r="D35" s="2153" t="s">
        <v>1344</v>
      </c>
      <c r="E35" s="2151" t="s">
        <v>924</v>
      </c>
      <c r="F35" s="1840">
        <f>IF(E35="ABOLISHED",0, (VLOOKUP(E35,$A$47:$C$286,3,FALSE)*12))</f>
        <v>161064</v>
      </c>
      <c r="G35" s="2151" t="s">
        <v>924</v>
      </c>
      <c r="H35" s="1840">
        <f>IF(G35="ABOLISHED",0, (VLOOKUP(G35,$A$47:$C$286,2,FALSE)*12))</f>
        <v>161064</v>
      </c>
      <c r="I35" s="2152">
        <f>SUM(H35-F35)</f>
        <v>0</v>
      </c>
      <c r="J35" s="2151" t="s">
        <v>924</v>
      </c>
      <c r="K35" s="1840">
        <f>IF(J35="ABOLISHED",0, (VLOOKUP(J35,$A$47:$C$286,3,FALSE)*12))</f>
        <v>161064</v>
      </c>
      <c r="L35" s="1337">
        <f>SUM(H35/12)</f>
        <v>13422</v>
      </c>
      <c r="M35" s="1351">
        <f>IF(L35&gt;=70000,1225,SUM(L35*3.5%)/2)</f>
        <v>234.88500000000002</v>
      </c>
      <c r="O35" s="1337">
        <f>SUM(K35/12)</f>
        <v>13422</v>
      </c>
      <c r="P35" s="1351">
        <f>IF(O35&gt;=70000,1225,SUM(O35*3.5%)/2)</f>
        <v>234.88500000000002</v>
      </c>
    </row>
    <row r="36" spans="1:16" s="1337" customFormat="1" ht="13.15" customHeight="1" outlineLevel="1">
      <c r="A36" s="2150" t="s">
        <v>1080</v>
      </c>
      <c r="B36" s="2150" t="s">
        <v>1056</v>
      </c>
      <c r="C36" s="2149" t="s">
        <v>1343</v>
      </c>
      <c r="D36" s="2148" t="s">
        <v>1040</v>
      </c>
      <c r="E36" s="2146" t="s">
        <v>927</v>
      </c>
      <c r="F36" s="1832">
        <f>IF(E36="ABOLISHED",0, (VLOOKUP(E36,$A$47:$C$286,3,FALSE)*12))</f>
        <v>157404</v>
      </c>
      <c r="G36" s="2146" t="s">
        <v>927</v>
      </c>
      <c r="H36" s="1832">
        <f>IF(G36="ABOLISHED",0, (VLOOKUP(G36,$A$47:$C$286,2,FALSE)*12))</f>
        <v>157404</v>
      </c>
      <c r="I36" s="2147">
        <f>SUM(H36-F36)</f>
        <v>0</v>
      </c>
      <c r="J36" s="2146" t="s">
        <v>927</v>
      </c>
      <c r="K36" s="1832">
        <f>IF(J36="ABOLISHED",0, (VLOOKUP(J36,$A$47:$C$286,3,FALSE)*12))</f>
        <v>157404</v>
      </c>
      <c r="L36" s="1337">
        <f>SUM(H36/12)</f>
        <v>13117</v>
      </c>
      <c r="M36" s="1365">
        <f>IF(L36&gt;=70000,1225,SUM(L36*3.5%)/2)</f>
        <v>229.54750000000001</v>
      </c>
      <c r="O36" s="1337">
        <f>SUM(K36/12)</f>
        <v>13117</v>
      </c>
      <c r="P36" s="1365">
        <f>IF(O36&gt;=70000,1225,SUM(O36*3.5%)/2)</f>
        <v>229.54750000000001</v>
      </c>
    </row>
    <row r="37" spans="1:16" ht="16.149999999999999" customHeight="1">
      <c r="A37" s="2145"/>
      <c r="B37" s="1828">
        <v>20</v>
      </c>
      <c r="C37" s="1827"/>
      <c r="D37" s="1826" t="s">
        <v>88</v>
      </c>
      <c r="E37" s="1826"/>
      <c r="F37" s="2144">
        <f>SUM(F14:F36)</f>
        <v>5997264</v>
      </c>
      <c r="G37" s="1823"/>
      <c r="H37" s="1822">
        <f>SUM(H14:H36)</f>
        <v>6575016</v>
      </c>
      <c r="I37" s="1824">
        <f>SUM(I14:I36)</f>
        <v>577752</v>
      </c>
      <c r="J37" s="2143"/>
      <c r="K37" s="1363">
        <f>SUM(K14:K36)</f>
        <v>6575016</v>
      </c>
      <c r="L37" s="1356"/>
      <c r="M37" s="1358">
        <f>SUM(M14:M36)</f>
        <v>9153.3225000000002</v>
      </c>
      <c r="O37" s="1356"/>
      <c r="P37" s="1358">
        <f>SUM(P14:P36)</f>
        <v>9153.3225000000002</v>
      </c>
    </row>
    <row r="38" spans="1:16" ht="16.149999999999999" customHeight="1">
      <c r="A38" s="1820"/>
      <c r="B38" s="1820"/>
      <c r="C38" s="1358"/>
      <c r="D38" s="1360"/>
      <c r="E38" s="1360"/>
      <c r="F38" s="1359"/>
      <c r="G38" s="1347"/>
      <c r="H38" s="1819" t="s">
        <v>1342</v>
      </c>
      <c r="I38" s="1356"/>
      <c r="J38" s="1361"/>
      <c r="K38" s="1361"/>
      <c r="L38" s="1356"/>
      <c r="M38" s="1358">
        <v>12</v>
      </c>
      <c r="O38" s="1356"/>
      <c r="P38" s="1358">
        <v>12</v>
      </c>
    </row>
    <row r="39" spans="1:16" ht="14.25" customHeight="1" thickBot="1">
      <c r="E39" s="1405"/>
      <c r="M39" s="1810">
        <f>ROUNDUP(SUM(M37*M38),0)</f>
        <v>109840</v>
      </c>
      <c r="P39" s="1810">
        <f>ROUNDUP(SUM(P37*P38),0)</f>
        <v>109840</v>
      </c>
    </row>
    <row r="40" spans="1:16" ht="14.25" customHeight="1" thickTop="1">
      <c r="E40" s="1405"/>
    </row>
    <row r="41" spans="1:16" ht="14.25" customHeight="1">
      <c r="E41" s="1405"/>
    </row>
    <row r="42" spans="1:16" ht="14.25" customHeight="1">
      <c r="E42" s="1405"/>
    </row>
    <row r="43" spans="1:16" ht="14.25" customHeight="1">
      <c r="E43" s="1405"/>
    </row>
    <row r="44" spans="1:16" ht="14.25" customHeight="1">
      <c r="A44" s="1966" t="s">
        <v>1110</v>
      </c>
      <c r="B44" s="1966"/>
      <c r="C44" s="1965"/>
      <c r="D44" s="1337"/>
      <c r="E44" s="1405"/>
    </row>
    <row r="45" spans="1:16">
      <c r="A45" s="1807" t="s">
        <v>1030</v>
      </c>
      <c r="B45" s="1806"/>
      <c r="C45" s="1805"/>
      <c r="D45" s="1337"/>
    </row>
    <row r="46" spans="1:16" ht="15">
      <c r="A46" s="1804" t="s">
        <v>953</v>
      </c>
      <c r="B46" s="1803" t="s">
        <v>952</v>
      </c>
      <c r="C46" s="1802" t="s">
        <v>1175</v>
      </c>
      <c r="D46" s="1337"/>
    </row>
    <row r="47" spans="1:16" ht="18.75">
      <c r="A47" s="1801" t="s">
        <v>951</v>
      </c>
      <c r="B47" s="1963">
        <v>10973</v>
      </c>
      <c r="C47" s="1795">
        <v>10973</v>
      </c>
      <c r="D47" s="1341"/>
      <c r="E47" s="1329"/>
      <c r="F47" s="1328"/>
      <c r="G47" s="1346"/>
      <c r="H47" s="1342"/>
      <c r="I47" s="1342"/>
      <c r="J47" s="1343"/>
      <c r="K47" s="1343"/>
    </row>
    <row r="48" spans="1:16" ht="18.75">
      <c r="A48" s="1798" t="s">
        <v>950</v>
      </c>
      <c r="B48" s="1963">
        <v>11065</v>
      </c>
      <c r="C48" s="1795">
        <v>11065</v>
      </c>
      <c r="D48" s="1341"/>
      <c r="E48" s="1329"/>
      <c r="F48" s="1328"/>
      <c r="G48" s="1346"/>
      <c r="H48" s="1342"/>
      <c r="I48" s="1342"/>
      <c r="J48" s="1343"/>
      <c r="K48" s="1343"/>
    </row>
    <row r="49" spans="1:11" ht="18.75">
      <c r="A49" s="1801" t="s">
        <v>949</v>
      </c>
      <c r="B49" s="1963">
        <v>11158</v>
      </c>
      <c r="C49" s="1795">
        <v>11158</v>
      </c>
      <c r="D49" s="1341"/>
      <c r="E49" s="1329"/>
      <c r="F49" s="1328"/>
      <c r="G49" s="1346"/>
    </row>
    <row r="50" spans="1:11" ht="18.75">
      <c r="A50" s="1798" t="s">
        <v>948</v>
      </c>
      <c r="B50" s="1963">
        <v>11251</v>
      </c>
      <c r="C50" s="1795">
        <v>11251</v>
      </c>
      <c r="D50" s="1341"/>
      <c r="E50" s="1329"/>
      <c r="F50" s="1328"/>
      <c r="G50" s="1346"/>
      <c r="H50" s="1342"/>
    </row>
    <row r="51" spans="1:11" ht="18.75">
      <c r="A51" s="1801" t="s">
        <v>947</v>
      </c>
      <c r="B51" s="1963">
        <v>11345</v>
      </c>
      <c r="C51" s="1795">
        <v>11345</v>
      </c>
      <c r="D51" s="1341"/>
      <c r="E51" s="1329"/>
      <c r="F51" s="1328"/>
      <c r="G51" s="1346"/>
      <c r="H51" s="1342"/>
      <c r="I51" s="1342"/>
      <c r="J51" s="1343"/>
      <c r="K51" s="1343"/>
    </row>
    <row r="52" spans="1:11" ht="18.75">
      <c r="A52" s="1798" t="s">
        <v>946</v>
      </c>
      <c r="B52" s="1963">
        <v>11440</v>
      </c>
      <c r="C52" s="1795">
        <v>11440</v>
      </c>
      <c r="D52" s="1341"/>
      <c r="E52" s="1329"/>
      <c r="F52" s="1328"/>
      <c r="G52" s="1346"/>
      <c r="H52" s="1342"/>
    </row>
    <row r="53" spans="1:11" ht="18.75">
      <c r="A53" s="1801" t="s">
        <v>945</v>
      </c>
      <c r="B53" s="1963">
        <v>11536</v>
      </c>
      <c r="C53" s="1795">
        <v>11536</v>
      </c>
      <c r="D53" s="1341"/>
      <c r="E53" s="1329"/>
      <c r="F53" s="1328"/>
      <c r="G53" s="1342"/>
      <c r="H53" s="1342"/>
    </row>
    <row r="54" spans="1:11" ht="18.75">
      <c r="A54" s="1798" t="s">
        <v>944</v>
      </c>
      <c r="B54" s="1963">
        <v>11632</v>
      </c>
      <c r="C54" s="1795">
        <v>11632</v>
      </c>
      <c r="D54" s="1341"/>
      <c r="E54" s="1329"/>
      <c r="F54" s="1328"/>
      <c r="G54" s="1342"/>
      <c r="H54" s="1342"/>
      <c r="I54" s="1342"/>
      <c r="J54" s="1343"/>
      <c r="K54" s="1343"/>
    </row>
    <row r="55" spans="1:11" ht="18.75">
      <c r="A55" s="1800" t="s">
        <v>943</v>
      </c>
      <c r="B55" s="1963">
        <v>11662</v>
      </c>
      <c r="C55" s="1795">
        <v>11662</v>
      </c>
      <c r="D55" s="1341"/>
      <c r="E55" s="1799"/>
      <c r="F55" s="1328"/>
      <c r="G55" s="1342"/>
      <c r="H55" s="1342"/>
    </row>
    <row r="56" spans="1:11" ht="18.75">
      <c r="A56" s="1797" t="s">
        <v>942</v>
      </c>
      <c r="B56" s="1963">
        <v>11751</v>
      </c>
      <c r="C56" s="1795">
        <v>11751</v>
      </c>
      <c r="D56" s="1341"/>
      <c r="E56" s="1799"/>
      <c r="F56" s="1328"/>
      <c r="G56" s="1342"/>
      <c r="H56" s="1342"/>
      <c r="I56" s="1342"/>
      <c r="J56" s="1343"/>
      <c r="K56" s="1343"/>
    </row>
    <row r="57" spans="1:11" ht="18.75">
      <c r="A57" s="1800" t="s">
        <v>941</v>
      </c>
      <c r="B57" s="1963">
        <v>11841</v>
      </c>
      <c r="C57" s="1795">
        <v>11841</v>
      </c>
      <c r="D57" s="1341"/>
      <c r="E57" s="1799"/>
      <c r="F57" s="1328"/>
      <c r="G57" s="1342"/>
    </row>
    <row r="58" spans="1:11" ht="18.75">
      <c r="A58" s="1797" t="s">
        <v>940</v>
      </c>
      <c r="B58" s="1963">
        <v>11932</v>
      </c>
      <c r="C58" s="1795">
        <v>11932</v>
      </c>
      <c r="D58" s="1341"/>
      <c r="E58" s="1799"/>
      <c r="F58" s="1328"/>
      <c r="G58" s="1342"/>
      <c r="H58" s="1342"/>
    </row>
    <row r="59" spans="1:11" ht="18.75">
      <c r="A59" s="1800" t="s">
        <v>939</v>
      </c>
      <c r="B59" s="1963">
        <v>12024</v>
      </c>
      <c r="C59" s="1795">
        <v>12024</v>
      </c>
      <c r="D59" s="1341"/>
      <c r="E59" s="1799"/>
      <c r="F59" s="1328"/>
      <c r="G59" s="1342"/>
      <c r="H59" s="1342"/>
      <c r="I59" s="1342"/>
      <c r="J59" s="1343"/>
      <c r="K59" s="1343"/>
    </row>
    <row r="60" spans="1:11" ht="18.75">
      <c r="A60" s="1797" t="s">
        <v>938</v>
      </c>
      <c r="B60" s="1963">
        <v>12116</v>
      </c>
      <c r="C60" s="1795">
        <v>12116</v>
      </c>
      <c r="D60" s="1341"/>
      <c r="E60" s="1799"/>
      <c r="F60" s="1328"/>
      <c r="G60" s="1342"/>
      <c r="H60" s="1342"/>
      <c r="I60" s="1342"/>
      <c r="J60" s="1343"/>
      <c r="K60" s="1343"/>
    </row>
    <row r="61" spans="1:11" ht="18.75">
      <c r="A61" s="1800" t="s">
        <v>937</v>
      </c>
      <c r="B61" s="1963">
        <v>12209</v>
      </c>
      <c r="C61" s="1795">
        <v>12209</v>
      </c>
      <c r="D61" s="1341"/>
      <c r="E61" s="1799"/>
      <c r="F61" s="1328"/>
      <c r="G61" s="1342"/>
      <c r="H61" s="1342"/>
      <c r="I61" s="1342"/>
      <c r="J61" s="1343"/>
      <c r="K61" s="1343"/>
    </row>
    <row r="62" spans="1:11" ht="18.75">
      <c r="A62" s="1797" t="s">
        <v>936</v>
      </c>
      <c r="B62" s="1963">
        <v>12303</v>
      </c>
      <c r="C62" s="1795">
        <v>12303</v>
      </c>
      <c r="D62" s="1341"/>
      <c r="E62" s="1799"/>
      <c r="F62" s="1328"/>
      <c r="G62" s="1342"/>
      <c r="H62" s="1342"/>
    </row>
    <row r="63" spans="1:11" ht="18.75">
      <c r="A63" s="1801" t="s">
        <v>935</v>
      </c>
      <c r="B63" s="1963">
        <v>12368</v>
      </c>
      <c r="C63" s="1795">
        <v>12368</v>
      </c>
      <c r="D63" s="1341"/>
      <c r="E63" s="1329"/>
      <c r="F63" s="1328"/>
      <c r="G63" s="1342"/>
      <c r="H63" s="1342"/>
    </row>
    <row r="64" spans="1:11" ht="18.75">
      <c r="A64" s="1798" t="s">
        <v>934</v>
      </c>
      <c r="B64" s="1963">
        <v>12463</v>
      </c>
      <c r="C64" s="1795">
        <v>12463</v>
      </c>
      <c r="D64" s="1341"/>
      <c r="E64" s="1329"/>
      <c r="F64" s="1328"/>
      <c r="G64" s="1342"/>
      <c r="H64" s="1342"/>
      <c r="I64" s="1342"/>
      <c r="J64" s="1343"/>
      <c r="K64" s="1343"/>
    </row>
    <row r="65" spans="1:11" ht="18.75">
      <c r="A65" s="1801" t="s">
        <v>933</v>
      </c>
      <c r="B65" s="1963">
        <v>12559</v>
      </c>
      <c r="C65" s="1795">
        <v>12559</v>
      </c>
      <c r="D65" s="1341"/>
      <c r="E65" s="1329"/>
      <c r="F65" s="1328"/>
      <c r="G65" s="1342"/>
      <c r="H65" s="1342"/>
      <c r="I65" s="1342"/>
      <c r="J65" s="1343"/>
      <c r="K65" s="1343"/>
    </row>
    <row r="66" spans="1:11" ht="18.75">
      <c r="A66" s="1798" t="s">
        <v>932</v>
      </c>
      <c r="B66" s="1963">
        <v>12656</v>
      </c>
      <c r="C66" s="1795">
        <v>12656</v>
      </c>
      <c r="D66" s="1341"/>
      <c r="E66" s="1329"/>
      <c r="F66" s="1328"/>
      <c r="G66" s="1342"/>
      <c r="H66" s="1342"/>
    </row>
    <row r="67" spans="1:11" ht="18.75">
      <c r="A67" s="1801" t="s">
        <v>931</v>
      </c>
      <c r="B67" s="1963">
        <v>12753</v>
      </c>
      <c r="C67" s="1795">
        <v>12753</v>
      </c>
      <c r="D67" s="1341"/>
      <c r="E67" s="1329"/>
      <c r="F67" s="1328"/>
      <c r="G67" s="1342"/>
      <c r="H67" s="1342"/>
      <c r="I67" s="1342"/>
      <c r="J67" s="1343"/>
      <c r="K67" s="1343"/>
    </row>
    <row r="68" spans="1:11" ht="18.75">
      <c r="A68" s="1798" t="s">
        <v>930</v>
      </c>
      <c r="B68" s="1963">
        <v>12851</v>
      </c>
      <c r="C68" s="1795">
        <v>12851</v>
      </c>
      <c r="D68" s="1341"/>
      <c r="E68" s="1329"/>
      <c r="F68" s="1328"/>
      <c r="G68" s="1342"/>
      <c r="H68" s="1342"/>
    </row>
    <row r="69" spans="1:11" ht="18.75">
      <c r="A69" s="1801" t="s">
        <v>929</v>
      </c>
      <c r="B69" s="1963">
        <v>12949</v>
      </c>
      <c r="C69" s="1795">
        <v>12949</v>
      </c>
      <c r="D69" s="1341"/>
      <c r="E69" s="1329"/>
      <c r="F69" s="1328"/>
      <c r="G69" s="1342"/>
      <c r="H69" s="1342"/>
    </row>
    <row r="70" spans="1:11" ht="18.75">
      <c r="A70" s="1798" t="s">
        <v>928</v>
      </c>
      <c r="B70" s="1963">
        <v>13049</v>
      </c>
      <c r="C70" s="1795">
        <v>13049</v>
      </c>
      <c r="D70" s="1341"/>
      <c r="E70" s="1329"/>
      <c r="F70" s="1328"/>
      <c r="G70" s="1342"/>
      <c r="H70" s="1342"/>
      <c r="I70" s="1342"/>
      <c r="J70" s="1343"/>
      <c r="K70" s="1343"/>
    </row>
    <row r="71" spans="1:11" ht="18.75">
      <c r="A71" s="1800" t="s">
        <v>927</v>
      </c>
      <c r="B71" s="1963">
        <v>13117</v>
      </c>
      <c r="C71" s="1795">
        <v>13117</v>
      </c>
      <c r="D71" s="1341"/>
      <c r="E71" s="1329"/>
      <c r="F71" s="1328"/>
    </row>
    <row r="72" spans="1:11" ht="18.75">
      <c r="A72" s="1797" t="s">
        <v>926</v>
      </c>
      <c r="B72" s="1963">
        <v>13218</v>
      </c>
      <c r="C72" s="1795">
        <v>13218</v>
      </c>
      <c r="D72" s="1341"/>
      <c r="E72" s="1329"/>
      <c r="F72" s="1328"/>
    </row>
    <row r="73" spans="1:11" ht="18.75">
      <c r="A73" s="1800" t="s">
        <v>925</v>
      </c>
      <c r="B73" s="1963">
        <v>13319</v>
      </c>
      <c r="C73" s="1795">
        <v>13319</v>
      </c>
      <c r="D73" s="1341"/>
      <c r="E73" s="1329"/>
      <c r="F73" s="1328"/>
    </row>
    <row r="74" spans="1:11" ht="18.75">
      <c r="A74" s="1797" t="s">
        <v>924</v>
      </c>
      <c r="B74" s="1963">
        <v>13422</v>
      </c>
      <c r="C74" s="1795">
        <v>13422</v>
      </c>
      <c r="D74" s="1341"/>
      <c r="E74" s="1329"/>
      <c r="F74" s="1328"/>
    </row>
    <row r="75" spans="1:11" ht="18.75">
      <c r="A75" s="1800" t="s">
        <v>923</v>
      </c>
      <c r="B75" s="1963">
        <v>13524</v>
      </c>
      <c r="C75" s="1795">
        <v>13524</v>
      </c>
      <c r="D75" s="1341"/>
      <c r="E75" s="1329"/>
      <c r="F75" s="1328"/>
    </row>
    <row r="76" spans="1:11" ht="18.75">
      <c r="A76" s="1797" t="s">
        <v>922</v>
      </c>
      <c r="B76" s="1963">
        <v>13628</v>
      </c>
      <c r="C76" s="1795">
        <v>13628</v>
      </c>
      <c r="D76" s="1341"/>
      <c r="E76" s="1329"/>
      <c r="F76" s="1328"/>
    </row>
    <row r="77" spans="1:11" ht="18.75">
      <c r="A77" s="1800" t="s">
        <v>921</v>
      </c>
      <c r="B77" s="1963">
        <v>13733</v>
      </c>
      <c r="C77" s="1795">
        <v>13733</v>
      </c>
      <c r="D77" s="1341"/>
      <c r="E77" s="1329"/>
      <c r="F77" s="1328"/>
    </row>
    <row r="78" spans="1:11" ht="18.75">
      <c r="A78" s="1797" t="s">
        <v>920</v>
      </c>
      <c r="B78" s="1963">
        <v>13839</v>
      </c>
      <c r="C78" s="1795">
        <v>13839</v>
      </c>
      <c r="D78" s="1341"/>
      <c r="E78" s="1329"/>
      <c r="F78" s="1328"/>
    </row>
    <row r="79" spans="1:11" ht="18.75">
      <c r="A79" s="1798" t="s">
        <v>919</v>
      </c>
      <c r="B79" s="1963">
        <v>13909</v>
      </c>
      <c r="C79" s="1795">
        <v>13909</v>
      </c>
      <c r="D79" s="1341"/>
      <c r="E79" s="1329"/>
      <c r="F79" s="1328"/>
      <c r="G79" s="1342"/>
      <c r="H79" s="1342"/>
      <c r="I79" s="1342"/>
      <c r="J79" s="1343"/>
      <c r="K79" s="1343"/>
    </row>
    <row r="80" spans="1:11" ht="18.75">
      <c r="A80" s="1798" t="s">
        <v>918</v>
      </c>
      <c r="B80" s="1963">
        <v>14016</v>
      </c>
      <c r="C80" s="1795">
        <v>14016</v>
      </c>
      <c r="D80" s="1341"/>
      <c r="E80" s="1329"/>
      <c r="F80" s="1328"/>
      <c r="G80" s="1342"/>
      <c r="H80" s="1342"/>
    </row>
    <row r="81" spans="1:11" ht="18.75">
      <c r="A81" s="1798" t="s">
        <v>917</v>
      </c>
      <c r="B81" s="1963">
        <v>14124</v>
      </c>
      <c r="C81" s="1795">
        <v>14124</v>
      </c>
      <c r="D81" s="1341"/>
      <c r="E81" s="1329"/>
      <c r="F81" s="1328"/>
      <c r="G81" s="1342"/>
      <c r="H81" s="1342"/>
    </row>
    <row r="82" spans="1:11" ht="18.75">
      <c r="A82" s="1798" t="s">
        <v>916</v>
      </c>
      <c r="B82" s="1963">
        <v>14232</v>
      </c>
      <c r="C82" s="1795">
        <v>14232</v>
      </c>
      <c r="D82" s="1341"/>
      <c r="E82" s="1329"/>
      <c r="F82" s="1328"/>
      <c r="G82" s="1342"/>
      <c r="H82" s="1342"/>
    </row>
    <row r="83" spans="1:11" ht="18.75">
      <c r="A83" s="1798" t="s">
        <v>915</v>
      </c>
      <c r="B83" s="1963">
        <v>14341</v>
      </c>
      <c r="C83" s="1795">
        <v>14341</v>
      </c>
      <c r="D83" s="1341"/>
      <c r="E83" s="1329"/>
      <c r="F83" s="1328"/>
      <c r="G83" s="1342"/>
      <c r="H83" s="1342"/>
    </row>
    <row r="84" spans="1:11" ht="18.75">
      <c r="A84" s="1798" t="s">
        <v>914</v>
      </c>
      <c r="B84" s="1963">
        <v>14451</v>
      </c>
      <c r="C84" s="1795">
        <v>14451</v>
      </c>
      <c r="D84" s="1341"/>
      <c r="E84" s="1329"/>
      <c r="F84" s="1328"/>
      <c r="G84" s="1342"/>
      <c r="H84" s="1342"/>
      <c r="I84" s="1342"/>
      <c r="J84" s="1343"/>
      <c r="K84" s="1343"/>
    </row>
    <row r="85" spans="1:11" ht="18.75">
      <c r="A85" s="1798" t="s">
        <v>913</v>
      </c>
      <c r="B85" s="1963">
        <v>14563</v>
      </c>
      <c r="C85" s="1795">
        <v>14563</v>
      </c>
      <c r="D85" s="1341"/>
      <c r="E85" s="1329"/>
      <c r="F85" s="1328"/>
      <c r="G85" s="1342"/>
      <c r="H85" s="1342"/>
      <c r="I85" s="1342"/>
      <c r="J85" s="1343"/>
      <c r="K85" s="1343"/>
    </row>
    <row r="86" spans="1:11" ht="18.75">
      <c r="A86" s="1798" t="s">
        <v>912</v>
      </c>
      <c r="B86" s="1963">
        <v>14674</v>
      </c>
      <c r="C86" s="1795">
        <v>14674</v>
      </c>
      <c r="D86" s="1341"/>
      <c r="E86" s="1329"/>
      <c r="F86" s="1328"/>
      <c r="G86" s="1342"/>
      <c r="H86" s="1342"/>
    </row>
    <row r="87" spans="1:11" ht="18.75">
      <c r="A87" s="1797" t="s">
        <v>911</v>
      </c>
      <c r="B87" s="1963">
        <v>14748</v>
      </c>
      <c r="C87" s="1795">
        <v>14748</v>
      </c>
      <c r="D87" s="1341"/>
      <c r="E87" s="1329"/>
      <c r="F87" s="1328"/>
      <c r="G87" s="1342"/>
      <c r="H87" s="1342"/>
      <c r="I87" s="1342"/>
      <c r="J87" s="1343"/>
      <c r="K87" s="1343"/>
    </row>
    <row r="88" spans="1:11" ht="18.75">
      <c r="A88" s="1797" t="s">
        <v>910</v>
      </c>
      <c r="B88" s="1963">
        <v>14861</v>
      </c>
      <c r="C88" s="1795">
        <v>14861</v>
      </c>
      <c r="D88" s="1341"/>
      <c r="E88" s="1329"/>
      <c r="F88" s="1328"/>
      <c r="G88" s="1342"/>
      <c r="H88" s="1342"/>
      <c r="I88" s="1342"/>
      <c r="J88" s="1343"/>
      <c r="K88" s="1343"/>
    </row>
    <row r="89" spans="1:11" ht="18.75">
      <c r="A89" s="1797" t="s">
        <v>909</v>
      </c>
      <c r="B89" s="1963">
        <v>14975</v>
      </c>
      <c r="C89" s="1795">
        <v>14975</v>
      </c>
      <c r="D89" s="1341"/>
      <c r="E89" s="1329"/>
      <c r="F89" s="1328"/>
      <c r="G89" s="1342"/>
      <c r="H89" s="1342"/>
      <c r="I89" s="1342"/>
      <c r="J89" s="1343"/>
      <c r="K89" s="1343"/>
    </row>
    <row r="90" spans="1:11" ht="18.75">
      <c r="A90" s="1797" t="s">
        <v>908</v>
      </c>
      <c r="B90" s="1963">
        <v>15090</v>
      </c>
      <c r="C90" s="1795">
        <v>15090</v>
      </c>
      <c r="D90" s="1341"/>
      <c r="E90" s="1329"/>
      <c r="F90" s="1328"/>
      <c r="G90" s="1342"/>
      <c r="H90" s="1342"/>
      <c r="I90" s="1342"/>
      <c r="J90" s="1343"/>
      <c r="K90" s="1343"/>
    </row>
    <row r="91" spans="1:11" ht="18.75">
      <c r="A91" s="1797" t="s">
        <v>907</v>
      </c>
      <c r="B91" s="1963">
        <v>15207</v>
      </c>
      <c r="C91" s="1795">
        <v>15207</v>
      </c>
      <c r="D91" s="1341"/>
      <c r="E91" s="1329"/>
      <c r="F91" s="1328"/>
      <c r="G91" s="1342"/>
      <c r="H91" s="1342"/>
      <c r="I91" s="1342"/>
      <c r="J91" s="1343"/>
      <c r="K91" s="1343"/>
    </row>
    <row r="92" spans="1:11" ht="18.75">
      <c r="A92" s="1797" t="s">
        <v>906</v>
      </c>
      <c r="B92" s="1963">
        <v>15323</v>
      </c>
      <c r="C92" s="1795">
        <v>15323</v>
      </c>
      <c r="D92" s="1341"/>
      <c r="E92" s="1329"/>
      <c r="F92" s="1328"/>
      <c r="G92" s="1342"/>
      <c r="H92" s="1342"/>
    </row>
    <row r="93" spans="1:11" ht="18.75">
      <c r="A93" s="1797" t="s">
        <v>905</v>
      </c>
      <c r="B93" s="1963">
        <v>15440</v>
      </c>
      <c r="C93" s="1795">
        <v>15440</v>
      </c>
      <c r="D93" s="1341"/>
      <c r="E93" s="1329"/>
      <c r="F93" s="1328"/>
      <c r="G93" s="1342"/>
      <c r="H93" s="1342"/>
      <c r="I93" s="1342"/>
      <c r="J93" s="1343"/>
      <c r="K93" s="1343"/>
    </row>
    <row r="94" spans="1:11" ht="18.75">
      <c r="A94" s="1797" t="s">
        <v>904</v>
      </c>
      <c r="B94" s="1963">
        <v>15559</v>
      </c>
      <c r="C94" s="1795">
        <v>15559</v>
      </c>
      <c r="D94" s="1341"/>
      <c r="E94" s="1329"/>
      <c r="F94" s="1328"/>
      <c r="G94" s="1342"/>
      <c r="H94" s="1342"/>
      <c r="I94" s="1342"/>
      <c r="J94" s="1343"/>
      <c r="K94" s="1343"/>
    </row>
    <row r="95" spans="1:11" ht="18.75">
      <c r="A95" s="1798" t="s">
        <v>903</v>
      </c>
      <c r="B95" s="1963">
        <v>15635</v>
      </c>
      <c r="C95" s="1795">
        <v>15635</v>
      </c>
      <c r="D95" s="1341"/>
      <c r="E95" s="1329"/>
      <c r="F95" s="1328"/>
      <c r="G95" s="1342"/>
      <c r="H95" s="1342"/>
    </row>
    <row r="96" spans="1:11" ht="18.75">
      <c r="A96" s="1798" t="s">
        <v>902</v>
      </c>
      <c r="B96" s="1963">
        <v>15756</v>
      </c>
      <c r="C96" s="1795">
        <v>15756</v>
      </c>
      <c r="D96" s="1341"/>
      <c r="E96" s="1329"/>
      <c r="F96" s="1328"/>
      <c r="G96" s="1342"/>
      <c r="H96" s="1342"/>
      <c r="I96" s="1342"/>
      <c r="J96" s="1343"/>
      <c r="K96" s="1343"/>
    </row>
    <row r="97" spans="1:11" ht="18.75">
      <c r="A97" s="1798" t="s">
        <v>901</v>
      </c>
      <c r="B97" s="1963">
        <v>15877</v>
      </c>
      <c r="C97" s="1795">
        <v>15877</v>
      </c>
      <c r="D97" s="1341"/>
      <c r="E97" s="1329"/>
      <c r="F97" s="1328"/>
      <c r="G97" s="1342"/>
      <c r="H97" s="1342"/>
      <c r="I97" s="1342"/>
      <c r="J97" s="1343"/>
      <c r="K97" s="1343"/>
    </row>
    <row r="98" spans="1:11" ht="18.75">
      <c r="A98" s="1798" t="s">
        <v>900</v>
      </c>
      <c r="B98" s="1963">
        <v>15999</v>
      </c>
      <c r="C98" s="1795">
        <v>15999</v>
      </c>
      <c r="D98" s="1341"/>
      <c r="E98" s="1329"/>
      <c r="F98" s="1328"/>
      <c r="G98" s="1342"/>
      <c r="H98" s="1342"/>
      <c r="I98" s="1342"/>
      <c r="J98" s="1343"/>
      <c r="K98" s="1343"/>
    </row>
    <row r="99" spans="1:11" ht="18.75">
      <c r="A99" s="1798" t="s">
        <v>899</v>
      </c>
      <c r="B99" s="1963">
        <v>16122</v>
      </c>
      <c r="C99" s="1795">
        <v>16122</v>
      </c>
      <c r="D99" s="1341"/>
      <c r="E99" s="1329"/>
      <c r="F99" s="1328"/>
      <c r="G99" s="1342"/>
      <c r="H99" s="1342"/>
      <c r="I99" s="1342"/>
      <c r="J99" s="1343"/>
      <c r="K99" s="1343"/>
    </row>
    <row r="100" spans="1:11" ht="18.75">
      <c r="A100" s="1798" t="s">
        <v>898</v>
      </c>
      <c r="B100" s="1963">
        <v>16246</v>
      </c>
      <c r="C100" s="1795">
        <v>16246</v>
      </c>
      <c r="D100" s="1341"/>
      <c r="E100" s="1329"/>
      <c r="F100" s="1328"/>
      <c r="G100" s="1342"/>
      <c r="H100" s="1342"/>
    </row>
    <row r="101" spans="1:11" ht="18.75">
      <c r="A101" s="1798" t="s">
        <v>897</v>
      </c>
      <c r="B101" s="1963">
        <v>16369</v>
      </c>
      <c r="C101" s="1795">
        <v>16369</v>
      </c>
      <c r="D101" s="1341"/>
      <c r="E101" s="1329"/>
      <c r="F101" s="1328"/>
      <c r="G101" s="1342"/>
      <c r="H101" s="1342"/>
      <c r="I101" s="1342"/>
      <c r="J101" s="1343"/>
      <c r="K101" s="1343"/>
    </row>
    <row r="102" spans="1:11" ht="18.75">
      <c r="A102" s="1798" t="s">
        <v>896</v>
      </c>
      <c r="B102" s="1963">
        <v>16496</v>
      </c>
      <c r="C102" s="1795">
        <v>16496</v>
      </c>
      <c r="D102" s="1341"/>
      <c r="E102" s="1329"/>
      <c r="F102" s="1328"/>
      <c r="G102" s="1342"/>
      <c r="H102" s="1342"/>
    </row>
    <row r="103" spans="1:11" ht="18.75">
      <c r="A103" s="1797" t="s">
        <v>895</v>
      </c>
      <c r="B103" s="1963">
        <v>16630</v>
      </c>
      <c r="C103" s="1795">
        <v>16630</v>
      </c>
      <c r="D103" s="1341"/>
      <c r="E103" s="1799"/>
      <c r="F103" s="1328"/>
      <c r="G103" s="1342"/>
      <c r="H103" s="1342"/>
      <c r="I103" s="1342"/>
      <c r="J103" s="1343"/>
      <c r="K103" s="1343"/>
    </row>
    <row r="104" spans="1:11" ht="18.75">
      <c r="A104" s="1797" t="s">
        <v>894</v>
      </c>
      <c r="B104" s="1963">
        <v>16780</v>
      </c>
      <c r="C104" s="1795">
        <v>16780</v>
      </c>
      <c r="D104" s="1341"/>
      <c r="E104" s="1799"/>
      <c r="F104" s="1328"/>
      <c r="G104" s="1342"/>
      <c r="H104" s="1342"/>
      <c r="I104" s="1342"/>
      <c r="J104" s="1343"/>
      <c r="K104" s="1343"/>
    </row>
    <row r="105" spans="1:11" ht="18.75">
      <c r="A105" s="1797" t="s">
        <v>893</v>
      </c>
      <c r="B105" s="1963">
        <v>16932</v>
      </c>
      <c r="C105" s="1795">
        <v>16932</v>
      </c>
      <c r="D105" s="1341"/>
      <c r="E105" s="1799"/>
      <c r="F105" s="1328"/>
      <c r="G105" s="1342"/>
      <c r="H105" s="1342"/>
      <c r="I105" s="1342"/>
      <c r="J105" s="1343"/>
      <c r="K105" s="1343"/>
    </row>
    <row r="106" spans="1:11" ht="18.75">
      <c r="A106" s="1797" t="s">
        <v>892</v>
      </c>
      <c r="B106" s="1963">
        <v>17085</v>
      </c>
      <c r="C106" s="1795">
        <v>17085</v>
      </c>
      <c r="D106" s="1341"/>
      <c r="E106" s="1799"/>
      <c r="F106" s="1328"/>
      <c r="G106" s="1342"/>
      <c r="H106" s="1342"/>
      <c r="I106" s="1342"/>
      <c r="J106" s="1343"/>
      <c r="K106" s="1343"/>
    </row>
    <row r="107" spans="1:11" ht="18.75">
      <c r="A107" s="1797" t="s">
        <v>891</v>
      </c>
      <c r="B107" s="1963">
        <v>17239</v>
      </c>
      <c r="C107" s="1795">
        <v>17239</v>
      </c>
      <c r="D107" s="1341"/>
      <c r="E107" s="1799"/>
      <c r="F107" s="1328"/>
      <c r="G107" s="1342"/>
      <c r="H107" s="1342"/>
      <c r="I107" s="1342"/>
      <c r="J107" s="1343"/>
      <c r="K107" s="1343"/>
    </row>
    <row r="108" spans="1:11" ht="18.75">
      <c r="A108" s="1797" t="s">
        <v>890</v>
      </c>
      <c r="B108" s="1963">
        <v>17395</v>
      </c>
      <c r="C108" s="1795">
        <v>17395</v>
      </c>
      <c r="D108" s="1341"/>
      <c r="E108" s="1799"/>
      <c r="F108" s="1328"/>
      <c r="G108" s="1342"/>
      <c r="H108" s="1342"/>
      <c r="I108" s="1342"/>
      <c r="J108" s="1343"/>
      <c r="K108" s="1343"/>
    </row>
    <row r="109" spans="1:11" ht="18.75">
      <c r="A109" s="1797" t="s">
        <v>889</v>
      </c>
      <c r="B109" s="1963">
        <v>17552</v>
      </c>
      <c r="C109" s="1795">
        <v>17552</v>
      </c>
      <c r="D109" s="1341"/>
      <c r="E109" s="1799"/>
      <c r="F109" s="1328"/>
      <c r="G109" s="1342"/>
      <c r="H109" s="1342"/>
      <c r="I109" s="1342"/>
      <c r="J109" s="1343"/>
      <c r="K109" s="1343"/>
    </row>
    <row r="110" spans="1:11" ht="18.75">
      <c r="A110" s="1797" t="s">
        <v>888</v>
      </c>
      <c r="B110" s="1963">
        <v>17711</v>
      </c>
      <c r="C110" s="1795">
        <v>17711</v>
      </c>
      <c r="D110" s="1341"/>
      <c r="E110" s="1799"/>
      <c r="F110" s="1328"/>
      <c r="G110" s="1342"/>
      <c r="H110" s="1342"/>
      <c r="I110" s="1342"/>
      <c r="J110" s="1343"/>
      <c r="K110" s="1343"/>
    </row>
    <row r="111" spans="1:11" ht="18.75">
      <c r="A111" s="1798" t="s">
        <v>887</v>
      </c>
      <c r="B111" s="1963">
        <v>17845</v>
      </c>
      <c r="C111" s="1795">
        <v>17845</v>
      </c>
      <c r="D111" s="1341"/>
      <c r="E111" s="1799"/>
      <c r="F111" s="1328"/>
      <c r="G111" s="1342"/>
    </row>
    <row r="112" spans="1:11" ht="18.75">
      <c r="A112" s="1798" t="s">
        <v>886</v>
      </c>
      <c r="B112" s="1963">
        <v>17994</v>
      </c>
      <c r="C112" s="1795">
        <v>17994</v>
      </c>
      <c r="D112" s="1341"/>
      <c r="E112" s="1799"/>
      <c r="F112" s="1328"/>
      <c r="G112" s="1342"/>
      <c r="H112" s="1342"/>
    </row>
    <row r="113" spans="1:11" ht="18.75">
      <c r="A113" s="1798" t="s">
        <v>885</v>
      </c>
      <c r="B113" s="1963">
        <v>18145</v>
      </c>
      <c r="C113" s="1795">
        <v>18145</v>
      </c>
      <c r="D113" s="1341"/>
      <c r="E113" s="1799"/>
      <c r="F113" s="1328"/>
      <c r="G113" s="1342"/>
      <c r="H113" s="1342"/>
    </row>
    <row r="114" spans="1:11" ht="18.75">
      <c r="A114" s="1798" t="s">
        <v>884</v>
      </c>
      <c r="B114" s="1963">
        <v>18296</v>
      </c>
      <c r="C114" s="1795">
        <v>18296</v>
      </c>
      <c r="D114" s="1341"/>
      <c r="E114" s="1799"/>
      <c r="F114" s="1328"/>
      <c r="G114" s="1342"/>
      <c r="H114" s="1342"/>
    </row>
    <row r="115" spans="1:11" ht="18.75">
      <c r="A115" s="1798" t="s">
        <v>883</v>
      </c>
      <c r="B115" s="1963">
        <v>18449</v>
      </c>
      <c r="C115" s="1795">
        <v>18449</v>
      </c>
      <c r="D115" s="1341"/>
      <c r="E115" s="1799"/>
      <c r="F115" s="1328"/>
      <c r="G115" s="1342"/>
      <c r="H115" s="1342"/>
      <c r="I115" s="1342"/>
      <c r="J115" s="1343"/>
      <c r="K115" s="1343"/>
    </row>
    <row r="116" spans="1:11" ht="18.75">
      <c r="A116" s="1798" t="s">
        <v>882</v>
      </c>
      <c r="B116" s="1963">
        <v>18603</v>
      </c>
      <c r="C116" s="1795">
        <v>18603</v>
      </c>
      <c r="D116" s="1341"/>
      <c r="E116" s="1799"/>
      <c r="F116" s="1328"/>
      <c r="G116" s="1342"/>
      <c r="H116" s="1342"/>
      <c r="I116" s="1342"/>
      <c r="J116" s="1343"/>
      <c r="K116" s="1343"/>
    </row>
    <row r="117" spans="1:11" ht="18.75">
      <c r="A117" s="1798" t="s">
        <v>881</v>
      </c>
      <c r="B117" s="1963">
        <v>18759</v>
      </c>
      <c r="C117" s="1795">
        <v>18759</v>
      </c>
      <c r="D117" s="1341"/>
      <c r="E117" s="1799"/>
      <c r="F117" s="1328"/>
      <c r="G117" s="1342"/>
      <c r="H117" s="1342"/>
      <c r="I117" s="1342"/>
      <c r="J117" s="1343"/>
      <c r="K117" s="1343"/>
    </row>
    <row r="118" spans="1:11" ht="18.75">
      <c r="A118" s="1798" t="s">
        <v>880</v>
      </c>
      <c r="B118" s="1963">
        <v>18915</v>
      </c>
      <c r="C118" s="1795">
        <v>18915</v>
      </c>
      <c r="D118" s="1341"/>
      <c r="E118" s="1799"/>
      <c r="F118" s="1328"/>
      <c r="G118" s="1342"/>
      <c r="H118" s="1342"/>
      <c r="I118" s="1342"/>
      <c r="J118" s="1343"/>
      <c r="K118" s="1343"/>
    </row>
    <row r="119" spans="1:11" ht="18.75">
      <c r="A119" s="1797" t="s">
        <v>879</v>
      </c>
      <c r="B119" s="1963">
        <v>19208</v>
      </c>
      <c r="C119" s="1795">
        <v>19208</v>
      </c>
      <c r="D119" s="1341"/>
      <c r="E119" s="1329"/>
      <c r="F119" s="1328"/>
      <c r="G119" s="1342"/>
    </row>
    <row r="120" spans="1:11" ht="18.75">
      <c r="A120" s="1797" t="s">
        <v>878</v>
      </c>
      <c r="B120" s="1963">
        <v>19369</v>
      </c>
      <c r="C120" s="1795">
        <v>19369</v>
      </c>
      <c r="D120" s="1341"/>
      <c r="E120" s="1329"/>
      <c r="F120" s="1328"/>
      <c r="G120" s="1342"/>
    </row>
    <row r="121" spans="1:11" ht="18.75">
      <c r="A121" s="1797" t="s">
        <v>877</v>
      </c>
      <c r="B121" s="1963">
        <v>19530</v>
      </c>
      <c r="C121" s="1795">
        <v>19530</v>
      </c>
      <c r="D121" s="1341"/>
      <c r="E121" s="1329"/>
      <c r="F121" s="1328"/>
      <c r="G121" s="1342"/>
      <c r="H121" s="1342"/>
    </row>
    <row r="122" spans="1:11" ht="18.75">
      <c r="A122" s="1797" t="s">
        <v>876</v>
      </c>
      <c r="B122" s="1963">
        <v>19694</v>
      </c>
      <c r="C122" s="1795">
        <v>19694</v>
      </c>
      <c r="D122" s="1341"/>
      <c r="E122" s="1329"/>
      <c r="F122" s="1328"/>
      <c r="G122" s="1342"/>
      <c r="H122" s="1342"/>
    </row>
    <row r="123" spans="1:11" ht="18.75">
      <c r="A123" s="1797" t="s">
        <v>875</v>
      </c>
      <c r="B123" s="1963">
        <v>19858</v>
      </c>
      <c r="C123" s="1795">
        <v>19858</v>
      </c>
      <c r="D123" s="1341"/>
      <c r="E123" s="1329"/>
      <c r="F123" s="1328"/>
      <c r="G123" s="1342"/>
      <c r="H123" s="1342"/>
    </row>
    <row r="124" spans="1:11" ht="18.75">
      <c r="A124" s="1797" t="s">
        <v>874</v>
      </c>
      <c r="B124" s="1963">
        <v>20025</v>
      </c>
      <c r="C124" s="1795">
        <v>20025</v>
      </c>
      <c r="D124" s="1341"/>
      <c r="E124" s="1329"/>
      <c r="F124" s="1328"/>
      <c r="G124" s="1342"/>
      <c r="H124" s="1342"/>
      <c r="I124" s="1342"/>
      <c r="J124" s="1343"/>
      <c r="K124" s="1343"/>
    </row>
    <row r="125" spans="1:11" ht="18.75">
      <c r="A125" s="1797" t="s">
        <v>873</v>
      </c>
      <c r="B125" s="1963">
        <v>20191</v>
      </c>
      <c r="C125" s="1795">
        <v>20191</v>
      </c>
      <c r="D125" s="1341"/>
      <c r="E125" s="1329"/>
      <c r="F125" s="1328"/>
      <c r="G125" s="1342"/>
      <c r="H125" s="1346"/>
      <c r="I125" s="1342"/>
      <c r="J125" s="1343"/>
      <c r="K125" s="1343"/>
    </row>
    <row r="126" spans="1:11" ht="18.75">
      <c r="A126" s="1797" t="s">
        <v>872</v>
      </c>
      <c r="B126" s="1963">
        <v>20360</v>
      </c>
      <c r="C126" s="1795">
        <v>20360</v>
      </c>
      <c r="D126" s="1341"/>
      <c r="E126" s="1329"/>
      <c r="F126" s="1328"/>
      <c r="G126" s="1342"/>
      <c r="H126" s="1347"/>
    </row>
    <row r="127" spans="1:11" ht="18.75">
      <c r="A127" s="1798" t="s">
        <v>871</v>
      </c>
      <c r="B127" s="1963">
        <v>21200</v>
      </c>
      <c r="C127" s="1795">
        <v>21200</v>
      </c>
      <c r="D127" s="1341"/>
      <c r="E127" s="1329"/>
      <c r="F127" s="1328"/>
      <c r="G127" s="1342"/>
      <c r="H127" s="1346"/>
      <c r="I127" s="1342"/>
      <c r="J127" s="1343"/>
      <c r="K127" s="1343"/>
    </row>
    <row r="128" spans="1:11" ht="18.75">
      <c r="A128" s="1798" t="s">
        <v>870</v>
      </c>
      <c r="B128" s="1963">
        <v>21470</v>
      </c>
      <c r="C128" s="1795">
        <v>21470</v>
      </c>
      <c r="D128" s="1341"/>
    </row>
    <row r="129" spans="1:11" ht="18.75">
      <c r="A129" s="1798" t="s">
        <v>869</v>
      </c>
      <c r="B129" s="1963">
        <v>21745</v>
      </c>
      <c r="C129" s="1795">
        <v>21745</v>
      </c>
      <c r="D129" s="1341"/>
    </row>
    <row r="130" spans="1:11" ht="18.75">
      <c r="A130" s="1798" t="s">
        <v>868</v>
      </c>
      <c r="B130" s="1963">
        <v>22022</v>
      </c>
      <c r="C130" s="1795">
        <v>22022</v>
      </c>
      <c r="D130" s="1341"/>
    </row>
    <row r="131" spans="1:11" ht="18.75">
      <c r="A131" s="1798" t="s">
        <v>867</v>
      </c>
      <c r="B131" s="1963">
        <v>22303</v>
      </c>
      <c r="C131" s="1795">
        <v>22303</v>
      </c>
      <c r="D131" s="1341"/>
    </row>
    <row r="132" spans="1:11" ht="18.75">
      <c r="A132" s="1798" t="s">
        <v>866</v>
      </c>
      <c r="B132" s="1963">
        <v>22589</v>
      </c>
      <c r="C132" s="1795">
        <v>22589</v>
      </c>
      <c r="D132" s="1341"/>
    </row>
    <row r="133" spans="1:11" ht="18.75">
      <c r="A133" s="1798" t="s">
        <v>865</v>
      </c>
      <c r="B133" s="1963">
        <v>22878</v>
      </c>
      <c r="C133" s="1795">
        <v>22878</v>
      </c>
      <c r="D133" s="1341"/>
    </row>
    <row r="134" spans="1:11" ht="18.75">
      <c r="A134" s="1798" t="s">
        <v>864</v>
      </c>
      <c r="B134" s="1963">
        <v>23171</v>
      </c>
      <c r="C134" s="1795">
        <v>23171</v>
      </c>
      <c r="D134" s="1341"/>
    </row>
    <row r="135" spans="1:11" ht="18.75">
      <c r="A135" s="1797" t="s">
        <v>863</v>
      </c>
      <c r="B135" s="1963">
        <v>23270</v>
      </c>
      <c r="C135" s="1795">
        <v>23270</v>
      </c>
      <c r="D135" s="1341"/>
    </row>
    <row r="136" spans="1:11" ht="18.75">
      <c r="A136" s="1797" t="s">
        <v>862</v>
      </c>
      <c r="B136" s="1963">
        <v>23540</v>
      </c>
      <c r="C136" s="1795">
        <v>23540</v>
      </c>
      <c r="D136" s="1341"/>
    </row>
    <row r="137" spans="1:11" ht="18.75">
      <c r="A137" s="1797" t="s">
        <v>861</v>
      </c>
      <c r="B137" s="1963">
        <v>23814</v>
      </c>
      <c r="C137" s="1795">
        <v>23814</v>
      </c>
      <c r="D137" s="1341"/>
      <c r="F137" s="1329"/>
      <c r="G137" s="1328"/>
      <c r="H137" s="1342"/>
      <c r="I137" s="1342"/>
      <c r="J137" s="1343"/>
      <c r="K137" s="1343"/>
    </row>
    <row r="138" spans="1:11" ht="18.75">
      <c r="A138" s="1797" t="s">
        <v>860</v>
      </c>
      <c r="B138" s="1963">
        <v>24090</v>
      </c>
      <c r="C138" s="1795">
        <v>24090</v>
      </c>
      <c r="D138" s="1341"/>
      <c r="F138" s="1329"/>
      <c r="G138" s="1328"/>
      <c r="H138" s="1342"/>
      <c r="I138" s="1342"/>
      <c r="J138" s="1343"/>
      <c r="K138" s="1343"/>
    </row>
    <row r="139" spans="1:11" ht="18.75">
      <c r="A139" s="1797" t="s">
        <v>859</v>
      </c>
      <c r="B139" s="1963">
        <v>24370</v>
      </c>
      <c r="C139" s="1795">
        <v>24370</v>
      </c>
      <c r="D139" s="1341"/>
      <c r="F139" s="1329"/>
      <c r="G139" s="1328"/>
      <c r="H139" s="1342"/>
      <c r="I139" s="1342"/>
      <c r="J139" s="1343"/>
      <c r="K139" s="1343"/>
    </row>
    <row r="140" spans="1:11" ht="18.75">
      <c r="A140" s="1797" t="s">
        <v>858</v>
      </c>
      <c r="B140" s="1963">
        <v>24654</v>
      </c>
      <c r="C140" s="1795">
        <v>24654</v>
      </c>
      <c r="D140" s="1341"/>
      <c r="F140" s="1329"/>
      <c r="G140" s="1328"/>
      <c r="H140" s="1342"/>
      <c r="I140" s="1342"/>
      <c r="J140" s="1343"/>
      <c r="K140" s="1343"/>
    </row>
    <row r="141" spans="1:11" ht="18.75">
      <c r="A141" s="1797" t="s">
        <v>857</v>
      </c>
      <c r="B141" s="1963">
        <v>24941</v>
      </c>
      <c r="C141" s="1795">
        <v>24941</v>
      </c>
      <c r="D141" s="1341"/>
      <c r="F141" s="1329"/>
      <c r="G141" s="1328"/>
      <c r="H141" s="1342"/>
      <c r="I141" s="1342"/>
      <c r="J141" s="1343"/>
      <c r="K141" s="1343"/>
    </row>
    <row r="142" spans="1:11" ht="18.75">
      <c r="A142" s="1797" t="s">
        <v>856</v>
      </c>
      <c r="B142" s="1963">
        <v>25232</v>
      </c>
      <c r="C142" s="1795">
        <v>25232</v>
      </c>
      <c r="D142" s="1341"/>
      <c r="F142" s="1329"/>
      <c r="G142" s="1328"/>
      <c r="H142" s="1342"/>
      <c r="I142" s="1342"/>
      <c r="J142" s="1343"/>
      <c r="K142" s="1343"/>
    </row>
    <row r="143" spans="1:11" ht="18.75">
      <c r="A143" s="1798" t="s">
        <v>855</v>
      </c>
      <c r="B143" s="1963">
        <v>25416</v>
      </c>
      <c r="C143" s="1795">
        <v>25416</v>
      </c>
      <c r="D143" s="1341"/>
    </row>
    <row r="144" spans="1:11" ht="18.75">
      <c r="A144" s="1798" t="s">
        <v>854</v>
      </c>
      <c r="B144" s="1963">
        <v>25714</v>
      </c>
      <c r="C144" s="1795">
        <v>25714</v>
      </c>
      <c r="D144" s="1341"/>
    </row>
    <row r="145" spans="1:4" ht="18.75">
      <c r="A145" s="1798" t="s">
        <v>853</v>
      </c>
      <c r="B145" s="1963">
        <v>26014</v>
      </c>
      <c r="C145" s="1795">
        <v>26014</v>
      </c>
      <c r="D145" s="1341"/>
    </row>
    <row r="146" spans="1:4" ht="18.75">
      <c r="A146" s="1798" t="s">
        <v>852</v>
      </c>
      <c r="B146" s="1963">
        <v>26318</v>
      </c>
      <c r="C146" s="1795">
        <v>26318</v>
      </c>
      <c r="D146" s="1341"/>
    </row>
    <row r="147" spans="1:4" ht="18.75">
      <c r="A147" s="1798" t="s">
        <v>851</v>
      </c>
      <c r="B147" s="1963">
        <v>26627</v>
      </c>
      <c r="C147" s="1795">
        <v>26627</v>
      </c>
      <c r="D147" s="1341"/>
    </row>
    <row r="148" spans="1:4" ht="18.75">
      <c r="A148" s="1798" t="s">
        <v>850</v>
      </c>
      <c r="B148" s="1963">
        <v>26938</v>
      </c>
      <c r="C148" s="1795">
        <v>26938</v>
      </c>
      <c r="D148" s="1341"/>
    </row>
    <row r="149" spans="1:4" ht="18.75">
      <c r="A149" s="1798" t="s">
        <v>849</v>
      </c>
      <c r="B149" s="1963">
        <v>27254</v>
      </c>
      <c r="C149" s="1795">
        <v>27254</v>
      </c>
      <c r="D149" s="1341"/>
    </row>
    <row r="150" spans="1:4" ht="18.75">
      <c r="A150" s="1798" t="s">
        <v>848</v>
      </c>
      <c r="B150" s="1963">
        <v>27574</v>
      </c>
      <c r="C150" s="1795">
        <v>27574</v>
      </c>
      <c r="D150" s="1341"/>
    </row>
    <row r="151" spans="1:4" ht="18.75">
      <c r="A151" s="1797" t="s">
        <v>847</v>
      </c>
      <c r="B151" s="1963">
        <v>27813</v>
      </c>
      <c r="C151" s="1795">
        <v>27813</v>
      </c>
      <c r="D151" s="1341"/>
    </row>
    <row r="152" spans="1:4" ht="18.75">
      <c r="A152" s="1797" t="s">
        <v>846</v>
      </c>
      <c r="B152" s="1963">
        <v>28140</v>
      </c>
      <c r="C152" s="1795">
        <v>28140</v>
      </c>
      <c r="D152" s="1341"/>
    </row>
    <row r="153" spans="1:4" ht="18.75">
      <c r="A153" s="1797" t="s">
        <v>845</v>
      </c>
      <c r="B153" s="1963">
        <v>28471</v>
      </c>
      <c r="C153" s="1795">
        <v>28471</v>
      </c>
      <c r="D153" s="1341"/>
    </row>
    <row r="154" spans="1:4" ht="18.75">
      <c r="A154" s="1797" t="s">
        <v>844</v>
      </c>
      <c r="B154" s="1963">
        <v>28806</v>
      </c>
      <c r="C154" s="1795">
        <v>28806</v>
      </c>
      <c r="D154" s="1341"/>
    </row>
    <row r="155" spans="1:4" ht="18.75">
      <c r="A155" s="1797" t="s">
        <v>843</v>
      </c>
      <c r="B155" s="1963">
        <v>29144</v>
      </c>
      <c r="C155" s="1795">
        <v>29144</v>
      </c>
      <c r="D155" s="1341"/>
    </row>
    <row r="156" spans="1:4" ht="18.75">
      <c r="A156" s="1797" t="s">
        <v>842</v>
      </c>
      <c r="B156" s="1963">
        <v>29487</v>
      </c>
      <c r="C156" s="1795">
        <v>29487</v>
      </c>
      <c r="D156" s="1341"/>
    </row>
    <row r="157" spans="1:4" ht="18.75">
      <c r="A157" s="1797" t="s">
        <v>841</v>
      </c>
      <c r="B157" s="1963">
        <v>29835</v>
      </c>
      <c r="C157" s="1795">
        <v>29835</v>
      </c>
      <c r="D157" s="1341"/>
    </row>
    <row r="158" spans="1:4" ht="18.75">
      <c r="A158" s="1797" t="s">
        <v>840</v>
      </c>
      <c r="B158" s="1963">
        <v>30186</v>
      </c>
      <c r="C158" s="1795">
        <v>30186</v>
      </c>
      <c r="D158" s="1341"/>
    </row>
    <row r="159" spans="1:4" ht="18.75">
      <c r="A159" s="1798" t="s">
        <v>839</v>
      </c>
      <c r="B159" s="1963">
        <v>30450</v>
      </c>
      <c r="C159" s="1795">
        <v>30450</v>
      </c>
      <c r="D159" s="1341"/>
    </row>
    <row r="160" spans="1:4" ht="18.75">
      <c r="A160" s="1798" t="s">
        <v>838</v>
      </c>
      <c r="B160" s="1963">
        <v>30809</v>
      </c>
      <c r="C160" s="1795">
        <v>30809</v>
      </c>
      <c r="D160" s="1341"/>
    </row>
    <row r="161" spans="1:4" ht="18.75">
      <c r="A161" s="1798" t="s">
        <v>837</v>
      </c>
      <c r="B161" s="1963">
        <v>31173</v>
      </c>
      <c r="C161" s="1795">
        <v>31173</v>
      </c>
      <c r="D161" s="1341"/>
    </row>
    <row r="162" spans="1:4" ht="18.75">
      <c r="A162" s="1798" t="s">
        <v>836</v>
      </c>
      <c r="B162" s="1963">
        <v>31542</v>
      </c>
      <c r="C162" s="1795">
        <v>31542</v>
      </c>
      <c r="D162" s="1341"/>
    </row>
    <row r="163" spans="1:4" ht="18.75">
      <c r="A163" s="1798" t="s">
        <v>835</v>
      </c>
      <c r="B163" s="1963">
        <v>31914</v>
      </c>
      <c r="C163" s="1795">
        <v>31914</v>
      </c>
      <c r="D163" s="1341"/>
    </row>
    <row r="164" spans="1:4" ht="18.75">
      <c r="A164" s="1798" t="s">
        <v>834</v>
      </c>
      <c r="B164" s="1963">
        <v>32291</v>
      </c>
      <c r="C164" s="1795">
        <v>32291</v>
      </c>
      <c r="D164" s="1341"/>
    </row>
    <row r="165" spans="1:4" ht="18.75">
      <c r="A165" s="1798" t="s">
        <v>833</v>
      </c>
      <c r="B165" s="1963">
        <v>32673</v>
      </c>
      <c r="C165" s="1795">
        <v>32673</v>
      </c>
      <c r="D165" s="1341"/>
    </row>
    <row r="166" spans="1:4" ht="18.75">
      <c r="A166" s="1798" t="s">
        <v>832</v>
      </c>
      <c r="B166" s="1963">
        <v>33061</v>
      </c>
      <c r="C166" s="1795">
        <v>33061</v>
      </c>
      <c r="D166" s="1341"/>
    </row>
    <row r="167" spans="1:4" ht="18.75">
      <c r="A167" s="1797" t="s">
        <v>831</v>
      </c>
      <c r="B167" s="1963">
        <v>33351</v>
      </c>
      <c r="C167" s="1795">
        <v>33351</v>
      </c>
      <c r="D167" s="1341"/>
    </row>
    <row r="168" spans="1:4" ht="18.75">
      <c r="A168" s="1797" t="s">
        <v>830</v>
      </c>
      <c r="B168" s="1963">
        <v>33746</v>
      </c>
      <c r="C168" s="1795">
        <v>33746</v>
      </c>
      <c r="D168" s="1341"/>
    </row>
    <row r="169" spans="1:4" ht="18.75">
      <c r="A169" s="1797" t="s">
        <v>829</v>
      </c>
      <c r="B169" s="1963">
        <v>34146</v>
      </c>
      <c r="C169" s="1795">
        <v>34146</v>
      </c>
      <c r="D169" s="1341"/>
    </row>
    <row r="170" spans="1:4" ht="18.75">
      <c r="A170" s="1797" t="s">
        <v>828</v>
      </c>
      <c r="B170" s="1963">
        <v>34551</v>
      </c>
      <c r="C170" s="1795">
        <v>34551</v>
      </c>
      <c r="D170" s="1341"/>
    </row>
    <row r="171" spans="1:4" ht="18.75">
      <c r="A171" s="1797" t="s">
        <v>827</v>
      </c>
      <c r="B171" s="1963">
        <v>34961</v>
      </c>
      <c r="C171" s="1795">
        <v>34961</v>
      </c>
      <c r="D171" s="1341"/>
    </row>
    <row r="172" spans="1:4" ht="18.75">
      <c r="A172" s="1797" t="s">
        <v>826</v>
      </c>
      <c r="B172" s="1963">
        <v>35376</v>
      </c>
      <c r="C172" s="1795">
        <v>35376</v>
      </c>
      <c r="D172" s="1341"/>
    </row>
    <row r="173" spans="1:4" ht="18.75">
      <c r="A173" s="1797" t="s">
        <v>825</v>
      </c>
      <c r="B173" s="1963">
        <v>35797</v>
      </c>
      <c r="C173" s="1795">
        <v>35797</v>
      </c>
      <c r="D173" s="1341"/>
    </row>
    <row r="174" spans="1:4" ht="18.75">
      <c r="A174" s="1797" t="s">
        <v>824</v>
      </c>
      <c r="B174" s="1963">
        <v>36222</v>
      </c>
      <c r="C174" s="1795">
        <v>36222</v>
      </c>
      <c r="D174" s="1341"/>
    </row>
    <row r="175" spans="1:4" ht="18.75">
      <c r="A175" s="1798" t="s">
        <v>823</v>
      </c>
      <c r="B175" s="1963">
        <v>36541</v>
      </c>
      <c r="C175" s="1795">
        <v>36541</v>
      </c>
      <c r="D175" s="1341"/>
    </row>
    <row r="176" spans="1:4" ht="18.75">
      <c r="A176" s="1798" t="s">
        <v>822</v>
      </c>
      <c r="B176" s="1963">
        <v>36976</v>
      </c>
      <c r="C176" s="1795">
        <v>36976</v>
      </c>
      <c r="D176" s="1341"/>
    </row>
    <row r="177" spans="1:4" ht="18.75">
      <c r="A177" s="1798" t="s">
        <v>821</v>
      </c>
      <c r="B177" s="1963">
        <v>37416</v>
      </c>
      <c r="C177" s="1795">
        <v>37416</v>
      </c>
      <c r="D177" s="1341"/>
    </row>
    <row r="178" spans="1:4" ht="18.75">
      <c r="A178" s="1798" t="s">
        <v>820</v>
      </c>
      <c r="B178" s="1963">
        <v>37861</v>
      </c>
      <c r="C178" s="1795">
        <v>37861</v>
      </c>
      <c r="D178" s="1341"/>
    </row>
    <row r="179" spans="1:4" ht="18.75">
      <c r="A179" s="1798" t="s">
        <v>819</v>
      </c>
      <c r="B179" s="1963">
        <v>38313</v>
      </c>
      <c r="C179" s="1795">
        <v>38313</v>
      </c>
      <c r="D179" s="1341"/>
    </row>
    <row r="180" spans="1:4" ht="18.75">
      <c r="A180" s="1798" t="s">
        <v>818</v>
      </c>
      <c r="B180" s="1963">
        <v>38770</v>
      </c>
      <c r="C180" s="1795">
        <v>38770</v>
      </c>
      <c r="D180" s="1341"/>
    </row>
    <row r="181" spans="1:4" ht="18.75">
      <c r="A181" s="1798" t="s">
        <v>817</v>
      </c>
      <c r="B181" s="1963">
        <v>39231</v>
      </c>
      <c r="C181" s="1795">
        <v>39231</v>
      </c>
      <c r="D181" s="1341"/>
    </row>
    <row r="182" spans="1:4" ht="18.75">
      <c r="A182" s="1798" t="s">
        <v>816</v>
      </c>
      <c r="B182" s="1963">
        <v>39700</v>
      </c>
      <c r="C182" s="1795">
        <v>39700</v>
      </c>
      <c r="D182" s="1341"/>
    </row>
    <row r="183" spans="1:4" ht="18.75">
      <c r="A183" s="1797" t="s">
        <v>815</v>
      </c>
      <c r="B183" s="1963">
        <v>40051</v>
      </c>
      <c r="C183" s="1795">
        <v>40051</v>
      </c>
      <c r="D183" s="1341"/>
    </row>
    <row r="184" spans="1:4" ht="18.75">
      <c r="A184" s="1797" t="s">
        <v>814</v>
      </c>
      <c r="B184" s="1963">
        <v>40529</v>
      </c>
      <c r="C184" s="1795">
        <v>40529</v>
      </c>
      <c r="D184" s="1341"/>
    </row>
    <row r="185" spans="1:4" ht="18.75">
      <c r="A185" s="1797" t="s">
        <v>813</v>
      </c>
      <c r="B185" s="1963">
        <v>41013</v>
      </c>
      <c r="C185" s="1795">
        <v>41013</v>
      </c>
      <c r="D185" s="1341"/>
    </row>
    <row r="186" spans="1:4" ht="18.75">
      <c r="A186" s="1797" t="s">
        <v>812</v>
      </c>
      <c r="B186" s="1963">
        <v>41503</v>
      </c>
      <c r="C186" s="1795">
        <v>41503</v>
      </c>
      <c r="D186" s="1341"/>
    </row>
    <row r="187" spans="1:4" ht="18.75">
      <c r="A187" s="1797" t="s">
        <v>811</v>
      </c>
      <c r="B187" s="1963">
        <v>42000</v>
      </c>
      <c r="C187" s="1795">
        <v>42000</v>
      </c>
      <c r="D187" s="1341"/>
    </row>
    <row r="188" spans="1:4" ht="18.75">
      <c r="A188" s="1797" t="s">
        <v>810</v>
      </c>
      <c r="B188" s="1963">
        <v>42502</v>
      </c>
      <c r="C188" s="1795">
        <v>42502</v>
      </c>
      <c r="D188" s="1341"/>
    </row>
    <row r="189" spans="1:4" ht="18.75">
      <c r="A189" s="1797" t="s">
        <v>809</v>
      </c>
      <c r="B189" s="1963">
        <v>43010</v>
      </c>
      <c r="C189" s="1795">
        <v>43010</v>
      </c>
      <c r="D189" s="1341"/>
    </row>
    <row r="190" spans="1:4" ht="18.75">
      <c r="A190" s="1797" t="s">
        <v>808</v>
      </c>
      <c r="B190" s="1963">
        <v>43525</v>
      </c>
      <c r="C190" s="1795">
        <v>43525</v>
      </c>
      <c r="D190" s="1341"/>
    </row>
    <row r="191" spans="1:4" ht="18.75">
      <c r="A191" s="1798" t="s">
        <v>807</v>
      </c>
      <c r="B191" s="1963">
        <v>44451</v>
      </c>
      <c r="C191" s="1795">
        <v>44451</v>
      </c>
      <c r="D191" s="1341"/>
    </row>
    <row r="192" spans="1:4" ht="18.75">
      <c r="A192" s="1798" t="s">
        <v>806</v>
      </c>
      <c r="B192" s="1963">
        <v>45154</v>
      </c>
      <c r="C192" s="1795">
        <v>45154</v>
      </c>
      <c r="D192" s="1341"/>
    </row>
    <row r="193" spans="1:4" ht="18.75">
      <c r="A193" s="1798" t="s">
        <v>805</v>
      </c>
      <c r="B193" s="1963">
        <v>45867</v>
      </c>
      <c r="C193" s="1795">
        <v>45867</v>
      </c>
      <c r="D193" s="1341"/>
    </row>
    <row r="194" spans="1:4" ht="18.75">
      <c r="A194" s="1798" t="s">
        <v>804</v>
      </c>
      <c r="B194" s="1963">
        <v>46592</v>
      </c>
      <c r="C194" s="1795">
        <v>46592</v>
      </c>
      <c r="D194" s="1341"/>
    </row>
    <row r="195" spans="1:4" ht="18.75">
      <c r="A195" s="1798" t="s">
        <v>803</v>
      </c>
      <c r="B195" s="1963">
        <v>47329</v>
      </c>
      <c r="C195" s="1795">
        <v>47329</v>
      </c>
      <c r="D195" s="1341"/>
    </row>
    <row r="196" spans="1:4" ht="18.75">
      <c r="A196" s="1798" t="s">
        <v>802</v>
      </c>
      <c r="B196" s="1963">
        <v>48078</v>
      </c>
      <c r="C196" s="1795">
        <v>48078</v>
      </c>
      <c r="D196" s="1341"/>
    </row>
    <row r="197" spans="1:4" ht="18.75">
      <c r="A197" s="1798" t="s">
        <v>801</v>
      </c>
      <c r="B197" s="1963">
        <v>48840</v>
      </c>
      <c r="C197" s="1795">
        <v>48840</v>
      </c>
      <c r="D197" s="1341"/>
    </row>
    <row r="198" spans="1:4" ht="18.75">
      <c r="A198" s="1798" t="s">
        <v>800</v>
      </c>
      <c r="B198" s="1963">
        <v>49613</v>
      </c>
      <c r="C198" s="1795">
        <v>49613</v>
      </c>
      <c r="D198" s="1341"/>
    </row>
    <row r="199" spans="1:4" ht="18.75">
      <c r="A199" s="1797" t="s">
        <v>799</v>
      </c>
      <c r="B199" s="1963">
        <v>50068</v>
      </c>
      <c r="C199" s="1795">
        <v>50068</v>
      </c>
      <c r="D199" s="1341"/>
    </row>
    <row r="200" spans="1:4" ht="18.75">
      <c r="A200" s="1797" t="s">
        <v>798</v>
      </c>
      <c r="B200" s="1963">
        <v>50860</v>
      </c>
      <c r="C200" s="1795">
        <v>50860</v>
      </c>
      <c r="D200" s="1341"/>
    </row>
    <row r="201" spans="1:4" ht="18.75">
      <c r="A201" s="1797" t="s">
        <v>797</v>
      </c>
      <c r="B201" s="1963">
        <v>51667</v>
      </c>
      <c r="C201" s="1795">
        <v>51667</v>
      </c>
      <c r="D201" s="1341"/>
    </row>
    <row r="202" spans="1:4" ht="18.75">
      <c r="A202" s="1797" t="s">
        <v>796</v>
      </c>
      <c r="B202" s="1963">
        <v>52486</v>
      </c>
      <c r="C202" s="1795">
        <v>52486</v>
      </c>
      <c r="D202" s="1341"/>
    </row>
    <row r="203" spans="1:4" ht="18.75">
      <c r="A203" s="1797" t="s">
        <v>795</v>
      </c>
      <c r="B203" s="1963">
        <v>53319</v>
      </c>
      <c r="C203" s="1795">
        <v>53319</v>
      </c>
      <c r="D203" s="1341"/>
    </row>
    <row r="204" spans="1:4" ht="18.75">
      <c r="A204" s="1797" t="s">
        <v>794</v>
      </c>
      <c r="B204" s="1963">
        <v>54165</v>
      </c>
      <c r="C204" s="1795">
        <v>54165</v>
      </c>
      <c r="D204" s="1341"/>
    </row>
    <row r="205" spans="1:4" ht="18.75">
      <c r="A205" s="1797" t="s">
        <v>793</v>
      </c>
      <c r="B205" s="1963">
        <v>55025</v>
      </c>
      <c r="C205" s="1795">
        <v>55025</v>
      </c>
      <c r="D205" s="1341"/>
    </row>
    <row r="206" spans="1:4" ht="18.75">
      <c r="A206" s="1797" t="s">
        <v>792</v>
      </c>
      <c r="B206" s="1963">
        <v>55899</v>
      </c>
      <c r="C206" s="1795">
        <v>55899</v>
      </c>
      <c r="D206" s="1341"/>
    </row>
    <row r="207" spans="1:4" ht="18.75">
      <c r="A207" s="1798" t="s">
        <v>791</v>
      </c>
      <c r="B207" s="1963">
        <v>56385</v>
      </c>
      <c r="C207" s="1795">
        <v>56385</v>
      </c>
      <c r="D207" s="1341"/>
    </row>
    <row r="208" spans="1:4" ht="18.75">
      <c r="A208" s="1798" t="s">
        <v>790</v>
      </c>
      <c r="B208" s="1963">
        <v>57281</v>
      </c>
      <c r="C208" s="1795">
        <v>57281</v>
      </c>
      <c r="D208" s="1341"/>
    </row>
    <row r="209" spans="1:4" ht="18.75">
      <c r="A209" s="1798" t="s">
        <v>789</v>
      </c>
      <c r="B209" s="1963">
        <v>58192</v>
      </c>
      <c r="C209" s="1795">
        <v>58192</v>
      </c>
      <c r="D209" s="1341"/>
    </row>
    <row r="210" spans="1:4" ht="18.75">
      <c r="A210" s="1798" t="s">
        <v>788</v>
      </c>
      <c r="B210" s="1963">
        <v>59118</v>
      </c>
      <c r="C210" s="1795">
        <v>59118</v>
      </c>
      <c r="D210" s="1341"/>
    </row>
    <row r="211" spans="1:4" ht="18.75">
      <c r="A211" s="1798" t="s">
        <v>787</v>
      </c>
      <c r="B211" s="1963">
        <v>60059</v>
      </c>
      <c r="C211" s="1795">
        <v>60059</v>
      </c>
      <c r="D211" s="1341"/>
    </row>
    <row r="212" spans="1:4" ht="18.75">
      <c r="A212" s="1798" t="s">
        <v>786</v>
      </c>
      <c r="B212" s="1963">
        <v>61015</v>
      </c>
      <c r="C212" s="1795">
        <v>61015</v>
      </c>
      <c r="D212" s="1341"/>
    </row>
    <row r="213" spans="1:4" ht="18.75">
      <c r="A213" s="1798" t="s">
        <v>785</v>
      </c>
      <c r="B213" s="1963">
        <v>61987</v>
      </c>
      <c r="C213" s="1795">
        <v>61987</v>
      </c>
      <c r="D213" s="1341"/>
    </row>
    <row r="214" spans="1:4" ht="18.75">
      <c r="A214" s="1798" t="s">
        <v>784</v>
      </c>
      <c r="B214" s="1963">
        <v>62975</v>
      </c>
      <c r="C214" s="1795">
        <v>62975</v>
      </c>
      <c r="D214" s="1341"/>
    </row>
    <row r="215" spans="1:4" ht="18.75">
      <c r="A215" s="1797" t="s">
        <v>783</v>
      </c>
      <c r="B215" s="1963">
        <v>63524</v>
      </c>
      <c r="C215" s="1795">
        <v>63524</v>
      </c>
      <c r="D215" s="1341"/>
    </row>
    <row r="216" spans="1:4" ht="18.75">
      <c r="A216" s="1797" t="s">
        <v>782</v>
      </c>
      <c r="B216" s="1963">
        <v>64536</v>
      </c>
      <c r="C216" s="1795">
        <v>64536</v>
      </c>
      <c r="D216" s="1341"/>
    </row>
    <row r="217" spans="1:4" ht="18.75">
      <c r="A217" s="1797" t="s">
        <v>781</v>
      </c>
      <c r="B217" s="1963">
        <v>65566</v>
      </c>
      <c r="C217" s="1795">
        <v>65566</v>
      </c>
      <c r="D217" s="1341"/>
    </row>
    <row r="218" spans="1:4" ht="18.75">
      <c r="A218" s="1797" t="s">
        <v>780</v>
      </c>
      <c r="B218" s="1963">
        <v>66612</v>
      </c>
      <c r="C218" s="1795">
        <v>66612</v>
      </c>
      <c r="D218" s="1341"/>
    </row>
    <row r="219" spans="1:4" ht="18.75">
      <c r="A219" s="1797" t="s">
        <v>779</v>
      </c>
      <c r="B219" s="1963">
        <v>67675</v>
      </c>
      <c r="C219" s="1795">
        <v>67675</v>
      </c>
      <c r="D219" s="1341"/>
    </row>
    <row r="220" spans="1:4" ht="18.75">
      <c r="A220" s="1797" t="s">
        <v>778</v>
      </c>
      <c r="B220" s="1963">
        <v>68756</v>
      </c>
      <c r="C220" s="1795">
        <v>68756</v>
      </c>
      <c r="D220" s="1341"/>
    </row>
    <row r="221" spans="1:4" ht="18.75">
      <c r="A221" s="1797" t="s">
        <v>777</v>
      </c>
      <c r="B221" s="1963">
        <v>69854</v>
      </c>
      <c r="C221" s="1795">
        <v>69854</v>
      </c>
      <c r="D221" s="1341"/>
    </row>
    <row r="222" spans="1:4" ht="18.75">
      <c r="A222" s="1797" t="s">
        <v>776</v>
      </c>
      <c r="B222" s="1963">
        <v>70970</v>
      </c>
      <c r="C222" s="1795">
        <v>70970</v>
      </c>
      <c r="D222" s="1341"/>
    </row>
    <row r="223" spans="1:4" ht="18.75">
      <c r="A223" s="1798" t="s">
        <v>775</v>
      </c>
      <c r="B223" s="1963">
        <v>71591</v>
      </c>
      <c r="C223" s="1795">
        <v>71591</v>
      </c>
      <c r="D223" s="1341"/>
    </row>
    <row r="224" spans="1:4" ht="18.75">
      <c r="A224" s="1798" t="s">
        <v>774</v>
      </c>
      <c r="B224" s="1963">
        <v>72735</v>
      </c>
      <c r="C224" s="1795">
        <v>72735</v>
      </c>
      <c r="D224" s="1341"/>
    </row>
    <row r="225" spans="1:4" ht="18.75">
      <c r="A225" s="1798" t="s">
        <v>773</v>
      </c>
      <c r="B225" s="1963">
        <v>73899</v>
      </c>
      <c r="C225" s="1795">
        <v>73899</v>
      </c>
      <c r="D225" s="1341"/>
    </row>
    <row r="226" spans="1:4" ht="18.75">
      <c r="A226" s="1798" t="s">
        <v>772</v>
      </c>
      <c r="B226" s="1963">
        <v>75082</v>
      </c>
      <c r="C226" s="1795">
        <v>75082</v>
      </c>
      <c r="D226" s="1341"/>
    </row>
    <row r="227" spans="1:4" ht="18.75">
      <c r="A227" s="1798" t="s">
        <v>771</v>
      </c>
      <c r="B227" s="1963">
        <v>76308</v>
      </c>
      <c r="C227" s="1795">
        <v>76308</v>
      </c>
      <c r="D227" s="1341"/>
    </row>
    <row r="228" spans="1:4" ht="18.75">
      <c r="A228" s="1798" t="s">
        <v>770</v>
      </c>
      <c r="B228" s="1963">
        <v>77553</v>
      </c>
      <c r="C228" s="1795">
        <v>77553</v>
      </c>
      <c r="D228" s="1341"/>
    </row>
    <row r="229" spans="1:4" ht="18.75">
      <c r="A229" s="1798" t="s">
        <v>769</v>
      </c>
      <c r="B229" s="1963">
        <v>78819</v>
      </c>
      <c r="C229" s="1795">
        <v>78819</v>
      </c>
      <c r="D229" s="1341"/>
    </row>
    <row r="230" spans="1:4" ht="18.75">
      <c r="A230" s="1798" t="s">
        <v>768</v>
      </c>
      <c r="B230" s="1963">
        <v>80105</v>
      </c>
      <c r="C230" s="1795">
        <v>80105</v>
      </c>
      <c r="D230" s="1341"/>
    </row>
    <row r="231" spans="1:4" ht="18.75">
      <c r="A231" s="1797" t="s">
        <v>767</v>
      </c>
      <c r="B231" s="1963">
        <v>80820</v>
      </c>
      <c r="C231" s="1795">
        <v>80820</v>
      </c>
      <c r="D231" s="1341"/>
    </row>
    <row r="232" spans="1:4" ht="18.75">
      <c r="A232" s="1797" t="s">
        <v>766</v>
      </c>
      <c r="B232" s="1963">
        <v>82139</v>
      </c>
      <c r="C232" s="1795">
        <v>82139</v>
      </c>
      <c r="D232" s="1341"/>
    </row>
    <row r="233" spans="1:4" ht="18.75">
      <c r="A233" s="1797" t="s">
        <v>765</v>
      </c>
      <c r="B233" s="1963">
        <v>83480</v>
      </c>
      <c r="C233" s="1795">
        <v>83480</v>
      </c>
      <c r="D233" s="1341"/>
    </row>
    <row r="234" spans="1:4" ht="18.75">
      <c r="A234" s="1797" t="s">
        <v>764</v>
      </c>
      <c r="B234" s="1963">
        <v>84843</v>
      </c>
      <c r="C234" s="1795">
        <v>84843</v>
      </c>
      <c r="D234" s="1341"/>
    </row>
    <row r="235" spans="1:4" ht="18.75">
      <c r="A235" s="1797" t="s">
        <v>763</v>
      </c>
      <c r="B235" s="1963">
        <v>86228</v>
      </c>
      <c r="C235" s="1795">
        <v>86228</v>
      </c>
      <c r="D235" s="1341"/>
    </row>
    <row r="236" spans="1:4" ht="18.75">
      <c r="A236" s="1797" t="s">
        <v>762</v>
      </c>
      <c r="B236" s="1963">
        <v>87636</v>
      </c>
      <c r="C236" s="1795">
        <v>87636</v>
      </c>
      <c r="D236" s="1341"/>
    </row>
    <row r="237" spans="1:4" ht="18.75">
      <c r="A237" s="1797" t="s">
        <v>761</v>
      </c>
      <c r="B237" s="1963">
        <v>89065</v>
      </c>
      <c r="C237" s="1795">
        <v>89065</v>
      </c>
      <c r="D237" s="1341"/>
    </row>
    <row r="238" spans="1:4" ht="18.75">
      <c r="A238" s="1797" t="s">
        <v>760</v>
      </c>
      <c r="B238" s="1963">
        <v>90519</v>
      </c>
      <c r="C238" s="1795">
        <v>90519</v>
      </c>
      <c r="D238" s="1341"/>
    </row>
    <row r="239" spans="1:4" ht="18.75">
      <c r="A239" s="1798" t="s">
        <v>759</v>
      </c>
      <c r="B239" s="1963">
        <v>92136</v>
      </c>
      <c r="C239" s="1795">
        <v>92136</v>
      </c>
      <c r="D239" s="1341"/>
    </row>
    <row r="240" spans="1:4" ht="18.75">
      <c r="A240" s="1798" t="s">
        <v>758</v>
      </c>
      <c r="B240" s="1963">
        <v>93640</v>
      </c>
      <c r="C240" s="1795">
        <v>93640</v>
      </c>
      <c r="D240" s="1341"/>
    </row>
    <row r="241" spans="1:11" ht="18.75">
      <c r="A241" s="1798" t="s">
        <v>757</v>
      </c>
      <c r="B241" s="1963">
        <v>95167</v>
      </c>
      <c r="C241" s="1795">
        <v>95167</v>
      </c>
      <c r="D241" s="1341"/>
    </row>
    <row r="242" spans="1:11" ht="18.75">
      <c r="A242" s="1798" t="s">
        <v>756</v>
      </c>
      <c r="B242" s="1963">
        <v>96720</v>
      </c>
      <c r="C242" s="1795">
        <v>96720</v>
      </c>
      <c r="D242" s="1341"/>
    </row>
    <row r="243" spans="1:11" ht="18.75">
      <c r="A243" s="1798" t="s">
        <v>755</v>
      </c>
      <c r="B243" s="1963">
        <v>98299</v>
      </c>
      <c r="C243" s="1795">
        <v>98299</v>
      </c>
      <c r="D243" s="1341"/>
    </row>
    <row r="244" spans="1:11" ht="18.75">
      <c r="A244" s="1798" t="s">
        <v>754</v>
      </c>
      <c r="B244" s="1963">
        <v>99904</v>
      </c>
      <c r="C244" s="1795">
        <v>99904</v>
      </c>
      <c r="D244" s="1341"/>
    </row>
    <row r="245" spans="1:11" ht="18.75">
      <c r="A245" s="1798" t="s">
        <v>753</v>
      </c>
      <c r="B245" s="1963">
        <v>101535</v>
      </c>
      <c r="C245" s="1795">
        <v>101535</v>
      </c>
      <c r="D245" s="1341"/>
    </row>
    <row r="246" spans="1:11" ht="18.75">
      <c r="A246" s="1798" t="s">
        <v>752</v>
      </c>
      <c r="B246" s="1963">
        <v>103192</v>
      </c>
      <c r="C246" s="1795">
        <v>103192</v>
      </c>
      <c r="D246" s="1341"/>
    </row>
    <row r="247" spans="1:11" ht="18.75">
      <c r="A247" s="1797" t="s">
        <v>751</v>
      </c>
      <c r="B247" s="1963">
        <v>104113</v>
      </c>
      <c r="C247" s="1795">
        <v>104113</v>
      </c>
      <c r="D247" s="1341"/>
      <c r="F247" s="1329"/>
      <c r="G247" s="1328"/>
      <c r="H247" s="1342"/>
      <c r="I247" s="1342"/>
      <c r="J247" s="1343"/>
      <c r="K247" s="1343"/>
    </row>
    <row r="248" spans="1:11" ht="18.75">
      <c r="A248" s="1797" t="s">
        <v>750</v>
      </c>
      <c r="B248" s="1963">
        <v>105812</v>
      </c>
      <c r="C248" s="1795">
        <v>105812</v>
      </c>
      <c r="D248" s="1341"/>
      <c r="F248" s="1329"/>
      <c r="G248" s="1328"/>
      <c r="H248" s="1342"/>
      <c r="I248" s="1342"/>
      <c r="J248" s="1343"/>
      <c r="K248" s="1343"/>
    </row>
    <row r="249" spans="1:11" ht="18.75">
      <c r="A249" s="1797" t="s">
        <v>749</v>
      </c>
      <c r="B249" s="1963">
        <v>107540</v>
      </c>
      <c r="C249" s="1795">
        <v>107540</v>
      </c>
      <c r="D249" s="1341"/>
    </row>
    <row r="250" spans="1:11" ht="18.75">
      <c r="A250" s="1797" t="s">
        <v>748</v>
      </c>
      <c r="B250" s="1963">
        <v>109540</v>
      </c>
      <c r="C250" s="1795">
        <v>109540</v>
      </c>
      <c r="D250" s="1341"/>
    </row>
    <row r="251" spans="1:11" ht="18.75">
      <c r="A251" s="1797" t="s">
        <v>747</v>
      </c>
      <c r="B251" s="1963">
        <v>111079</v>
      </c>
      <c r="C251" s="1795">
        <v>111079</v>
      </c>
      <c r="D251" s="1341"/>
    </row>
    <row r="252" spans="1:11" ht="18.75">
      <c r="A252" s="1797" t="s">
        <v>746</v>
      </c>
      <c r="B252" s="1963">
        <v>112891</v>
      </c>
      <c r="C252" s="1795">
        <v>112891</v>
      </c>
      <c r="D252" s="1341"/>
    </row>
    <row r="253" spans="1:11" ht="18.75">
      <c r="A253" s="1797" t="s">
        <v>745</v>
      </c>
      <c r="B253" s="1963">
        <v>114733</v>
      </c>
      <c r="C253" s="1795">
        <v>114733</v>
      </c>
      <c r="D253" s="1341"/>
    </row>
    <row r="254" spans="1:11" ht="18.75">
      <c r="A254" s="1797" t="s">
        <v>744</v>
      </c>
      <c r="B254" s="1963">
        <v>116607</v>
      </c>
      <c r="C254" s="1795">
        <v>116607</v>
      </c>
      <c r="D254" s="1341"/>
    </row>
    <row r="255" spans="1:11" ht="18.75">
      <c r="A255" s="1798" t="s">
        <v>743</v>
      </c>
      <c r="B255" s="1963">
        <v>117647</v>
      </c>
      <c r="C255" s="1795">
        <v>117647</v>
      </c>
      <c r="D255" s="1341"/>
    </row>
    <row r="256" spans="1:11" ht="18.75">
      <c r="A256" s="1798" t="s">
        <v>742</v>
      </c>
      <c r="B256" s="1963">
        <v>119568</v>
      </c>
      <c r="C256" s="1795">
        <v>119568</v>
      </c>
      <c r="D256" s="1341"/>
    </row>
    <row r="257" spans="1:13" ht="18.75">
      <c r="A257" s="1798" t="s">
        <v>741</v>
      </c>
      <c r="B257" s="1963">
        <v>121519</v>
      </c>
      <c r="C257" s="1795">
        <v>121519</v>
      </c>
      <c r="D257" s="1341"/>
    </row>
    <row r="258" spans="1:13" ht="18.75">
      <c r="A258" s="1798" t="s">
        <v>740</v>
      </c>
      <c r="B258" s="1963">
        <v>123503</v>
      </c>
      <c r="C258" s="1795">
        <v>123503</v>
      </c>
      <c r="D258" s="1341"/>
    </row>
    <row r="259" spans="1:13" ht="18.75">
      <c r="A259" s="1798" t="s">
        <v>739</v>
      </c>
      <c r="B259" s="1963">
        <v>125519</v>
      </c>
      <c r="C259" s="1795">
        <v>125519</v>
      </c>
      <c r="D259" s="1341"/>
    </row>
    <row r="260" spans="1:13" ht="18.75">
      <c r="A260" s="1798" t="s">
        <v>738</v>
      </c>
      <c r="B260" s="1963">
        <v>127567</v>
      </c>
      <c r="C260" s="1795">
        <v>127567</v>
      </c>
      <c r="D260" s="1341"/>
    </row>
    <row r="261" spans="1:13" ht="18.75">
      <c r="A261" s="1798" t="s">
        <v>737</v>
      </c>
      <c r="B261" s="1963">
        <v>129649</v>
      </c>
      <c r="C261" s="1795">
        <v>129649</v>
      </c>
      <c r="D261" s="1341"/>
    </row>
    <row r="262" spans="1:13" ht="18.75">
      <c r="A262" s="1798" t="s">
        <v>736</v>
      </c>
      <c r="B262" s="1963">
        <v>131766</v>
      </c>
      <c r="C262" s="1795">
        <v>131766</v>
      </c>
      <c r="D262" s="1341"/>
    </row>
    <row r="263" spans="1:13" ht="18.75">
      <c r="A263" s="1797" t="s">
        <v>735</v>
      </c>
      <c r="B263" s="1963">
        <v>132942</v>
      </c>
      <c r="C263" s="1795">
        <v>132942</v>
      </c>
      <c r="D263" s="1341"/>
    </row>
    <row r="264" spans="1:13" ht="18.75">
      <c r="A264" s="1797" t="s">
        <v>734</v>
      </c>
      <c r="B264" s="1963">
        <v>135112</v>
      </c>
      <c r="C264" s="1795">
        <v>135112</v>
      </c>
      <c r="D264" s="1341"/>
      <c r="L264" s="1337"/>
      <c r="M264" s="1337"/>
    </row>
    <row r="265" spans="1:13" ht="18.75">
      <c r="A265" s="1797" t="s">
        <v>733</v>
      </c>
      <c r="B265" s="1963">
        <v>137317</v>
      </c>
      <c r="C265" s="1795">
        <v>137317</v>
      </c>
      <c r="D265" s="1341"/>
      <c r="L265" s="1337"/>
      <c r="M265" s="1337"/>
    </row>
    <row r="266" spans="1:13" ht="18.75">
      <c r="A266" s="1797" t="s">
        <v>732</v>
      </c>
      <c r="B266" s="1963">
        <v>139558</v>
      </c>
      <c r="C266" s="1795">
        <v>139558</v>
      </c>
      <c r="D266" s="1341"/>
      <c r="L266" s="1337"/>
      <c r="M266" s="1337"/>
    </row>
    <row r="267" spans="1:13" ht="18.75">
      <c r="A267" s="1797" t="s">
        <v>731</v>
      </c>
      <c r="B267" s="1963">
        <v>141835</v>
      </c>
      <c r="C267" s="1795">
        <v>141835</v>
      </c>
      <c r="D267" s="1341"/>
      <c r="L267" s="1337"/>
      <c r="M267" s="1337"/>
    </row>
    <row r="268" spans="1:13" ht="18.75">
      <c r="A268" s="1797" t="s">
        <v>730</v>
      </c>
      <c r="B268" s="1963">
        <v>144151</v>
      </c>
      <c r="C268" s="1795">
        <v>144151</v>
      </c>
      <c r="D268" s="1341"/>
      <c r="L268" s="1337"/>
      <c r="M268" s="1337"/>
    </row>
    <row r="269" spans="1:13" ht="18.75">
      <c r="A269" s="1797" t="s">
        <v>729</v>
      </c>
      <c r="B269" s="1963">
        <v>146504</v>
      </c>
      <c r="C269" s="1795">
        <v>146504</v>
      </c>
      <c r="D269" s="1341"/>
      <c r="L269" s="1337"/>
      <c r="M269" s="1337"/>
    </row>
    <row r="270" spans="1:13" ht="18.75">
      <c r="A270" s="1797" t="s">
        <v>728</v>
      </c>
      <c r="B270" s="1963">
        <v>148894</v>
      </c>
      <c r="C270" s="1795">
        <v>148894</v>
      </c>
      <c r="D270" s="1341"/>
      <c r="L270" s="1337"/>
      <c r="M270" s="1337"/>
    </row>
    <row r="271" spans="1:13" ht="18.75">
      <c r="A271" s="1798" t="s">
        <v>727</v>
      </c>
      <c r="B271" s="1963">
        <v>150224</v>
      </c>
      <c r="C271" s="1795">
        <v>150224</v>
      </c>
      <c r="D271" s="1341"/>
      <c r="L271" s="1337"/>
      <c r="M271" s="1337"/>
    </row>
    <row r="272" spans="1:13" ht="18.75">
      <c r="A272" s="1798" t="s">
        <v>726</v>
      </c>
      <c r="B272" s="1963">
        <v>152676</v>
      </c>
      <c r="C272" s="1795">
        <v>152676</v>
      </c>
      <c r="D272" s="1341"/>
      <c r="L272" s="1337"/>
      <c r="M272" s="1337"/>
    </row>
    <row r="273" spans="1:13" ht="18.75">
      <c r="A273" s="1798" t="s">
        <v>725</v>
      </c>
      <c r="B273" s="1963">
        <v>155168</v>
      </c>
      <c r="C273" s="1795">
        <v>155168</v>
      </c>
      <c r="D273" s="1341"/>
      <c r="L273" s="1337"/>
      <c r="M273" s="1337"/>
    </row>
    <row r="274" spans="1:13" ht="18.75">
      <c r="A274" s="1798" t="s">
        <v>724</v>
      </c>
      <c r="B274" s="1963">
        <v>157701</v>
      </c>
      <c r="C274" s="1795">
        <v>157701</v>
      </c>
      <c r="D274" s="1341"/>
      <c r="L274" s="1337"/>
      <c r="M274" s="1337"/>
    </row>
    <row r="275" spans="1:13" ht="18.75">
      <c r="A275" s="1798" t="s">
        <v>723</v>
      </c>
      <c r="B275" s="1963">
        <v>160275</v>
      </c>
      <c r="C275" s="1795">
        <v>160275</v>
      </c>
      <c r="D275" s="1341"/>
      <c r="L275" s="1337"/>
      <c r="M275" s="1337"/>
    </row>
    <row r="276" spans="1:13" ht="18.75">
      <c r="A276" s="1798" t="s">
        <v>722</v>
      </c>
      <c r="B276" s="1963">
        <v>162891</v>
      </c>
      <c r="C276" s="1795">
        <v>162891</v>
      </c>
      <c r="D276" s="1341"/>
      <c r="L276" s="1337"/>
      <c r="M276" s="1337"/>
    </row>
    <row r="277" spans="1:13" ht="18.75">
      <c r="A277" s="1798" t="s">
        <v>721</v>
      </c>
      <c r="B277" s="1963">
        <v>165549</v>
      </c>
      <c r="C277" s="1795">
        <v>165549</v>
      </c>
      <c r="D277" s="1341"/>
      <c r="L277" s="1337"/>
      <c r="M277" s="1337"/>
    </row>
    <row r="278" spans="1:13" ht="18.75">
      <c r="A278" s="1798" t="s">
        <v>720</v>
      </c>
      <c r="B278" s="1963">
        <v>168252</v>
      </c>
      <c r="C278" s="1795">
        <v>168252</v>
      </c>
      <c r="D278" s="1341"/>
      <c r="L278" s="1337"/>
      <c r="M278" s="1337"/>
    </row>
    <row r="279" spans="1:13" ht="18.75">
      <c r="A279" s="1797" t="s">
        <v>719</v>
      </c>
      <c r="B279" s="1963">
        <v>169754</v>
      </c>
      <c r="C279" s="1795">
        <v>169754</v>
      </c>
      <c r="D279" s="1341"/>
      <c r="L279" s="1337"/>
      <c r="M279" s="1337"/>
    </row>
    <row r="280" spans="1:13" ht="18.75">
      <c r="A280" s="1797" t="s">
        <v>718</v>
      </c>
      <c r="B280" s="1963">
        <v>172524</v>
      </c>
      <c r="C280" s="1795">
        <v>172524</v>
      </c>
      <c r="D280" s="1341"/>
      <c r="L280" s="1337"/>
      <c r="M280" s="1337"/>
    </row>
    <row r="281" spans="1:13" ht="18.75">
      <c r="A281" s="1797" t="s">
        <v>717</v>
      </c>
      <c r="B281" s="1963">
        <v>175340</v>
      </c>
      <c r="C281" s="1795">
        <v>175340</v>
      </c>
      <c r="D281" s="1341"/>
      <c r="L281" s="1337"/>
      <c r="M281" s="1337"/>
    </row>
    <row r="282" spans="1:13" ht="18.75">
      <c r="A282" s="1797" t="s">
        <v>716</v>
      </c>
      <c r="B282" s="1963">
        <v>178202</v>
      </c>
      <c r="C282" s="1795">
        <v>178202</v>
      </c>
      <c r="D282" s="1341"/>
      <c r="L282" s="1337"/>
      <c r="M282" s="1337"/>
    </row>
    <row r="283" spans="1:13" ht="18.75">
      <c r="A283" s="1797" t="s">
        <v>715</v>
      </c>
      <c r="B283" s="1963">
        <v>181110</v>
      </c>
      <c r="C283" s="1795">
        <v>181110</v>
      </c>
      <c r="D283" s="1341"/>
      <c r="L283" s="1337"/>
      <c r="M283" s="1337"/>
    </row>
    <row r="284" spans="1:13" ht="18.75">
      <c r="A284" s="1797" t="s">
        <v>714</v>
      </c>
      <c r="B284" s="1963">
        <v>184066</v>
      </c>
      <c r="C284" s="1795">
        <v>184066</v>
      </c>
      <c r="D284" s="1341"/>
      <c r="L284" s="1337"/>
      <c r="M284" s="1337"/>
    </row>
    <row r="285" spans="1:13" ht="18.75">
      <c r="A285" s="1797" t="s">
        <v>713</v>
      </c>
      <c r="B285" s="1963">
        <v>187070</v>
      </c>
      <c r="C285" s="1795">
        <v>187070</v>
      </c>
      <c r="D285" s="1341"/>
      <c r="L285" s="1337"/>
      <c r="M285" s="1337"/>
    </row>
    <row r="286" spans="1:13" ht="18.75">
      <c r="A286" s="1797" t="s">
        <v>712</v>
      </c>
      <c r="B286" s="1963">
        <v>190124</v>
      </c>
      <c r="C286" s="1795">
        <v>190124</v>
      </c>
      <c r="D286" s="1341"/>
      <c r="L286" s="1337"/>
      <c r="M286" s="1337"/>
    </row>
    <row r="287" spans="1:13" s="1337" customFormat="1" ht="15">
      <c r="A287" s="1325"/>
      <c r="B287" s="1324"/>
    </row>
    <row r="288" spans="1:13" s="1337" customFormat="1" ht="15">
      <c r="A288" s="1325"/>
      <c r="B288" s="1324"/>
    </row>
    <row r="289" spans="1:13" s="1337" customFormat="1" ht="15">
      <c r="A289" s="1325"/>
      <c r="B289" s="1324"/>
    </row>
    <row r="290" spans="1:13" s="1337" customFormat="1" ht="15">
      <c r="A290" s="1325"/>
      <c r="B290" s="1324"/>
    </row>
    <row r="291" spans="1:13" s="1337" customFormat="1" ht="15">
      <c r="A291" s="1325"/>
      <c r="B291" s="1324"/>
    </row>
    <row r="292" spans="1:13" s="1337" customFormat="1" ht="15">
      <c r="A292" s="1325"/>
      <c r="B292" s="1324"/>
    </row>
    <row r="293" spans="1:13" s="1337" customFormat="1" ht="15">
      <c r="A293" s="1325"/>
      <c r="B293" s="1324"/>
      <c r="L293" s="1336"/>
      <c r="M293" s="1336"/>
    </row>
    <row r="294" spans="1:13" s="1337" customFormat="1" ht="15">
      <c r="A294" s="1325"/>
      <c r="B294" s="1324"/>
      <c r="L294" s="1336"/>
      <c r="M294" s="1336"/>
    </row>
    <row r="295" spans="1:13" s="1337" customFormat="1" ht="15">
      <c r="A295" s="1325"/>
      <c r="B295" s="1324"/>
      <c r="L295" s="1336"/>
      <c r="M295" s="1336"/>
    </row>
    <row r="296" spans="1:13" s="1337" customFormat="1" ht="15">
      <c r="A296" s="1325"/>
      <c r="B296" s="1324"/>
      <c r="L296" s="1336"/>
      <c r="M296" s="1336"/>
    </row>
    <row r="297" spans="1:13" s="1337" customFormat="1" ht="15">
      <c r="A297" s="1325"/>
      <c r="B297" s="1324"/>
      <c r="L297" s="1336"/>
      <c r="M297" s="1336"/>
    </row>
    <row r="298" spans="1:13" s="1337" customFormat="1" ht="15">
      <c r="A298" s="1325"/>
      <c r="B298" s="1324"/>
      <c r="L298" s="1336"/>
      <c r="M298" s="1336"/>
    </row>
    <row r="299" spans="1:13" s="1337" customFormat="1" ht="15">
      <c r="A299" s="1325"/>
      <c r="B299" s="1324"/>
      <c r="L299" s="1336"/>
      <c r="M299" s="1336"/>
    </row>
    <row r="300" spans="1:13" s="1337" customFormat="1" ht="15">
      <c r="A300" s="1325"/>
      <c r="B300" s="1324"/>
      <c r="L300" s="1336"/>
      <c r="M300" s="1336"/>
    </row>
    <row r="301" spans="1:13" s="1337" customFormat="1" ht="15">
      <c r="A301" s="1325"/>
      <c r="B301" s="1324"/>
      <c r="L301" s="1336"/>
      <c r="M301" s="1336"/>
    </row>
    <row r="302" spans="1:13" s="1337" customFormat="1" ht="15">
      <c r="A302" s="1325"/>
      <c r="B302" s="1324"/>
      <c r="L302" s="1336"/>
      <c r="M302" s="1336"/>
    </row>
    <row r="303" spans="1:13" s="1337" customFormat="1" ht="15">
      <c r="A303" s="1325"/>
      <c r="B303" s="1324"/>
      <c r="L303" s="1336"/>
      <c r="M303" s="1336"/>
    </row>
    <row r="304" spans="1:13" s="1337" customFormat="1" ht="15">
      <c r="A304" s="1325"/>
      <c r="B304" s="1324"/>
      <c r="L304" s="1336"/>
      <c r="M304" s="1336"/>
    </row>
    <row r="305" spans="1:13" s="1337" customFormat="1" ht="15">
      <c r="A305" s="1325"/>
      <c r="B305" s="1324"/>
      <c r="L305" s="1336"/>
      <c r="M305" s="1336"/>
    </row>
    <row r="306" spans="1:13" s="1337" customFormat="1" ht="15">
      <c r="A306" s="1325"/>
      <c r="B306" s="1324"/>
      <c r="L306" s="1336"/>
      <c r="M306" s="1336"/>
    </row>
    <row r="307" spans="1:13" s="1337" customFormat="1" ht="15">
      <c r="A307" s="1325"/>
      <c r="B307" s="1324"/>
      <c r="L307" s="1336"/>
      <c r="M307" s="1336"/>
    </row>
    <row r="308" spans="1:13" s="1337" customFormat="1" ht="15">
      <c r="A308" s="1325"/>
      <c r="B308" s="1324"/>
      <c r="L308" s="1336"/>
      <c r="M308" s="1336"/>
    </row>
    <row r="309" spans="1:13" s="1337" customFormat="1" ht="15">
      <c r="A309" s="1325"/>
      <c r="B309" s="1324"/>
      <c r="L309" s="1336"/>
      <c r="M309" s="1336"/>
    </row>
    <row r="310" spans="1:13" s="1337" customFormat="1" ht="15">
      <c r="A310" s="1325"/>
      <c r="B310" s="1324"/>
      <c r="L310" s="1336"/>
      <c r="M310" s="1336"/>
    </row>
    <row r="311" spans="1:13" s="1337" customFormat="1" ht="15">
      <c r="A311" s="1325"/>
      <c r="B311" s="1324"/>
      <c r="L311" s="1336"/>
      <c r="M311" s="1336"/>
    </row>
    <row r="312" spans="1:13" s="1337" customFormat="1" ht="15">
      <c r="A312" s="1325"/>
      <c r="B312" s="1324"/>
      <c r="L312" s="1336"/>
      <c r="M312" s="1336"/>
    </row>
    <row r="313" spans="1:13" s="1337" customFormat="1" ht="15">
      <c r="A313" s="1325"/>
      <c r="B313" s="1324"/>
      <c r="L313" s="1336"/>
      <c r="M313" s="1336"/>
    </row>
    <row r="314" spans="1:13" s="1337" customFormat="1" ht="15">
      <c r="A314" s="1325"/>
      <c r="B314" s="1324"/>
      <c r="L314" s="1336"/>
      <c r="M314" s="1336"/>
    </row>
    <row r="315" spans="1:13" s="1337" customFormat="1" ht="15">
      <c r="A315" s="1325"/>
      <c r="B315" s="1324"/>
      <c r="L315" s="1336"/>
      <c r="M315" s="1336"/>
    </row>
  </sheetData>
  <mergeCells count="21">
    <mergeCell ref="E9:F9"/>
    <mergeCell ref="G9:H9"/>
    <mergeCell ref="J9:K9"/>
    <mergeCell ref="L12:M12"/>
    <mergeCell ref="J10:K10"/>
    <mergeCell ref="L11:M11"/>
    <mergeCell ref="A3:I3"/>
    <mergeCell ref="A4:I4"/>
    <mergeCell ref="A5:I5"/>
    <mergeCell ref="G7:H7"/>
    <mergeCell ref="J7:K7"/>
    <mergeCell ref="E8:F8"/>
    <mergeCell ref="G8:H8"/>
    <mergeCell ref="J8:K8"/>
    <mergeCell ref="A45:B45"/>
    <mergeCell ref="E10:F10"/>
    <mergeCell ref="G10:H10"/>
    <mergeCell ref="A11:B11"/>
    <mergeCell ref="A44:B44"/>
    <mergeCell ref="O11:P11"/>
    <mergeCell ref="O12:P12"/>
  </mergeCells>
  <pageMargins left="0" right="0" top="0.25" bottom="0" header="0.5" footer="0.5"/>
  <pageSetup paperSize="5" orientation="landscape" verticalDpi="72"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P88"/>
  <sheetViews>
    <sheetView showGridLines="0" showOutlineSymbols="0" topLeftCell="C1" zoomScale="85" zoomScaleNormal="85" workbookViewId="0">
      <selection activeCell="I12" sqref="I1:O1048576"/>
    </sheetView>
  </sheetViews>
  <sheetFormatPr defaultColWidth="12.85546875" defaultRowHeight="15.75" outlineLevelRow="2" outlineLevelCol="2"/>
  <cols>
    <col min="1" max="1" width="1.85546875" style="1417" customWidth="1"/>
    <col min="2" max="2" width="32.28515625" style="1417" customWidth="1"/>
    <col min="3" max="3" width="11.5703125" style="1417" customWidth="1"/>
    <col min="4" max="4" width="11" style="1417" customWidth="1"/>
    <col min="5" max="5" width="10.42578125" style="1417" customWidth="1"/>
    <col min="6" max="6" width="11.140625" style="1417" customWidth="1"/>
    <col min="7" max="8" width="11.28515625" style="1417" customWidth="1"/>
    <col min="9" max="15" width="12.85546875" style="1417" hidden="1" customWidth="1"/>
    <col min="16" max="45" width="12.85546875" style="1417" customWidth="1"/>
    <col min="46" max="50" width="12.85546875" style="1417" customWidth="1" outlineLevel="1"/>
    <col min="51" max="56" width="12.85546875" style="1417" customWidth="1" outlineLevel="2"/>
    <col min="57" max="59" width="12.85546875" style="1417" customWidth="1" outlineLevel="1"/>
    <col min="60" max="79" width="12.85546875" style="1417" customWidth="1"/>
    <col min="80" max="83" width="12.85546875" style="1417" customWidth="1" outlineLevel="1"/>
    <col min="84" max="131" width="12.85546875" style="1417" customWidth="1"/>
    <col min="132" max="137" width="12.85546875" style="1417" customWidth="1" outlineLevel="1"/>
    <col min="138" max="143" width="12.85546875" style="1417" customWidth="1" outlineLevel="2"/>
    <col min="144" max="146" width="12.85546875" style="1417" customWidth="1" outlineLevel="1"/>
    <col min="147" max="147" width="12.85546875" style="1417" customWidth="1"/>
    <col min="148" max="16384" width="12.85546875" style="1417"/>
  </cols>
  <sheetData>
    <row r="1" spans="1:10">
      <c r="A1" s="1523" t="s">
        <v>99</v>
      </c>
      <c r="B1" s="1430"/>
      <c r="C1" s="1430"/>
      <c r="E1" s="1523"/>
      <c r="H1" s="1523"/>
    </row>
    <row r="2" spans="1:10" ht="14.25" customHeight="1">
      <c r="A2" s="1522" t="s">
        <v>221</v>
      </c>
      <c r="B2" s="1430"/>
      <c r="C2" s="1430"/>
      <c r="E2" s="1522"/>
      <c r="H2" s="1522"/>
    </row>
    <row r="3" spans="1:10" ht="18" customHeight="1">
      <c r="A3" s="1526" t="s">
        <v>220</v>
      </c>
      <c r="B3" s="1526"/>
      <c r="C3" s="1526"/>
      <c r="D3" s="1526"/>
      <c r="E3" s="1526"/>
      <c r="F3" s="1526"/>
      <c r="G3" s="1526"/>
      <c r="H3" s="1526"/>
    </row>
    <row r="4" spans="1:10" ht="14.25" customHeight="1">
      <c r="A4" s="1521" t="s">
        <v>1127</v>
      </c>
      <c r="B4" s="1520"/>
      <c r="C4" s="1520"/>
      <c r="D4" s="1520"/>
      <c r="E4" s="1520"/>
      <c r="F4" s="1520"/>
      <c r="G4" s="1520"/>
      <c r="H4" s="1520"/>
    </row>
    <row r="5" spans="1:10" ht="3.75" customHeight="1">
      <c r="A5" s="1570"/>
      <c r="B5" s="1570"/>
      <c r="C5" s="1570"/>
      <c r="D5" s="1570"/>
      <c r="E5" s="1570"/>
      <c r="F5" s="1570"/>
      <c r="G5" s="1570"/>
      <c r="H5" s="1570"/>
    </row>
    <row r="6" spans="1:10" ht="14.25" customHeight="1">
      <c r="A6" s="2056" t="s">
        <v>1395</v>
      </c>
      <c r="B6" s="1569"/>
      <c r="D6" s="1430"/>
      <c r="E6" s="1430"/>
      <c r="F6" s="1430"/>
      <c r="G6" s="1430"/>
      <c r="H6" s="1430"/>
    </row>
    <row r="7" spans="1:10" ht="6" customHeight="1">
      <c r="A7" s="1630"/>
      <c r="B7" s="1569"/>
      <c r="D7" s="1430"/>
      <c r="E7" s="1430"/>
      <c r="F7" s="1430"/>
      <c r="G7" s="1430"/>
      <c r="H7" s="1430"/>
    </row>
    <row r="8" spans="1:10" ht="15" customHeight="1">
      <c r="A8" s="1518" t="s">
        <v>143</v>
      </c>
      <c r="B8" s="1517"/>
      <c r="C8" s="1512" t="s">
        <v>92</v>
      </c>
      <c r="D8" s="1511" t="s">
        <v>91</v>
      </c>
      <c r="E8" s="1515" t="s">
        <v>93</v>
      </c>
      <c r="F8" s="1514"/>
      <c r="G8" s="1513"/>
      <c r="H8" s="1512" t="s">
        <v>87</v>
      </c>
      <c r="I8" s="1512" t="s">
        <v>87</v>
      </c>
    </row>
    <row r="9" spans="1:10" ht="15" customHeight="1">
      <c r="A9" s="1510"/>
      <c r="B9" s="1509"/>
      <c r="C9" s="1505" t="s">
        <v>86</v>
      </c>
      <c r="D9" s="1505">
        <v>2019</v>
      </c>
      <c r="E9" s="2238" t="s">
        <v>1004</v>
      </c>
      <c r="F9" s="2238" t="s">
        <v>1003</v>
      </c>
      <c r="G9" s="1506" t="s">
        <v>88</v>
      </c>
      <c r="H9" s="1506" t="s">
        <v>227</v>
      </c>
      <c r="I9" s="1506" t="s">
        <v>227</v>
      </c>
    </row>
    <row r="10" spans="1:10" ht="15" customHeight="1">
      <c r="A10" s="1504"/>
      <c r="B10" s="1503"/>
      <c r="C10" s="1951"/>
      <c r="D10" s="1500" t="s">
        <v>84</v>
      </c>
      <c r="E10" s="1500" t="s">
        <v>84</v>
      </c>
      <c r="F10" s="1500" t="s">
        <v>142</v>
      </c>
      <c r="G10" s="1501"/>
      <c r="H10" s="1500" t="s">
        <v>83</v>
      </c>
      <c r="I10" s="1500" t="s">
        <v>1029</v>
      </c>
      <c r="J10" s="1950" t="s">
        <v>1126</v>
      </c>
    </row>
    <row r="11" spans="1:10" ht="18" customHeight="1">
      <c r="A11" s="1496" t="s">
        <v>213</v>
      </c>
      <c r="B11" s="1495"/>
      <c r="C11" s="1478"/>
      <c r="D11" s="1478"/>
      <c r="E11" s="1478"/>
      <c r="F11" s="1498"/>
      <c r="G11" s="1498"/>
      <c r="H11" s="1498"/>
      <c r="I11" s="1628"/>
      <c r="J11" s="1482"/>
    </row>
    <row r="12" spans="1:10" ht="18" customHeight="1">
      <c r="A12" s="1948" t="s">
        <v>82</v>
      </c>
      <c r="B12" s="1495"/>
      <c r="C12" s="2237"/>
      <c r="D12" s="2236">
        <f>SUM(D14:D34)</f>
        <v>6680856.5099999998</v>
      </c>
      <c r="E12" s="2235">
        <f>SUM(E14:E34)</f>
        <v>3137417.86</v>
      </c>
      <c r="F12" s="2235">
        <f>SUM(F14:F34)</f>
        <v>6605983.1399999997</v>
      </c>
      <c r="G12" s="2235">
        <f>SUM(G14:G34)</f>
        <v>9755401</v>
      </c>
      <c r="H12" s="2235">
        <f>SUM(H14:H34)</f>
        <v>10975664</v>
      </c>
      <c r="I12" s="2235">
        <f>SUM(I14:I33)</f>
        <v>8569694</v>
      </c>
      <c r="J12" s="1487"/>
    </row>
    <row r="13" spans="1:10" ht="14.1" customHeight="1" outlineLevel="1">
      <c r="A13" s="1922" t="s">
        <v>81</v>
      </c>
      <c r="B13" s="1961"/>
      <c r="C13" s="2234"/>
      <c r="D13" s="2233"/>
      <c r="E13" s="1941"/>
      <c r="F13" s="1941"/>
      <c r="G13" s="1941"/>
      <c r="H13" s="2232"/>
      <c r="I13" s="1942"/>
      <c r="J13" s="2231"/>
    </row>
    <row r="14" spans="1:10" ht="14.1" customHeight="1" outlineLevel="1">
      <c r="A14" s="1615" t="s">
        <v>478</v>
      </c>
      <c r="B14" s="1733"/>
      <c r="C14" s="2221" t="s">
        <v>79</v>
      </c>
      <c r="D14" s="2230">
        <v>3919937.57</v>
      </c>
      <c r="E14" s="1939">
        <v>2063786.04</v>
      </c>
      <c r="F14" s="1608">
        <f>SUM(G14-E14)</f>
        <v>3933477.96</v>
      </c>
      <c r="G14" s="1909">
        <v>5997264</v>
      </c>
      <c r="H14" s="1606">
        <f>'assessor plantilla'!H37</f>
        <v>6575016</v>
      </c>
      <c r="I14" s="1608">
        <f>'assessor plantilla'!K37</f>
        <v>6575016</v>
      </c>
      <c r="J14" s="2223">
        <f>SUM(H14*0.1)</f>
        <v>657501.60000000009</v>
      </c>
    </row>
    <row r="15" spans="1:10" ht="14.1" customHeight="1" outlineLevel="1">
      <c r="A15" s="1922" t="s">
        <v>78</v>
      </c>
      <c r="B15" s="1733"/>
      <c r="C15" s="2221"/>
      <c r="D15" s="2216"/>
      <c r="E15" s="1939"/>
      <c r="F15" s="1608"/>
      <c r="G15" s="1607"/>
      <c r="H15" s="1606"/>
      <c r="I15" s="1608"/>
      <c r="J15" s="1487"/>
    </row>
    <row r="16" spans="1:10" ht="14.1" customHeight="1" outlineLevel="1">
      <c r="A16" s="1899" t="s">
        <v>77</v>
      </c>
      <c r="B16" s="1898"/>
      <c r="C16" s="2221" t="s">
        <v>76</v>
      </c>
      <c r="D16" s="2216">
        <v>316838.71000000002</v>
      </c>
      <c r="E16" s="1939">
        <v>182000</v>
      </c>
      <c r="F16" s="1608">
        <f>SUM(G16-E16)</f>
        <v>226000</v>
      </c>
      <c r="G16" s="1932">
        <v>408000</v>
      </c>
      <c r="H16" s="1938">
        <f>'assessor plantilla'!B37*2000*12</f>
        <v>480000</v>
      </c>
      <c r="I16" s="2194"/>
      <c r="J16" s="1487"/>
    </row>
    <row r="17" spans="1:16" ht="14.1" customHeight="1" outlineLevel="1">
      <c r="A17" s="1899" t="s">
        <v>141</v>
      </c>
      <c r="B17" s="1898"/>
      <c r="C17" s="2218" t="s">
        <v>140</v>
      </c>
      <c r="D17" s="2216">
        <v>97375</v>
      </c>
      <c r="E17" s="1939">
        <v>68875</v>
      </c>
      <c r="F17" s="1608">
        <f>SUM(G17-E17)</f>
        <v>73625</v>
      </c>
      <c r="G17" s="1932">
        <v>142500</v>
      </c>
      <c r="H17" s="2229">
        <f>(7125+4750)*12</f>
        <v>142500</v>
      </c>
      <c r="I17" s="2228"/>
      <c r="J17" s="1487"/>
      <c r="K17" s="1481"/>
      <c r="L17" s="1460"/>
      <c r="M17" s="1460"/>
    </row>
    <row r="18" spans="1:16" ht="14.1" customHeight="1" outlineLevel="1">
      <c r="A18" s="1899" t="s">
        <v>139</v>
      </c>
      <c r="B18" s="1898"/>
      <c r="C18" s="2218" t="s">
        <v>138</v>
      </c>
      <c r="D18" s="2216">
        <v>97375</v>
      </c>
      <c r="E18" s="1939">
        <v>68875</v>
      </c>
      <c r="F18" s="1608">
        <f>SUM(G18-E18)</f>
        <v>73625</v>
      </c>
      <c r="G18" s="1932">
        <v>142500</v>
      </c>
      <c r="H18" s="2229">
        <f>(7125+4750)*12</f>
        <v>142500</v>
      </c>
      <c r="I18" s="2228"/>
      <c r="J18" s="1487"/>
      <c r="K18" s="1926"/>
      <c r="L18" s="1470"/>
      <c r="M18" s="2227"/>
    </row>
    <row r="19" spans="1:16" ht="14.1" customHeight="1" outlineLevel="1">
      <c r="A19" s="1899" t="s">
        <v>75</v>
      </c>
      <c r="B19" s="1898"/>
      <c r="C19" s="2218" t="s">
        <v>74</v>
      </c>
      <c r="D19" s="2216">
        <v>78000</v>
      </c>
      <c r="E19" s="1939">
        <v>78000</v>
      </c>
      <c r="F19" s="1608">
        <f>SUM(G19-E19)</f>
        <v>24000</v>
      </c>
      <c r="G19" s="1932">
        <v>102000</v>
      </c>
      <c r="H19" s="1938">
        <f>'assessor plantilla'!B37*6000</f>
        <v>120000</v>
      </c>
      <c r="I19" s="2194"/>
      <c r="J19" s="1487"/>
      <c r="K19" s="1926"/>
      <c r="L19" s="1470"/>
      <c r="M19" s="2227"/>
    </row>
    <row r="20" spans="1:16" ht="14.1" customHeight="1" outlineLevel="1">
      <c r="A20" s="1899" t="s">
        <v>1031</v>
      </c>
      <c r="B20" s="1898"/>
      <c r="C20" s="2221" t="s">
        <v>72</v>
      </c>
      <c r="D20" s="2216">
        <v>330287</v>
      </c>
      <c r="E20" s="1939">
        <v>0</v>
      </c>
      <c r="F20" s="1608">
        <f>SUM(G20-E20)</f>
        <v>499772</v>
      </c>
      <c r="G20" s="1607">
        <v>499772</v>
      </c>
      <c r="H20" s="1921">
        <f>SUM(H14/12)</f>
        <v>547918</v>
      </c>
      <c r="I20" s="1921">
        <f>SUM(I14/12)</f>
        <v>547918</v>
      </c>
      <c r="J20" s="2223">
        <f>SUM(H20*0.1)</f>
        <v>54791.8</v>
      </c>
      <c r="K20" s="1481"/>
      <c r="L20" s="1460"/>
      <c r="M20" s="1460"/>
    </row>
    <row r="21" spans="1:16" ht="14.1" customHeight="1" outlineLevel="1">
      <c r="A21" s="1899" t="s">
        <v>71</v>
      </c>
      <c r="B21" s="1898"/>
      <c r="C21" s="2221" t="s">
        <v>70</v>
      </c>
      <c r="D21" s="2216">
        <v>65000</v>
      </c>
      <c r="E21" s="1932">
        <v>0</v>
      </c>
      <c r="F21" s="2194">
        <f>SUM(G21-E21)</f>
        <v>85000</v>
      </c>
      <c r="G21" s="1932">
        <v>85000</v>
      </c>
      <c r="H21" s="1938">
        <f>'assessor plantilla'!B37*5000</f>
        <v>100000</v>
      </c>
      <c r="I21" s="2194"/>
      <c r="J21" s="2223"/>
      <c r="K21" s="1926"/>
      <c r="L21" s="1470"/>
      <c r="M21" s="1460"/>
    </row>
    <row r="22" spans="1:16" ht="14.1" customHeight="1" outlineLevel="1">
      <c r="A22" s="1899" t="s">
        <v>69</v>
      </c>
      <c r="B22" s="1898"/>
      <c r="C22" s="2218" t="s">
        <v>68</v>
      </c>
      <c r="D22" s="2216">
        <v>317885</v>
      </c>
      <c r="E22" s="1932">
        <v>342667</v>
      </c>
      <c r="F22" s="2194">
        <f>SUM(G22-E22)</f>
        <v>157105</v>
      </c>
      <c r="G22" s="1932">
        <v>499772</v>
      </c>
      <c r="H22" s="1938">
        <f>SUM(H14/12)</f>
        <v>547918</v>
      </c>
      <c r="I22" s="1938">
        <f>SUM(I14/12)</f>
        <v>547918</v>
      </c>
      <c r="J22" s="2223">
        <f>SUM(H22*0.1)</f>
        <v>54791.8</v>
      </c>
      <c r="K22" s="1926" t="str">
        <f>A6</f>
        <v>Office: CITY ASSESSOR'S OFFICE (1101)</v>
      </c>
      <c r="L22" s="1470"/>
      <c r="M22" s="1460"/>
    </row>
    <row r="23" spans="1:16" ht="14.1" customHeight="1" outlineLevel="1">
      <c r="A23" s="1929" t="s">
        <v>67</v>
      </c>
      <c r="B23" s="1733"/>
      <c r="C23" s="2226"/>
      <c r="D23" s="2216"/>
      <c r="E23" s="1932"/>
      <c r="F23" s="2194"/>
      <c r="G23" s="1915"/>
      <c r="H23" s="1908"/>
      <c r="I23" s="2225"/>
      <c r="J23" s="2223"/>
      <c r="K23" s="1481" t="s">
        <v>1028</v>
      </c>
      <c r="N23" s="1480" t="s">
        <v>1039</v>
      </c>
      <c r="O23" s="1480"/>
    </row>
    <row r="24" spans="1:16" ht="14.1" customHeight="1" outlineLevel="1">
      <c r="A24" s="1899" t="s">
        <v>474</v>
      </c>
      <c r="B24" s="1733"/>
      <c r="C24" s="2221" t="s">
        <v>65</v>
      </c>
      <c r="D24" s="2216">
        <v>470589.17</v>
      </c>
      <c r="E24" s="1932">
        <v>249186.36</v>
      </c>
      <c r="F24" s="2194">
        <f>SUM(G24-E24)</f>
        <v>470485.64</v>
      </c>
      <c r="G24" s="1558">
        <v>719672</v>
      </c>
      <c r="H24" s="1484">
        <f>ROUND(H14*0.12,0)</f>
        <v>789002</v>
      </c>
      <c r="I24" s="1484">
        <f>ROUND(I14*0.12,0)</f>
        <v>789002</v>
      </c>
      <c r="J24" s="2223">
        <f>SUM(H24*0.1)</f>
        <v>78900.200000000012</v>
      </c>
      <c r="K24" s="1477" t="s">
        <v>478</v>
      </c>
      <c r="N24" s="1430">
        <f>J14</f>
        <v>657501.60000000009</v>
      </c>
      <c r="O24" s="1433"/>
    </row>
    <row r="25" spans="1:16" ht="14.1" customHeight="1" outlineLevel="1">
      <c r="A25" s="1899" t="s">
        <v>64</v>
      </c>
      <c r="B25" s="1733"/>
      <c r="C25" s="2221" t="s">
        <v>63</v>
      </c>
      <c r="D25" s="2216">
        <v>15400</v>
      </c>
      <c r="E25" s="1932">
        <v>8000</v>
      </c>
      <c r="F25" s="2194">
        <f>SUM(G25-E25)</f>
        <v>12400</v>
      </c>
      <c r="G25" s="1938">
        <v>20400</v>
      </c>
      <c r="H25" s="1938">
        <f>'assessor plantilla'!B37*100*12</f>
        <v>24000</v>
      </c>
      <c r="I25" s="2224"/>
      <c r="J25" s="2223"/>
      <c r="K25" s="1471" t="s">
        <v>1031</v>
      </c>
      <c r="N25" s="1430">
        <f>J20</f>
        <v>54791.8</v>
      </c>
      <c r="O25" s="1433"/>
    </row>
    <row r="26" spans="1:16" ht="14.1" customHeight="1" outlineLevel="1">
      <c r="A26" s="1899" t="s">
        <v>62</v>
      </c>
      <c r="B26" s="1733"/>
      <c r="C26" s="2221" t="s">
        <v>61</v>
      </c>
      <c r="D26" s="2216">
        <v>41914.620000000003</v>
      </c>
      <c r="E26" s="1932">
        <v>29028.46</v>
      </c>
      <c r="F26" s="2194">
        <f>SUM(G26-E26)</f>
        <v>51221.54</v>
      </c>
      <c r="G26" s="1921">
        <v>80250</v>
      </c>
      <c r="H26" s="1921">
        <f>'assessor plantilla'!M39</f>
        <v>109840</v>
      </c>
      <c r="I26" s="1561">
        <f>'assessor plantilla'!P39</f>
        <v>109840</v>
      </c>
      <c r="J26" s="2223">
        <f>SUM(H26*0.1)</f>
        <v>10984</v>
      </c>
      <c r="K26" s="1471" t="s">
        <v>474</v>
      </c>
      <c r="L26" s="1433"/>
      <c r="M26" s="1433"/>
      <c r="N26" s="1430">
        <f>J24</f>
        <v>78900.200000000012</v>
      </c>
      <c r="O26" s="1433"/>
      <c r="P26" s="1433"/>
    </row>
    <row r="27" spans="1:16" ht="14.1" customHeight="1" outlineLevel="1">
      <c r="A27" s="1899" t="s">
        <v>60</v>
      </c>
      <c r="B27" s="1733"/>
      <c r="C27" s="2221" t="s">
        <v>59</v>
      </c>
      <c r="D27" s="2216">
        <v>15400</v>
      </c>
      <c r="E27" s="1932">
        <v>8000</v>
      </c>
      <c r="F27" s="2194">
        <f>SUM(G27-E27)</f>
        <v>12400</v>
      </c>
      <c r="G27" s="1938">
        <v>20400</v>
      </c>
      <c r="H27" s="1938">
        <f>'assessor plantilla'!B37*100*12</f>
        <v>24000</v>
      </c>
      <c r="I27" s="2224"/>
      <c r="J27" s="2223"/>
      <c r="K27" s="1471" t="s">
        <v>62</v>
      </c>
      <c r="L27" s="1433"/>
      <c r="M27" s="1481"/>
      <c r="N27" s="1430">
        <f>J26</f>
        <v>10984</v>
      </c>
      <c r="O27" s="1433"/>
      <c r="P27" s="1433"/>
    </row>
    <row r="28" spans="1:16" ht="14.1" customHeight="1" outlineLevel="1">
      <c r="A28" s="1922" t="s">
        <v>56</v>
      </c>
      <c r="B28" s="1733"/>
      <c r="C28" s="2221"/>
      <c r="D28" s="2216"/>
      <c r="E28" s="1923"/>
      <c r="F28" s="2194"/>
      <c r="G28" s="1909"/>
      <c r="H28" s="1920"/>
      <c r="I28" s="2222"/>
      <c r="J28" s="1486"/>
      <c r="K28" s="1471" t="s">
        <v>69</v>
      </c>
      <c r="L28" s="1433"/>
      <c r="M28" s="1433"/>
      <c r="N28" s="1430">
        <f>J22</f>
        <v>54791.8</v>
      </c>
      <c r="O28" s="1433"/>
      <c r="P28" s="1433"/>
    </row>
    <row r="29" spans="1:16" ht="14.1" customHeight="1" outlineLevel="1">
      <c r="A29" s="1899" t="s">
        <v>472</v>
      </c>
      <c r="B29" s="1733"/>
      <c r="C29" s="2221" t="s">
        <v>57</v>
      </c>
      <c r="D29" s="2216">
        <v>0</v>
      </c>
      <c r="E29" s="1923">
        <v>0</v>
      </c>
      <c r="F29" s="2194">
        <f>SUM(G29-E29)</f>
        <v>400000</v>
      </c>
      <c r="G29" s="1909">
        <v>400000</v>
      </c>
      <c r="H29" s="1920">
        <v>400000</v>
      </c>
      <c r="I29" s="1920"/>
      <c r="J29" s="1486"/>
      <c r="K29" s="1471" t="s">
        <v>1024</v>
      </c>
      <c r="L29" s="1433"/>
      <c r="M29" s="1433"/>
      <c r="N29" s="1431">
        <v>0</v>
      </c>
      <c r="O29" s="1470"/>
      <c r="P29" s="1433"/>
    </row>
    <row r="30" spans="1:16" ht="14.1" customHeight="1" outlineLevel="1" thickBot="1">
      <c r="A30" s="1913" t="s">
        <v>464</v>
      </c>
      <c r="B30" s="1733"/>
      <c r="C30" s="2218" t="s">
        <v>1027</v>
      </c>
      <c r="D30" s="2216">
        <v>839854.44</v>
      </c>
      <c r="E30" s="1923">
        <v>0</v>
      </c>
      <c r="F30" s="2194">
        <f>SUM(G30-E30)</f>
        <v>500871</v>
      </c>
      <c r="G30" s="1909">
        <v>500871</v>
      </c>
      <c r="H30" s="1921">
        <f>ROUND(N30,0)+1</f>
        <v>856970</v>
      </c>
      <c r="I30" s="2220"/>
      <c r="J30" s="1476">
        <f>SUM(J13:J29)</f>
        <v>856969.40000000014</v>
      </c>
      <c r="K30" s="1464" t="s">
        <v>1038</v>
      </c>
      <c r="L30" s="1464"/>
      <c r="M30" s="1464"/>
      <c r="N30" s="1468">
        <f>SUM(N24:N29)</f>
        <v>856969.40000000014</v>
      </c>
      <c r="O30" s="1464"/>
      <c r="P30" s="1433"/>
    </row>
    <row r="31" spans="1:16" ht="14.1" customHeight="1" outlineLevel="1" thickTop="1">
      <c r="A31" s="1913" t="s">
        <v>470</v>
      </c>
      <c r="B31" s="1733"/>
      <c r="C31" s="2218" t="s">
        <v>53</v>
      </c>
      <c r="D31" s="2216">
        <v>10000</v>
      </c>
      <c r="E31" s="1923">
        <v>0</v>
      </c>
      <c r="F31" s="2194">
        <f>SUM(G31-E31)</f>
        <v>0</v>
      </c>
      <c r="G31" s="1909">
        <v>0</v>
      </c>
      <c r="H31" s="1484">
        <v>15000</v>
      </c>
      <c r="I31" s="2217"/>
      <c r="J31" s="1433"/>
      <c r="O31" s="1433"/>
      <c r="P31" s="1433"/>
    </row>
    <row r="32" spans="1:16" ht="14.1" customHeight="1" outlineLevel="1">
      <c r="A32" s="1913" t="s">
        <v>1394</v>
      </c>
      <c r="B32" s="1733"/>
      <c r="C32" s="2218" t="s">
        <v>51</v>
      </c>
      <c r="D32" s="2216">
        <v>0</v>
      </c>
      <c r="E32" s="1923">
        <v>0</v>
      </c>
      <c r="F32" s="2194">
        <f>SUM(G32-E32)</f>
        <v>1000</v>
      </c>
      <c r="G32" s="1909">
        <v>1000</v>
      </c>
      <c r="H32" s="1908">
        <v>1000</v>
      </c>
      <c r="I32" s="2219"/>
      <c r="J32" s="2214"/>
      <c r="K32" s="1433"/>
      <c r="L32" s="1433"/>
      <c r="M32" s="1433"/>
      <c r="N32" s="1433"/>
      <c r="O32" s="1433"/>
      <c r="P32" s="1433"/>
    </row>
    <row r="33" spans="1:16" ht="14.1" customHeight="1" outlineLevel="1">
      <c r="A33" s="1913" t="s">
        <v>1393</v>
      </c>
      <c r="B33" s="1733"/>
      <c r="C33" s="2218" t="s">
        <v>49</v>
      </c>
      <c r="D33" s="2216">
        <v>65000</v>
      </c>
      <c r="E33" s="1923">
        <v>0</v>
      </c>
      <c r="F33" s="2194">
        <f>SUM(G33-E33)</f>
        <v>85000</v>
      </c>
      <c r="G33" s="1909">
        <v>85000</v>
      </c>
      <c r="H33" s="1484">
        <f>'assessor plantilla'!B37*5000</f>
        <v>100000</v>
      </c>
      <c r="I33" s="2217"/>
      <c r="J33" s="2214"/>
      <c r="K33" s="1433"/>
      <c r="L33" s="1433"/>
      <c r="M33" s="1433"/>
      <c r="N33" s="1433"/>
      <c r="O33" s="1433"/>
      <c r="P33" s="1433"/>
    </row>
    <row r="34" spans="1:16" ht="14.1" customHeight="1" outlineLevel="1">
      <c r="A34" s="1913" t="s">
        <v>1392</v>
      </c>
      <c r="B34" s="1733"/>
      <c r="C34" s="1958" t="s">
        <v>47</v>
      </c>
      <c r="D34" s="2216">
        <v>0</v>
      </c>
      <c r="E34" s="1923">
        <v>39000</v>
      </c>
      <c r="F34" s="2194">
        <v>0</v>
      </c>
      <c r="G34" s="1915">
        <v>51000</v>
      </c>
      <c r="H34" s="1484">
        <v>0</v>
      </c>
      <c r="I34" s="2215"/>
      <c r="J34" s="2214"/>
    </row>
    <row r="35" spans="1:16" ht="19.899999999999999" customHeight="1" outlineLevel="1">
      <c r="A35" s="1756" t="s">
        <v>46</v>
      </c>
      <c r="B35" s="2031"/>
      <c r="C35" s="1906"/>
      <c r="D35" s="1669">
        <f>SUM(D36:D56)</f>
        <v>745807.15999999992</v>
      </c>
      <c r="E35" s="1669">
        <f>SUM(E36:E56)</f>
        <v>291504.17000000004</v>
      </c>
      <c r="F35" s="1669">
        <f>SUM(F36:F56)</f>
        <v>864075.83000000007</v>
      </c>
      <c r="G35" s="1669">
        <f>SUM(G36:G56)</f>
        <v>1155580</v>
      </c>
      <c r="H35" s="2213">
        <f>SUM(H36:H56)</f>
        <v>719580</v>
      </c>
      <c r="I35" s="2212" t="s">
        <v>1391</v>
      </c>
    </row>
    <row r="36" spans="1:16" ht="14.1" customHeight="1" outlineLevel="1">
      <c r="A36" s="1899" t="s">
        <v>45</v>
      </c>
      <c r="B36" s="1905"/>
      <c r="C36" s="1887" t="s">
        <v>44</v>
      </c>
      <c r="D36" s="2211">
        <v>90135.57</v>
      </c>
      <c r="E36" s="2210">
        <v>34016.160000000003</v>
      </c>
      <c r="F36" s="2194">
        <f>SUM(G36-E36)</f>
        <v>140983.84</v>
      </c>
      <c r="G36" s="2210">
        <v>175000</v>
      </c>
      <c r="H36" s="2209">
        <v>100000</v>
      </c>
    </row>
    <row r="37" spans="1:16" s="1533" customFormat="1" ht="14.1" customHeight="1" outlineLevel="1">
      <c r="A37" s="1899" t="s">
        <v>211</v>
      </c>
      <c r="B37" s="1898"/>
      <c r="C37" s="1887" t="s">
        <v>40</v>
      </c>
      <c r="D37" s="2195">
        <v>49500</v>
      </c>
      <c r="E37" s="2196">
        <v>27000</v>
      </c>
      <c r="F37" s="2194">
        <f>SUM(G37-E37)</f>
        <v>93000</v>
      </c>
      <c r="G37" s="2196">
        <v>120000</v>
      </c>
      <c r="H37" s="2193">
        <v>50000</v>
      </c>
      <c r="I37" s="1544"/>
      <c r="M37" s="1441"/>
      <c r="N37" s="1441"/>
    </row>
    <row r="38" spans="1:16" s="1533" customFormat="1" ht="14.1" customHeight="1" outlineLevel="1">
      <c r="A38" s="1899" t="s">
        <v>39</v>
      </c>
      <c r="B38" s="1898"/>
      <c r="C38" s="1887" t="s">
        <v>35</v>
      </c>
      <c r="D38" s="2195">
        <v>31373.439999999999</v>
      </c>
      <c r="E38" s="2196">
        <v>5849.24</v>
      </c>
      <c r="F38" s="2194">
        <f>SUM(G38-E38)</f>
        <v>52150.76</v>
      </c>
      <c r="G38" s="2196">
        <v>58000</v>
      </c>
      <c r="H38" s="2193">
        <v>28000</v>
      </c>
      <c r="I38" s="1544"/>
      <c r="K38" s="2208" t="s">
        <v>1001</v>
      </c>
      <c r="L38" s="2204">
        <f>'assessor plantilla'!B36*200</f>
        <v>4000</v>
      </c>
      <c r="M38" s="1441"/>
      <c r="N38" s="1441"/>
    </row>
    <row r="39" spans="1:16" s="1533" customFormat="1" ht="14.1" customHeight="1" outlineLevel="1">
      <c r="A39" s="1615" t="s">
        <v>1019</v>
      </c>
      <c r="B39" s="1733"/>
      <c r="C39" s="1887"/>
      <c r="D39" s="2195"/>
      <c r="E39" s="2196"/>
      <c r="F39" s="2198"/>
      <c r="G39" s="2196"/>
      <c r="H39" s="2193"/>
      <c r="I39" s="1544"/>
      <c r="K39" s="2208" t="s">
        <v>1000</v>
      </c>
      <c r="L39" s="2204">
        <f>'assessor plantilla'!B36*2100</f>
        <v>42000</v>
      </c>
      <c r="M39" s="2206"/>
      <c r="N39" s="2206"/>
    </row>
    <row r="40" spans="1:16" s="1533" customFormat="1" ht="14.1" customHeight="1" outlineLevel="1">
      <c r="A40" s="1901"/>
      <c r="B40" s="1477" t="s">
        <v>1018</v>
      </c>
      <c r="C40" s="1886" t="s">
        <v>133</v>
      </c>
      <c r="D40" s="2195">
        <v>35460</v>
      </c>
      <c r="E40" s="2196">
        <v>3564</v>
      </c>
      <c r="F40" s="2194">
        <f>SUM(G40-E40)</f>
        <v>41436</v>
      </c>
      <c r="G40" s="2196">
        <v>45000</v>
      </c>
      <c r="H40" s="2193">
        <v>20000</v>
      </c>
      <c r="I40" s="1544"/>
      <c r="K40" s="2208" t="s">
        <v>999</v>
      </c>
      <c r="L40" s="2204">
        <f>L41-L38-L39</f>
        <v>-2220</v>
      </c>
      <c r="M40" s="2206"/>
      <c r="N40" s="1441"/>
    </row>
    <row r="41" spans="1:16" s="1533" customFormat="1" ht="14.1" customHeight="1" outlineLevel="1" thickBot="1">
      <c r="A41" s="1900" t="s">
        <v>1226</v>
      </c>
      <c r="B41" s="1477"/>
      <c r="C41" s="1886" t="s">
        <v>131</v>
      </c>
      <c r="D41" s="2195">
        <v>35543.89</v>
      </c>
      <c r="E41" s="2196">
        <v>3732</v>
      </c>
      <c r="F41" s="2194">
        <f>SUM(G41-E41)</f>
        <v>71268</v>
      </c>
      <c r="G41" s="2196">
        <v>75000</v>
      </c>
      <c r="H41" s="2193">
        <v>55000</v>
      </c>
      <c r="I41" s="1544"/>
      <c r="K41" s="2208" t="s">
        <v>998</v>
      </c>
      <c r="L41" s="2207">
        <f>H56</f>
        <v>43780</v>
      </c>
      <c r="M41" s="1441"/>
      <c r="N41" s="2206"/>
    </row>
    <row r="42" spans="1:16" s="1533" customFormat="1" ht="14.1" customHeight="1" outlineLevel="1" thickTop="1">
      <c r="A42" s="1615" t="s">
        <v>1017</v>
      </c>
      <c r="B42" s="1898"/>
      <c r="C42" s="1895" t="s">
        <v>33</v>
      </c>
      <c r="D42" s="2195">
        <v>20031.490000000002</v>
      </c>
      <c r="E42" s="2196">
        <v>1824.44</v>
      </c>
      <c r="F42" s="2194">
        <f>SUM(G42-E42)</f>
        <v>23175.56</v>
      </c>
      <c r="G42" s="2196">
        <v>25000</v>
      </c>
      <c r="H42" s="2193">
        <v>10000</v>
      </c>
      <c r="I42" s="1544"/>
      <c r="K42" s="2205" t="s">
        <v>997</v>
      </c>
      <c r="L42" s="2204"/>
      <c r="M42" s="1441"/>
      <c r="N42" s="1441"/>
    </row>
    <row r="43" spans="1:16" s="1533" customFormat="1" ht="14.1" customHeight="1" outlineLevel="1">
      <c r="A43" s="1899" t="s">
        <v>1016</v>
      </c>
      <c r="B43" s="1898"/>
      <c r="C43" s="1887" t="s">
        <v>29</v>
      </c>
      <c r="D43" s="2195">
        <v>805</v>
      </c>
      <c r="E43" s="2196">
        <v>405</v>
      </c>
      <c r="F43" s="2194">
        <f>SUM(G43-E43)</f>
        <v>2595</v>
      </c>
      <c r="G43" s="2196">
        <v>3000</v>
      </c>
      <c r="H43" s="2193">
        <v>3000</v>
      </c>
      <c r="I43" s="1544"/>
    </row>
    <row r="44" spans="1:16" s="1533" customFormat="1" ht="14.1" customHeight="1" outlineLevel="1">
      <c r="A44" s="1899" t="s">
        <v>28</v>
      </c>
      <c r="B44" s="1898"/>
      <c r="C44" s="1886" t="s">
        <v>27</v>
      </c>
      <c r="D44" s="2195">
        <v>17274.66</v>
      </c>
      <c r="E44" s="2196">
        <v>6158</v>
      </c>
      <c r="F44" s="2194">
        <f>SUM(G44-E44)</f>
        <v>23842</v>
      </c>
      <c r="G44" s="2196">
        <v>30000</v>
      </c>
      <c r="H44" s="2193">
        <v>30000</v>
      </c>
      <c r="I44" s="1544"/>
    </row>
    <row r="45" spans="1:16" s="1441" customFormat="1" ht="14.1" customHeight="1" outlineLevel="1">
      <c r="A45" s="2203" t="s">
        <v>24</v>
      </c>
      <c r="B45" s="2202"/>
      <c r="C45" s="2201" t="s">
        <v>23</v>
      </c>
      <c r="D45" s="2200">
        <v>236687.11</v>
      </c>
      <c r="E45" s="2193">
        <v>204608.13</v>
      </c>
      <c r="F45" s="1563">
        <f>SUM(G45-E45)</f>
        <v>148191.87</v>
      </c>
      <c r="G45" s="2193">
        <v>352800</v>
      </c>
      <c r="H45" s="2193">
        <v>316800</v>
      </c>
      <c r="I45" s="1443"/>
    </row>
    <row r="46" spans="1:16" s="1533" customFormat="1" ht="14.1" customHeight="1" outlineLevel="1">
      <c r="A46" s="1615" t="s">
        <v>1390</v>
      </c>
      <c r="B46" s="1770"/>
      <c r="C46" s="1894"/>
      <c r="D46" s="2195"/>
      <c r="E46" s="2196"/>
      <c r="F46" s="2198"/>
      <c r="G46" s="2196"/>
      <c r="H46" s="2193"/>
      <c r="I46" s="1544"/>
    </row>
    <row r="47" spans="1:16" s="1533" customFormat="1" ht="14.1" customHeight="1" outlineLevel="1">
      <c r="A47" s="1727"/>
      <c r="B47" s="1768" t="s">
        <v>1015</v>
      </c>
      <c r="C47" s="1886" t="s">
        <v>118</v>
      </c>
      <c r="D47" s="2195">
        <v>7700</v>
      </c>
      <c r="E47" s="2196">
        <v>2600</v>
      </c>
      <c r="F47" s="2194">
        <f>SUM(G47-E47)</f>
        <v>17400</v>
      </c>
      <c r="G47" s="2196">
        <v>20000</v>
      </c>
      <c r="H47" s="2193">
        <v>10000</v>
      </c>
      <c r="I47" s="1544"/>
    </row>
    <row r="48" spans="1:16" s="1533" customFormat="1" ht="14.1" customHeight="1" outlineLevel="1">
      <c r="A48" s="1615" t="s">
        <v>1390</v>
      </c>
      <c r="B48" s="1770"/>
      <c r="C48" s="1894"/>
      <c r="D48" s="2195"/>
      <c r="E48" s="2196"/>
      <c r="F48" s="2198"/>
      <c r="G48" s="2196"/>
      <c r="H48" s="2193"/>
      <c r="I48" s="1544"/>
    </row>
    <row r="49" spans="1:9" s="1533" customFormat="1" ht="14.1" customHeight="1" outlineLevel="1">
      <c r="A49" s="1727"/>
      <c r="B49" s="1768" t="s">
        <v>1013</v>
      </c>
      <c r="C49" s="1886" t="s">
        <v>18</v>
      </c>
      <c r="D49" s="2195">
        <v>127090</v>
      </c>
      <c r="E49" s="2196">
        <v>0</v>
      </c>
      <c r="F49" s="2194">
        <f>SUM(G49-E49)</f>
        <v>88000</v>
      </c>
      <c r="G49" s="2196">
        <v>88000</v>
      </c>
      <c r="H49" s="2193">
        <v>13000</v>
      </c>
      <c r="I49" s="1544"/>
    </row>
    <row r="50" spans="1:9" s="1533" customFormat="1" ht="14.1" customHeight="1" outlineLevel="1">
      <c r="A50" s="1615" t="s">
        <v>1389</v>
      </c>
      <c r="B50" s="1733"/>
      <c r="C50" s="1887"/>
      <c r="D50" s="2195"/>
      <c r="E50" s="2196"/>
      <c r="F50" s="2198"/>
      <c r="G50" s="2196"/>
      <c r="H50" s="2193"/>
      <c r="I50" s="1544"/>
    </row>
    <row r="51" spans="1:9" s="1533" customFormat="1" ht="14.1" customHeight="1" outlineLevel="1">
      <c r="A51" s="1727"/>
      <c r="B51" s="1768" t="s">
        <v>1224</v>
      </c>
      <c r="C51" s="1886" t="s">
        <v>15</v>
      </c>
      <c r="D51" s="2195">
        <v>7640</v>
      </c>
      <c r="E51" s="2196">
        <v>0</v>
      </c>
      <c r="F51" s="2194">
        <f>SUM(G51-E51)</f>
        <v>25000</v>
      </c>
      <c r="G51" s="2196">
        <v>25000</v>
      </c>
      <c r="H51" s="2193">
        <v>5000</v>
      </c>
      <c r="I51" s="1544"/>
    </row>
    <row r="52" spans="1:9" s="1533" customFormat="1" ht="14.1" customHeight="1" outlineLevel="1">
      <c r="A52" s="1615" t="s">
        <v>1389</v>
      </c>
      <c r="B52" s="1733"/>
      <c r="C52" s="1887"/>
      <c r="D52" s="2195"/>
      <c r="E52" s="2196"/>
      <c r="F52" s="2198"/>
      <c r="G52" s="2196"/>
      <c r="H52" s="2193"/>
      <c r="I52" s="1544"/>
    </row>
    <row r="53" spans="1:9" s="1533" customFormat="1" ht="14.1" customHeight="1" outlineLevel="1">
      <c r="A53" s="1727"/>
      <c r="B53" s="1768" t="s">
        <v>1223</v>
      </c>
      <c r="C53" s="2197" t="s">
        <v>167</v>
      </c>
      <c r="D53" s="2195">
        <v>3450</v>
      </c>
      <c r="E53" s="2196">
        <v>0</v>
      </c>
      <c r="F53" s="2194">
        <f>SUM(G53-E53)</f>
        <v>25000</v>
      </c>
      <c r="G53" s="2196">
        <v>25000</v>
      </c>
      <c r="H53" s="2193">
        <v>5000</v>
      </c>
      <c r="I53" s="1544"/>
    </row>
    <row r="54" spans="1:9" s="1533" customFormat="1" ht="14.1" customHeight="1" outlineLevel="1">
      <c r="A54" s="1615" t="s">
        <v>1389</v>
      </c>
      <c r="B54" s="1733"/>
      <c r="C54" s="2199"/>
      <c r="D54" s="2195"/>
      <c r="E54" s="2196"/>
      <c r="F54" s="2198"/>
      <c r="G54" s="2196"/>
      <c r="H54" s="2193"/>
      <c r="I54" s="1544"/>
    </row>
    <row r="55" spans="1:9" s="1533" customFormat="1" ht="14.1" customHeight="1" outlineLevel="1">
      <c r="A55" s="1727"/>
      <c r="B55" s="1768" t="s">
        <v>1388</v>
      </c>
      <c r="C55" s="2197" t="s">
        <v>166</v>
      </c>
      <c r="D55" s="2195">
        <v>29440</v>
      </c>
      <c r="E55" s="2196">
        <v>0</v>
      </c>
      <c r="F55" s="2194">
        <f>SUM(G55-E55)</f>
        <v>50000</v>
      </c>
      <c r="G55" s="2196">
        <v>50000</v>
      </c>
      <c r="H55" s="2193">
        <v>30000</v>
      </c>
      <c r="I55" s="1544"/>
    </row>
    <row r="56" spans="1:9" ht="14.1" customHeight="1" outlineLevel="1">
      <c r="A56" s="1881" t="s">
        <v>10</v>
      </c>
      <c r="B56" s="1880"/>
      <c r="C56" s="1895" t="s">
        <v>9</v>
      </c>
      <c r="D56" s="2195">
        <v>53676</v>
      </c>
      <c r="E56" s="2193">
        <v>1747.2</v>
      </c>
      <c r="F56" s="2194">
        <f>SUM(G56-E56)</f>
        <v>62032.800000000003</v>
      </c>
      <c r="G56" s="2193">
        <v>63780</v>
      </c>
      <c r="H56" s="2193">
        <v>43780</v>
      </c>
      <c r="I56" s="1433"/>
    </row>
    <row r="57" spans="1:9" s="1430" customFormat="1" ht="22.15" customHeight="1" outlineLevel="2" thickBot="1">
      <c r="A57" s="1532" t="s">
        <v>8</v>
      </c>
      <c r="B57" s="1532"/>
      <c r="C57" s="1586"/>
      <c r="D57" s="1436">
        <f>SUM(D12+D35)</f>
        <v>7426663.6699999999</v>
      </c>
      <c r="E57" s="1436">
        <f>SUM(E12+E35)</f>
        <v>3428922.03</v>
      </c>
      <c r="F57" s="1436">
        <f>SUM(F12+F35)</f>
        <v>7470058.9699999997</v>
      </c>
      <c r="G57" s="1436">
        <f>SUM(G12+G35)</f>
        <v>10910981</v>
      </c>
      <c r="H57" s="1585">
        <f>SUM(H12+H35)</f>
        <v>11695244</v>
      </c>
      <c r="I57" s="1583"/>
    </row>
    <row r="58" spans="1:9" ht="18.75" customHeight="1" thickTop="1">
      <c r="A58" s="1430" t="s">
        <v>1010</v>
      </c>
      <c r="B58" s="1556"/>
      <c r="C58" s="1581" t="s">
        <v>6</v>
      </c>
      <c r="E58" s="1520" t="s">
        <v>1387</v>
      </c>
      <c r="F58" s="1520"/>
      <c r="G58" s="1430"/>
      <c r="H58" s="2192"/>
    </row>
    <row r="59" spans="1:9" ht="27" customHeight="1">
      <c r="A59" s="1430"/>
      <c r="B59" s="1430"/>
      <c r="C59" s="1581"/>
      <c r="D59" s="1430"/>
      <c r="E59" s="1430"/>
      <c r="F59" s="1430"/>
      <c r="G59" s="1430"/>
    </row>
    <row r="60" spans="1:9" s="1430" customFormat="1" ht="12" customHeight="1">
      <c r="B60" s="1429" t="s">
        <v>1933</v>
      </c>
      <c r="C60" s="1428" t="s">
        <v>1906</v>
      </c>
      <c r="D60" s="1428"/>
      <c r="E60" s="1526" t="s">
        <v>1876</v>
      </c>
      <c r="F60" s="1526"/>
      <c r="G60" s="1526"/>
      <c r="H60" s="1526"/>
    </row>
    <row r="61" spans="1:9" s="1420" customFormat="1" ht="12" customHeight="1">
      <c r="B61" s="1426" t="s">
        <v>1386</v>
      </c>
      <c r="C61" s="2191" t="s">
        <v>100</v>
      </c>
      <c r="D61" s="2191"/>
      <c r="E61" s="1521" t="s">
        <v>0</v>
      </c>
      <c r="F61" s="1521"/>
      <c r="G61" s="1521"/>
      <c r="H61" s="1521"/>
      <c r="I61" s="1422"/>
    </row>
    <row r="62" spans="1:9" s="1420" customFormat="1" ht="12" customHeight="1">
      <c r="B62" s="2190" t="s">
        <v>1385</v>
      </c>
      <c r="C62" s="2190"/>
      <c r="D62" s="2190"/>
      <c r="E62" s="1423"/>
      <c r="F62" s="1423"/>
      <c r="G62" s="1423"/>
      <c r="H62" s="1423"/>
      <c r="I62" s="1422"/>
    </row>
    <row r="63" spans="1:9" s="1420" customFormat="1" ht="12.75">
      <c r="B63" s="1422"/>
      <c r="D63" s="1423"/>
      <c r="E63" s="1423"/>
      <c r="F63" s="1423"/>
      <c r="G63" s="1423"/>
      <c r="H63" s="1423"/>
      <c r="I63" s="1422"/>
    </row>
    <row r="64" spans="1:9" s="1420" customFormat="1" ht="12.75">
      <c r="B64" s="1422"/>
      <c r="D64" s="1423"/>
      <c r="E64" s="1423"/>
      <c r="F64" s="1423"/>
      <c r="G64" s="1423"/>
      <c r="H64" s="1423"/>
      <c r="I64" s="1422"/>
    </row>
    <row r="65" spans="1:9" s="1420" customFormat="1" ht="12.75">
      <c r="B65" s="1422"/>
      <c r="D65" s="1423"/>
      <c r="E65" s="1423"/>
      <c r="F65" s="1423"/>
      <c r="G65" s="1423"/>
      <c r="H65" s="1423"/>
      <c r="I65" s="1422"/>
    </row>
    <row r="66" spans="1:9" s="1420" customFormat="1" ht="12.75">
      <c r="B66" s="1422"/>
      <c r="D66" s="1423"/>
      <c r="E66" s="1423"/>
      <c r="F66" s="1423"/>
      <c r="G66" s="1423"/>
      <c r="H66" s="1423"/>
      <c r="I66" s="1422"/>
    </row>
    <row r="67" spans="1:9" s="1420" customFormat="1" ht="12.75">
      <c r="B67" s="1422"/>
      <c r="D67" s="1423"/>
      <c r="E67" s="1423"/>
      <c r="F67" s="1423"/>
      <c r="G67" s="1423"/>
      <c r="H67" s="1423"/>
      <c r="I67" s="1422"/>
    </row>
    <row r="68" spans="1:9" s="1420" customFormat="1" ht="12.75">
      <c r="B68" s="1422"/>
      <c r="D68" s="1423"/>
      <c r="E68" s="1423"/>
      <c r="F68" s="1423"/>
      <c r="G68" s="1423"/>
      <c r="H68" s="1423"/>
      <c r="I68" s="1422"/>
    </row>
    <row r="69" spans="1:9" s="1420" customFormat="1" ht="12.75">
      <c r="B69" s="1422"/>
      <c r="D69" s="1423"/>
      <c r="E69" s="1423"/>
      <c r="F69" s="1423"/>
      <c r="G69" s="1423"/>
      <c r="H69" s="1423"/>
      <c r="I69" s="1422"/>
    </row>
    <row r="70" spans="1:9" s="1420" customFormat="1" ht="12.75">
      <c r="B70" s="1422"/>
      <c r="D70" s="1423"/>
      <c r="E70" s="1423"/>
      <c r="F70" s="1423"/>
      <c r="G70" s="1423"/>
      <c r="H70" s="1423"/>
      <c r="I70" s="1422"/>
    </row>
    <row r="71" spans="1:9" s="1420" customFormat="1" ht="12.75">
      <c r="B71" s="1422"/>
      <c r="D71" s="1423"/>
      <c r="E71" s="1423"/>
      <c r="F71" s="1423"/>
      <c r="G71" s="1423"/>
      <c r="H71" s="1423"/>
      <c r="I71" s="1422"/>
    </row>
    <row r="72" spans="1:9" s="1420" customFormat="1" ht="12.75">
      <c r="B72" s="1422"/>
      <c r="D72" s="1423"/>
      <c r="E72" s="1423"/>
      <c r="F72" s="1423"/>
      <c r="G72" s="1423"/>
      <c r="H72" s="1423"/>
      <c r="I72" s="1422"/>
    </row>
    <row r="73" spans="1:9" s="1420" customFormat="1" ht="12.75">
      <c r="E73" s="1423"/>
      <c r="F73" s="1423"/>
      <c r="G73" s="1423"/>
      <c r="H73" s="1423"/>
      <c r="I73" s="1422"/>
    </row>
    <row r="74" spans="1:9" s="1420" customFormat="1" ht="12.75">
      <c r="A74" s="2189"/>
      <c r="B74" s="2188" t="s">
        <v>1384</v>
      </c>
      <c r="C74" s="2187"/>
      <c r="D74" s="2186"/>
      <c r="E74" s="1423"/>
      <c r="F74" s="1423"/>
      <c r="G74" s="1423"/>
      <c r="H74" s="1423"/>
      <c r="I74" s="1422"/>
    </row>
    <row r="75" spans="1:9" s="1420" customFormat="1" ht="12.75">
      <c r="A75" s="2180"/>
      <c r="B75" s="2179" t="s">
        <v>1383</v>
      </c>
      <c r="C75" s="2179"/>
      <c r="D75" s="2185"/>
      <c r="E75" s="1423"/>
      <c r="F75" s="1423"/>
      <c r="G75" s="1423"/>
      <c r="H75" s="1423"/>
      <c r="I75" s="1422"/>
    </row>
    <row r="76" spans="1:9" s="1420" customFormat="1" ht="12.75">
      <c r="A76" s="2180"/>
      <c r="B76" s="2184" t="s">
        <v>1382</v>
      </c>
      <c r="C76" s="2179"/>
      <c r="D76" s="2185"/>
      <c r="E76" s="1423"/>
      <c r="F76" s="1423"/>
      <c r="G76" s="1423"/>
      <c r="H76" s="1423"/>
      <c r="I76" s="1422"/>
    </row>
    <row r="77" spans="1:9" s="1420" customFormat="1" ht="12.75">
      <c r="A77" s="2180"/>
      <c r="B77" s="2184" t="s">
        <v>1381</v>
      </c>
      <c r="C77" s="2179"/>
      <c r="D77" s="2173"/>
      <c r="E77" s="1423"/>
      <c r="F77" s="1423"/>
      <c r="G77" s="1423"/>
      <c r="H77" s="1423"/>
      <c r="I77" s="1422"/>
    </row>
    <row r="78" spans="1:9" s="1420" customFormat="1" ht="16.5">
      <c r="A78" s="2180"/>
      <c r="B78" s="2183" t="s">
        <v>1380</v>
      </c>
      <c r="C78" s="2182"/>
      <c r="D78" s="2178"/>
      <c r="E78" s="1423"/>
      <c r="F78" s="1423"/>
      <c r="G78" s="1423"/>
      <c r="H78" s="1423"/>
      <c r="I78" s="1422"/>
    </row>
    <row r="79" spans="1:9" s="1420" customFormat="1" ht="12.75">
      <c r="A79" s="2180"/>
      <c r="B79" s="2181" t="s">
        <v>1379</v>
      </c>
      <c r="C79" s="2179"/>
      <c r="D79" s="2178"/>
      <c r="E79" s="1423"/>
      <c r="F79" s="1423"/>
      <c r="G79" s="1423"/>
      <c r="H79" s="1423"/>
      <c r="I79" s="1422"/>
    </row>
    <row r="80" spans="1:9" s="1420" customFormat="1" ht="12.75">
      <c r="A80" s="2180"/>
      <c r="B80" s="2177" t="s">
        <v>1378</v>
      </c>
      <c r="C80" s="2179"/>
      <c r="D80" s="2178"/>
      <c r="E80" s="1423"/>
      <c r="F80" s="1423"/>
      <c r="G80" s="1423"/>
      <c r="H80" s="1423"/>
      <c r="I80" s="1422"/>
    </row>
    <row r="81" spans="1:9" s="1420" customFormat="1" ht="12.75">
      <c r="A81" s="2180"/>
      <c r="B81" s="2177" t="s">
        <v>1377</v>
      </c>
      <c r="C81" s="2179"/>
      <c r="D81" s="2178"/>
      <c r="E81" s="1423"/>
      <c r="F81" s="1423"/>
      <c r="G81" s="1423"/>
      <c r="H81" s="1423"/>
      <c r="I81" s="1422"/>
    </row>
    <row r="82" spans="1:9" s="1420" customFormat="1" ht="12.75">
      <c r="A82" s="2180"/>
      <c r="B82" s="2177" t="s">
        <v>1376</v>
      </c>
      <c r="C82" s="2179"/>
      <c r="D82" s="2178"/>
      <c r="E82" s="1423"/>
      <c r="F82" s="1423"/>
      <c r="G82" s="1423"/>
      <c r="H82" s="1423"/>
      <c r="I82" s="1422"/>
    </row>
    <row r="83" spans="1:9" s="1524" customFormat="1" ht="12.6" customHeight="1">
      <c r="A83" s="2175"/>
      <c r="B83" s="2177" t="s">
        <v>1375</v>
      </c>
      <c r="C83" s="2174"/>
      <c r="D83" s="2173"/>
    </row>
    <row r="84" spans="1:9" s="1524" customFormat="1" ht="10.9" customHeight="1">
      <c r="A84" s="2175"/>
      <c r="B84" s="2177" t="s">
        <v>1374</v>
      </c>
      <c r="C84" s="2174"/>
      <c r="D84" s="2173"/>
    </row>
    <row r="85" spans="1:9" s="1524" customFormat="1" ht="4.1500000000000004" customHeight="1">
      <c r="A85" s="2175"/>
      <c r="B85" s="2174"/>
      <c r="C85" s="2174"/>
      <c r="D85" s="2173"/>
    </row>
    <row r="86" spans="1:9" s="1524" customFormat="1" ht="15" customHeight="1">
      <c r="A86" s="2175"/>
      <c r="B86" s="2176" t="s">
        <v>1373</v>
      </c>
      <c r="C86" s="2174"/>
      <c r="D86" s="2173"/>
    </row>
    <row r="87" spans="1:9" s="1524" customFormat="1" ht="9" customHeight="1">
      <c r="A87" s="2175"/>
      <c r="B87" s="2174"/>
      <c r="C87" s="2174"/>
      <c r="D87" s="2173"/>
    </row>
    <row r="88" spans="1:9" s="1524" customFormat="1" ht="9.9499999999999993" customHeight="1">
      <c r="A88" s="2172"/>
      <c r="B88" s="2171"/>
      <c r="C88" s="2171"/>
      <c r="D88" s="2170"/>
    </row>
  </sheetData>
  <mergeCells count="9">
    <mergeCell ref="E61:H61"/>
    <mergeCell ref="A8:B10"/>
    <mergeCell ref="A3:H3"/>
    <mergeCell ref="A4:H4"/>
    <mergeCell ref="E8:G8"/>
    <mergeCell ref="E58:F58"/>
    <mergeCell ref="C60:D60"/>
    <mergeCell ref="E60:H60"/>
    <mergeCell ref="C61:D61"/>
  </mergeCells>
  <pageMargins left="0.5" right="0" top="0.25" bottom="0" header="0.5" footer="0"/>
  <pageSetup paperSize="5" orientation="portrait"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38"/>
  <sheetViews>
    <sheetView showGridLines="0" showOutlineSymbols="0" topLeftCell="B16" zoomScale="85" zoomScaleNormal="85" workbookViewId="0">
      <selection activeCell="B33" sqref="B33"/>
    </sheetView>
  </sheetViews>
  <sheetFormatPr defaultColWidth="12.42578125" defaultRowHeight="12.75" outlineLevelRow="1" outlineLevelCol="2"/>
  <cols>
    <col min="1" max="1" width="2.7109375" style="1430" customWidth="1"/>
    <col min="2" max="2" width="31.42578125" style="1430" customWidth="1"/>
    <col min="3" max="3" width="9" style="1430" customWidth="1"/>
    <col min="4" max="4" width="10.7109375" style="1430" customWidth="1"/>
    <col min="5" max="5" width="11.85546875" style="1430" customWidth="1"/>
    <col min="6" max="6" width="12.42578125" style="1430" customWidth="1"/>
    <col min="7" max="7" width="11.85546875" style="1430" customWidth="1"/>
    <col min="8" max="8" width="10.7109375" style="1430" customWidth="1"/>
    <col min="9" max="48" width="12.42578125" style="1430" customWidth="1"/>
    <col min="49" max="53" width="12.42578125" style="1430" customWidth="1" outlineLevel="1"/>
    <col min="54" max="59" width="12.42578125" style="1430" customWidth="1" outlineLevel="2"/>
    <col min="60" max="62" width="12.42578125" style="1430" customWidth="1" outlineLevel="1"/>
    <col min="63" max="82" width="12.42578125" style="1430" customWidth="1"/>
    <col min="83" max="86" width="12.42578125" style="1430" customWidth="1" outlineLevel="1"/>
    <col min="87" max="134" width="12.42578125" style="1430" customWidth="1"/>
    <col min="135" max="140" width="12.42578125" style="1430" customWidth="1" outlineLevel="1"/>
    <col min="141" max="146" width="12.42578125" style="1430" customWidth="1" outlineLevel="2"/>
    <col min="147" max="149" width="12.42578125" style="1430" customWidth="1" outlineLevel="1"/>
    <col min="150" max="150" width="12.42578125" style="1430" customWidth="1"/>
    <col min="151" max="16384" width="12.42578125" style="1430"/>
  </cols>
  <sheetData>
    <row r="1" spans="1:8" s="1417" customFormat="1" ht="15.75">
      <c r="A1" s="2253" t="s">
        <v>99</v>
      </c>
      <c r="B1" s="2253"/>
      <c r="C1" s="2253"/>
      <c r="E1" s="1523"/>
    </row>
    <row r="2" spans="1:8" s="1417" customFormat="1" ht="14.25" customHeight="1">
      <c r="A2" s="2252" t="s">
        <v>221</v>
      </c>
      <c r="B2" s="2252"/>
      <c r="C2" s="2252"/>
      <c r="E2" s="1522"/>
    </row>
    <row r="3" spans="1:8" s="1417" customFormat="1" ht="24" customHeight="1">
      <c r="A3" s="1526" t="s">
        <v>220</v>
      </c>
      <c r="B3" s="1526"/>
      <c r="C3" s="1526"/>
      <c r="D3" s="1526"/>
      <c r="E3" s="1526"/>
      <c r="F3" s="1526"/>
      <c r="G3" s="1526"/>
      <c r="H3" s="1526"/>
    </row>
    <row r="4" spans="1:8" s="1417" customFormat="1" ht="12" customHeight="1">
      <c r="A4" s="1521" t="s">
        <v>1127</v>
      </c>
      <c r="B4" s="1520"/>
      <c r="C4" s="1520"/>
      <c r="D4" s="1520"/>
      <c r="E4" s="1520"/>
      <c r="F4" s="1520"/>
      <c r="G4" s="1520"/>
      <c r="H4" s="1520"/>
    </row>
    <row r="5" spans="1:8" ht="14.25" customHeight="1">
      <c r="A5" s="1570"/>
      <c r="B5" s="1570"/>
      <c r="C5" s="1570"/>
      <c r="D5" s="1570"/>
      <c r="E5" s="1570"/>
      <c r="F5" s="1570"/>
      <c r="G5" s="1570"/>
      <c r="H5" s="1570"/>
    </row>
    <row r="6" spans="1:8" ht="16.5" customHeight="1">
      <c r="A6" s="2056" t="s">
        <v>1395</v>
      </c>
      <c r="B6" s="1630"/>
    </row>
    <row r="7" spans="1:8" ht="14.25" customHeight="1">
      <c r="A7" s="1631"/>
      <c r="B7" s="2251" t="s">
        <v>1399</v>
      </c>
    </row>
    <row r="8" spans="1:8" ht="14.25" customHeight="1">
      <c r="A8" s="1631"/>
      <c r="B8" s="1630"/>
    </row>
    <row r="9" spans="1:8" ht="20.100000000000001" customHeight="1">
      <c r="A9" s="1518" t="s">
        <v>143</v>
      </c>
      <c r="B9" s="1517"/>
      <c r="C9" s="1512" t="s">
        <v>92</v>
      </c>
      <c r="D9" s="1511" t="s">
        <v>91</v>
      </c>
      <c r="E9" s="1515" t="s">
        <v>93</v>
      </c>
      <c r="F9" s="1514"/>
      <c r="G9" s="1513"/>
      <c r="H9" s="1512" t="s">
        <v>87</v>
      </c>
    </row>
    <row r="10" spans="1:8" ht="20.100000000000001" customHeight="1">
      <c r="A10" s="1510"/>
      <c r="B10" s="1509"/>
      <c r="C10" s="1505" t="s">
        <v>86</v>
      </c>
      <c r="D10" s="1505">
        <v>2019</v>
      </c>
      <c r="E10" s="2238" t="s">
        <v>1004</v>
      </c>
      <c r="F10" s="2238" t="s">
        <v>1003</v>
      </c>
      <c r="G10" s="1506" t="s">
        <v>88</v>
      </c>
      <c r="H10" s="1505">
        <v>2021</v>
      </c>
    </row>
    <row r="11" spans="1:8" ht="20.100000000000001" customHeight="1">
      <c r="A11" s="1504"/>
      <c r="B11" s="1503"/>
      <c r="C11" s="1951"/>
      <c r="D11" s="1500" t="s">
        <v>84</v>
      </c>
      <c r="E11" s="1500" t="s">
        <v>84</v>
      </c>
      <c r="F11" s="1500" t="s">
        <v>142</v>
      </c>
      <c r="G11" s="1501"/>
      <c r="H11" s="1500" t="s">
        <v>83</v>
      </c>
    </row>
    <row r="12" spans="1:8" ht="20.100000000000001" customHeight="1">
      <c r="A12" s="1692" t="s">
        <v>213</v>
      </c>
      <c r="B12" s="1627"/>
      <c r="C12" s="1628"/>
      <c r="D12" s="1628"/>
      <c r="E12" s="1628"/>
      <c r="F12" s="1627"/>
      <c r="G12" s="1627"/>
      <c r="H12" s="1627"/>
    </row>
    <row r="13" spans="1:8" ht="20.100000000000001" customHeight="1">
      <c r="A13" s="1756" t="s">
        <v>82</v>
      </c>
      <c r="B13" s="1690"/>
      <c r="C13" s="1624"/>
      <c r="D13" s="1668">
        <f>SUM(D14:D16)</f>
        <v>0</v>
      </c>
      <c r="E13" s="1668">
        <f>SUM(E14:E16)</f>
        <v>395359.46</v>
      </c>
      <c r="F13" s="1668">
        <f>SUM(F14:F16)</f>
        <v>1131559.54</v>
      </c>
      <c r="G13" s="1668">
        <f>SUM(G14:G16)</f>
        <v>1526919</v>
      </c>
      <c r="H13" s="2250">
        <f>SUM(H14:H16)</f>
        <v>0</v>
      </c>
    </row>
    <row r="14" spans="1:8" ht="20.100000000000001" customHeight="1" outlineLevel="1">
      <c r="A14" s="1899"/>
      <c r="B14" s="1905"/>
      <c r="C14" s="2249"/>
      <c r="D14" s="2245"/>
      <c r="E14" s="2245"/>
      <c r="F14" s="2245"/>
      <c r="G14" s="2245"/>
      <c r="H14" s="2248"/>
    </row>
    <row r="15" spans="1:8" ht="20.100000000000001" customHeight="1" outlineLevel="1">
      <c r="A15" s="1899" t="s">
        <v>174</v>
      </c>
      <c r="B15" s="1898"/>
      <c r="C15" s="1446" t="s">
        <v>136</v>
      </c>
      <c r="D15" s="2224">
        <v>0</v>
      </c>
      <c r="E15" s="2224">
        <v>395359.46</v>
      </c>
      <c r="F15" s="1680">
        <f>SUM(G15-E15)</f>
        <v>1131559.54</v>
      </c>
      <c r="G15" s="1680">
        <v>1526919</v>
      </c>
      <c r="H15" s="1566">
        <v>0</v>
      </c>
    </row>
    <row r="16" spans="1:8" ht="20.100000000000001" customHeight="1" outlineLevel="1">
      <c r="A16" s="1899"/>
      <c r="B16" s="1898"/>
      <c r="C16" s="1616"/>
      <c r="D16" s="2224"/>
      <c r="E16" s="2224"/>
      <c r="F16" s="2224"/>
      <c r="G16" s="2224"/>
      <c r="H16" s="1566"/>
    </row>
    <row r="17" spans="1:9" ht="20.100000000000001" customHeight="1">
      <c r="A17" s="1691" t="s">
        <v>46</v>
      </c>
      <c r="B17" s="1690"/>
      <c r="C17" s="1624"/>
      <c r="D17" s="1651">
        <f>SUM(D18:D28)</f>
        <v>0</v>
      </c>
      <c r="E17" s="1651">
        <f>SUM(E18:E28)</f>
        <v>88216.55</v>
      </c>
      <c r="F17" s="1623">
        <f>SUM(F18:F28)</f>
        <v>113864.45</v>
      </c>
      <c r="G17" s="1651">
        <f>SUM(G18:G28)</f>
        <v>202081</v>
      </c>
      <c r="H17" s="2247">
        <f>SUM(H18:H28)</f>
        <v>0</v>
      </c>
    </row>
    <row r="18" spans="1:9" ht="20.100000000000001" customHeight="1" outlineLevel="1">
      <c r="A18" s="2246" t="s">
        <v>39</v>
      </c>
      <c r="B18" s="1905"/>
      <c r="C18" s="1887" t="s">
        <v>35</v>
      </c>
      <c r="D18" s="2245">
        <v>0</v>
      </c>
      <c r="E18" s="2245">
        <v>0</v>
      </c>
      <c r="F18" s="2224">
        <f>SUM(G18-E18)</f>
        <v>48900</v>
      </c>
      <c r="G18" s="1786">
        <v>48900</v>
      </c>
      <c r="H18" s="1786">
        <v>0</v>
      </c>
    </row>
    <row r="19" spans="1:9" ht="20.100000000000001" customHeight="1" outlineLevel="1">
      <c r="A19" s="1727" t="s">
        <v>1019</v>
      </c>
      <c r="B19" s="1733"/>
      <c r="C19" s="1887"/>
      <c r="D19" s="2224"/>
      <c r="E19" s="2224"/>
      <c r="F19" s="2224"/>
      <c r="G19" s="1680"/>
      <c r="H19" s="1680"/>
    </row>
    <row r="20" spans="1:9" ht="20.100000000000001" customHeight="1" outlineLevel="1">
      <c r="A20" s="1901"/>
      <c r="B20" s="1477" t="s">
        <v>1018</v>
      </c>
      <c r="C20" s="1886" t="s">
        <v>133</v>
      </c>
      <c r="D20" s="2224">
        <v>0</v>
      </c>
      <c r="E20" s="2224">
        <v>0</v>
      </c>
      <c r="F20" s="2224">
        <f>SUM(G20-E20)</f>
        <v>49900</v>
      </c>
      <c r="G20" s="1680">
        <v>49900</v>
      </c>
      <c r="H20" s="1680">
        <v>0</v>
      </c>
    </row>
    <row r="21" spans="1:9" ht="20.100000000000001" customHeight="1" outlineLevel="1">
      <c r="A21" s="1727" t="s">
        <v>1017</v>
      </c>
      <c r="B21" s="1898"/>
      <c r="C21" s="1895" t="s">
        <v>33</v>
      </c>
      <c r="D21" s="2224">
        <v>0</v>
      </c>
      <c r="E21" s="2224">
        <v>53216.55</v>
      </c>
      <c r="F21" s="2224">
        <f>SUM(G21-E21)</f>
        <v>12983.449999999997</v>
      </c>
      <c r="G21" s="1680">
        <v>66200</v>
      </c>
      <c r="H21" s="1680">
        <v>0</v>
      </c>
    </row>
    <row r="22" spans="1:9" ht="20.100000000000001" customHeight="1" outlineLevel="1">
      <c r="A22" s="1899" t="s">
        <v>1016</v>
      </c>
      <c r="B22" s="1898"/>
      <c r="C22" s="1887" t="s">
        <v>29</v>
      </c>
      <c r="D22" s="2224">
        <v>0</v>
      </c>
      <c r="E22" s="2224">
        <v>35000</v>
      </c>
      <c r="F22" s="2224">
        <f>SUM(G22-E22)</f>
        <v>0</v>
      </c>
      <c r="G22" s="1680">
        <v>35000</v>
      </c>
      <c r="H22" s="1680">
        <v>0</v>
      </c>
    </row>
    <row r="23" spans="1:9" ht="20.100000000000001" customHeight="1" outlineLevel="1">
      <c r="A23" s="1897" t="s">
        <v>10</v>
      </c>
      <c r="B23" s="1896"/>
      <c r="C23" s="1895" t="s">
        <v>9</v>
      </c>
      <c r="D23" s="2224">
        <v>0</v>
      </c>
      <c r="E23" s="2224">
        <v>0</v>
      </c>
      <c r="F23" s="2224">
        <f>SUM(G23-E23)</f>
        <v>2081</v>
      </c>
      <c r="G23" s="1680">
        <v>2081</v>
      </c>
      <c r="H23" s="1680">
        <v>0</v>
      </c>
    </row>
    <row r="24" spans="1:9" ht="20.100000000000001" customHeight="1" outlineLevel="1">
      <c r="A24" s="1485"/>
      <c r="B24" s="1605"/>
      <c r="C24" s="2244"/>
      <c r="D24" s="2224"/>
      <c r="E24" s="2224"/>
      <c r="F24" s="2224"/>
      <c r="G24" s="2224"/>
      <c r="H24" s="1680"/>
    </row>
    <row r="25" spans="1:9" ht="20.100000000000001" customHeight="1" outlineLevel="1">
      <c r="A25" s="1455"/>
      <c r="B25" s="1604"/>
      <c r="C25" s="2244"/>
      <c r="D25" s="2224"/>
      <c r="E25" s="2224"/>
      <c r="F25" s="2224"/>
      <c r="G25" s="2224"/>
      <c r="H25" s="1680"/>
    </row>
    <row r="26" spans="1:9" s="1431" customFormat="1" ht="20.100000000000001" customHeight="1" outlineLevel="1">
      <c r="A26" s="1600"/>
      <c r="B26" s="1602"/>
      <c r="C26" s="2243"/>
      <c r="D26" s="2224"/>
      <c r="E26" s="2224"/>
      <c r="F26" s="2224"/>
      <c r="G26" s="2224"/>
      <c r="H26" s="1680"/>
    </row>
    <row r="27" spans="1:9" s="1431" customFormat="1" ht="20.100000000000001" customHeight="1" outlineLevel="1">
      <c r="A27" s="1600"/>
      <c r="B27" s="1599"/>
      <c r="C27" s="2242"/>
      <c r="D27" s="2224"/>
      <c r="E27" s="2224"/>
      <c r="F27" s="2224"/>
      <c r="G27" s="2224"/>
      <c r="H27" s="1680"/>
    </row>
    <row r="28" spans="1:9" s="1431" customFormat="1" ht="20.100000000000001" customHeight="1" outlineLevel="1">
      <c r="A28" s="1594"/>
      <c r="B28" s="1593"/>
      <c r="C28" s="2241"/>
      <c r="D28" s="2240"/>
      <c r="E28" s="2240"/>
      <c r="F28" s="2240"/>
      <c r="G28" s="2240"/>
      <c r="H28" s="2239"/>
    </row>
    <row r="29" spans="1:9" s="1431" customFormat="1" ht="20.100000000000001" customHeight="1" outlineLevel="1" thickBot="1">
      <c r="A29" s="1532" t="s">
        <v>8</v>
      </c>
      <c r="B29" s="1532"/>
      <c r="C29" s="1586"/>
      <c r="D29" s="1436">
        <f>SUM(D13+D17)</f>
        <v>0</v>
      </c>
      <c r="E29" s="1436">
        <f>SUM(E13+E17)</f>
        <v>483576.01</v>
      </c>
      <c r="F29" s="1436">
        <f>SUM(F13+F17)</f>
        <v>1245423.99</v>
      </c>
      <c r="G29" s="1436">
        <f>SUM(G13+G17)</f>
        <v>1729000</v>
      </c>
      <c r="H29" s="1585">
        <f>SUM(H13+H17)</f>
        <v>0</v>
      </c>
      <c r="I29" s="1583"/>
    </row>
    <row r="30" spans="1:9" ht="12" customHeight="1" outlineLevel="1" thickTop="1"/>
    <row r="31" spans="1:9" s="1417" customFormat="1" ht="19.5" customHeight="1">
      <c r="A31" s="1430" t="s">
        <v>1398</v>
      </c>
      <c r="B31" s="1556"/>
      <c r="C31" s="1581" t="s">
        <v>6</v>
      </c>
      <c r="E31" s="1520" t="s">
        <v>1397</v>
      </c>
      <c r="F31" s="1520"/>
      <c r="G31" s="1430"/>
    </row>
    <row r="32" spans="1:9" s="1417" customFormat="1" ht="14.25" customHeight="1">
      <c r="A32" s="1430"/>
      <c r="B32" s="1430"/>
      <c r="C32" s="1581"/>
      <c r="D32" s="1430"/>
      <c r="E32" s="1430"/>
      <c r="F32" s="1430"/>
      <c r="G32" s="1430"/>
    </row>
    <row r="33" spans="1:9" ht="23.45" customHeight="1">
      <c r="A33" s="1437"/>
      <c r="B33" s="3717" t="s">
        <v>1933</v>
      </c>
      <c r="C33" s="3708" t="s">
        <v>1906</v>
      </c>
      <c r="D33" s="3708"/>
      <c r="E33" s="1526" t="s">
        <v>1876</v>
      </c>
      <c r="F33" s="1526"/>
      <c r="G33" s="1526"/>
      <c r="H33" s="1526"/>
    </row>
    <row r="34" spans="1:9" s="1420" customFormat="1" ht="12" customHeight="1">
      <c r="A34" s="2011"/>
      <c r="B34" s="3718" t="s">
        <v>1386</v>
      </c>
      <c r="C34" s="3719" t="s">
        <v>100</v>
      </c>
      <c r="D34" s="3719"/>
      <c r="E34" s="1521" t="s">
        <v>0</v>
      </c>
      <c r="F34" s="1521"/>
      <c r="G34" s="1521"/>
      <c r="H34" s="1521"/>
      <c r="I34" s="1422"/>
    </row>
    <row r="35" spans="1:9" s="1420" customFormat="1" ht="13.5">
      <c r="A35" s="3715" t="s">
        <v>1396</v>
      </c>
      <c r="B35" s="3715"/>
      <c r="C35" s="1525"/>
      <c r="D35" s="1525"/>
      <c r="E35" s="1423"/>
      <c r="F35" s="1423"/>
      <c r="G35" s="1423"/>
      <c r="H35" s="1423"/>
      <c r="I35" s="1422"/>
    </row>
    <row r="36" spans="1:9" ht="13.5">
      <c r="A36" s="1437"/>
      <c r="B36" s="1437"/>
      <c r="C36" s="1437"/>
      <c r="D36" s="1437"/>
    </row>
    <row r="37" spans="1:9" ht="13.5">
      <c r="A37" s="1437"/>
      <c r="B37" s="1437"/>
      <c r="C37" s="1437"/>
      <c r="D37" s="1437"/>
    </row>
    <row r="38" spans="1:9" ht="13.5">
      <c r="A38" s="1437"/>
      <c r="B38" s="1437"/>
      <c r="C38" s="1437"/>
      <c r="D38" s="1437"/>
    </row>
  </sheetData>
  <mergeCells count="13">
    <mergeCell ref="C33:D33"/>
    <mergeCell ref="E33:H33"/>
    <mergeCell ref="C35:D35"/>
    <mergeCell ref="A1:C1"/>
    <mergeCell ref="A2:C2"/>
    <mergeCell ref="C34:D34"/>
    <mergeCell ref="E34:H34"/>
    <mergeCell ref="A35:B35"/>
    <mergeCell ref="A9:B11"/>
    <mergeCell ref="A3:H3"/>
    <mergeCell ref="A4:H4"/>
    <mergeCell ref="E9:G9"/>
    <mergeCell ref="E31:F31"/>
  </mergeCells>
  <pageMargins left="0.5" right="0" top="0.25" bottom="0" header="0.5" footer="0"/>
  <pageSetup paperSize="5" orientation="portrait"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R47"/>
  <sheetViews>
    <sheetView showGridLines="0" showOutlineSymbols="0" topLeftCell="A9" zoomScale="70" zoomScaleNormal="70" workbookViewId="0">
      <pane xSplit="2" ySplit="5" topLeftCell="C35" activePane="bottomRight" state="frozen"/>
      <selection activeCell="A9" sqref="A9"/>
      <selection pane="topRight" activeCell="C9" sqref="C9"/>
      <selection pane="bottomLeft" activeCell="A14" sqref="A14"/>
      <selection pane="bottomRight" activeCell="A40" sqref="A40:B40"/>
    </sheetView>
  </sheetViews>
  <sheetFormatPr defaultColWidth="12.5703125" defaultRowHeight="15.75" outlineLevelRow="2" outlineLevelCol="2"/>
  <cols>
    <col min="1" max="1" width="1.85546875" style="1417" customWidth="1"/>
    <col min="2" max="2" width="37.5703125" style="1417" customWidth="1"/>
    <col min="3" max="3" width="7.42578125" style="1417" customWidth="1"/>
    <col min="4" max="4" width="11.140625" style="1417" customWidth="1"/>
    <col min="5" max="5" width="9.85546875" style="1417" customWidth="1"/>
    <col min="6" max="6" width="11.28515625" style="1417" customWidth="1"/>
    <col min="7" max="8" width="10.7109375" style="1417" customWidth="1"/>
    <col min="9" max="47" width="12.5703125" style="1417"/>
    <col min="48" max="52" width="12.5703125" style="1417" outlineLevel="1"/>
    <col min="53" max="58" width="12.5703125" style="1417" outlineLevel="2"/>
    <col min="59" max="61" width="12.5703125" style="1417" outlineLevel="1"/>
    <col min="62" max="81" width="12.5703125" style="1417"/>
    <col min="82" max="85" width="12.5703125" style="1417" outlineLevel="1"/>
    <col min="86" max="133" width="12.5703125" style="1417"/>
    <col min="134" max="139" width="12.5703125" style="1417" outlineLevel="1"/>
    <col min="140" max="145" width="12.5703125" style="1417" outlineLevel="2"/>
    <col min="146" max="148" width="12.5703125" style="1417" outlineLevel="1"/>
    <col min="149" max="16384" width="12.5703125" style="1417"/>
  </cols>
  <sheetData>
    <row r="1" spans="1:9" ht="14.25" customHeight="1">
      <c r="A1" s="1635" t="s">
        <v>99</v>
      </c>
      <c r="B1" s="1430"/>
      <c r="C1" s="1419"/>
      <c r="E1" s="1522"/>
      <c r="H1" s="1522"/>
      <c r="I1" s="1418"/>
    </row>
    <row r="2" spans="1:9" ht="14.25" customHeight="1">
      <c r="A2" s="1633" t="s">
        <v>221</v>
      </c>
      <c r="B2" s="1430"/>
      <c r="C2" s="1419"/>
      <c r="E2" s="1522"/>
      <c r="H2" s="1522"/>
      <c r="I2" s="1418"/>
    </row>
    <row r="3" spans="1:9" ht="14.25" customHeight="1">
      <c r="A3" s="1430"/>
      <c r="B3" s="1430"/>
      <c r="C3" s="1419"/>
      <c r="E3" s="1522"/>
      <c r="G3" s="1523"/>
      <c r="H3" s="1522"/>
      <c r="I3" s="1418"/>
    </row>
    <row r="4" spans="1:9" ht="14.25" customHeight="1">
      <c r="A4" s="1430"/>
      <c r="B4" s="1430"/>
      <c r="C4" s="1419"/>
      <c r="E4" s="1522"/>
      <c r="G4" s="1523"/>
      <c r="H4" s="1522"/>
      <c r="I4" s="1418"/>
    </row>
    <row r="5" spans="1:9" ht="14.25" customHeight="1">
      <c r="A5" s="1573" t="s">
        <v>220</v>
      </c>
      <c r="B5" s="1573"/>
      <c r="C5" s="1573"/>
      <c r="D5" s="1573"/>
      <c r="E5" s="1573"/>
      <c r="F5" s="1573"/>
      <c r="G5" s="1573"/>
      <c r="H5" s="1573"/>
      <c r="I5" s="1418"/>
    </row>
    <row r="6" spans="1:9" ht="14.25" customHeight="1">
      <c r="A6" s="1521" t="s">
        <v>1127</v>
      </c>
      <c r="B6" s="1520"/>
      <c r="C6" s="1520"/>
      <c r="D6" s="1520"/>
      <c r="E6" s="1520"/>
      <c r="F6" s="1520"/>
      <c r="G6" s="1520"/>
      <c r="H6" s="1520"/>
      <c r="I6" s="1418"/>
    </row>
    <row r="7" spans="1:9" ht="14.25" customHeight="1">
      <c r="A7" s="1570"/>
      <c r="B7" s="1570"/>
      <c r="C7" s="1570"/>
      <c r="D7" s="1570"/>
      <c r="E7" s="1570"/>
      <c r="F7" s="1570"/>
      <c r="G7" s="1570"/>
      <c r="H7" s="1570"/>
    </row>
    <row r="8" spans="1:9" ht="14.25" customHeight="1">
      <c r="A8" s="1570"/>
      <c r="B8" s="1570"/>
      <c r="C8" s="1570"/>
      <c r="D8" s="1570"/>
      <c r="E8" s="1570"/>
      <c r="F8" s="1570"/>
      <c r="G8" s="1570"/>
      <c r="H8" s="1570"/>
    </row>
    <row r="9" spans="1:9" ht="15" customHeight="1">
      <c r="A9" s="2284" t="s">
        <v>1416</v>
      </c>
      <c r="B9" s="1569"/>
      <c r="D9" s="1430"/>
      <c r="E9" s="1430"/>
      <c r="F9" s="1430"/>
      <c r="G9" s="1430"/>
      <c r="H9" s="1430"/>
    </row>
    <row r="10" spans="1:9" ht="12" customHeight="1">
      <c r="A10" s="1671"/>
      <c r="B10" s="1569"/>
      <c r="D10" s="1430"/>
      <c r="E10" s="1430"/>
      <c r="F10" s="1430"/>
      <c r="G10" s="1430"/>
      <c r="H10" s="1430"/>
    </row>
    <row r="11" spans="1:9" ht="14.25" customHeight="1">
      <c r="A11" s="1518" t="s">
        <v>143</v>
      </c>
      <c r="B11" s="1517"/>
      <c r="C11" s="1516" t="s">
        <v>92</v>
      </c>
      <c r="D11" s="1511" t="s">
        <v>91</v>
      </c>
      <c r="E11" s="1515" t="s">
        <v>93</v>
      </c>
      <c r="F11" s="1514"/>
      <c r="G11" s="1513"/>
      <c r="H11" s="1512" t="s">
        <v>87</v>
      </c>
    </row>
    <row r="12" spans="1:9" ht="14.25" customHeight="1">
      <c r="A12" s="1510"/>
      <c r="B12" s="1509"/>
      <c r="C12" s="1508" t="s">
        <v>86</v>
      </c>
      <c r="D12" s="1505">
        <v>2019</v>
      </c>
      <c r="E12" s="1545" t="s">
        <v>1004</v>
      </c>
      <c r="F12" s="1545" t="s">
        <v>1003</v>
      </c>
      <c r="G12" s="1506" t="s">
        <v>88</v>
      </c>
      <c r="H12" s="1506">
        <v>2021</v>
      </c>
    </row>
    <row r="13" spans="1:9" ht="14.25" customHeight="1">
      <c r="A13" s="1504"/>
      <c r="B13" s="1503"/>
      <c r="C13" s="1502"/>
      <c r="D13" s="1500" t="s">
        <v>84</v>
      </c>
      <c r="E13" s="1500" t="s">
        <v>84</v>
      </c>
      <c r="F13" s="1500" t="s">
        <v>142</v>
      </c>
      <c r="G13" s="1501"/>
      <c r="H13" s="1500" t="s">
        <v>83</v>
      </c>
    </row>
    <row r="14" spans="1:9" ht="17.100000000000001" customHeight="1">
      <c r="A14" s="1692" t="s">
        <v>213</v>
      </c>
      <c r="B14" s="1759"/>
      <c r="C14" s="1911"/>
      <c r="D14" s="1884"/>
      <c r="E14" s="1884"/>
      <c r="F14" s="1884"/>
      <c r="G14" s="1491"/>
      <c r="H14" s="1536"/>
    </row>
    <row r="15" spans="1:9" s="1533" customFormat="1" ht="17.100000000000001" customHeight="1" outlineLevel="1">
      <c r="A15" s="1679" t="s">
        <v>46</v>
      </c>
      <c r="B15" s="2283"/>
      <c r="C15" s="2282"/>
      <c r="D15" s="2280">
        <f>SUM(D16:D36)</f>
        <v>2075764.81</v>
      </c>
      <c r="E15" s="2281">
        <f>SUM(E16:E36)</f>
        <v>1160033.1600000001</v>
      </c>
      <c r="F15" s="2280">
        <f>SUM(F16:F36)</f>
        <v>1166966.8399999999</v>
      </c>
      <c r="G15" s="2280">
        <f>SUM(G16:G36)</f>
        <v>2327000</v>
      </c>
      <c r="H15" s="2280">
        <f>SUM(H16:H36)</f>
        <v>1800000</v>
      </c>
    </row>
    <row r="16" spans="1:9" s="1533" customFormat="1" ht="19.899999999999999" customHeight="1" outlineLevel="1">
      <c r="A16" s="2279" t="s">
        <v>414</v>
      </c>
      <c r="B16" s="1733"/>
      <c r="C16" s="2278" t="s">
        <v>413</v>
      </c>
      <c r="D16" s="2277"/>
      <c r="E16" s="1884"/>
      <c r="F16" s="1884"/>
      <c r="G16" s="1536"/>
      <c r="H16" s="1536"/>
    </row>
    <row r="17" spans="1:10" s="1533" customFormat="1" ht="19.899999999999999" customHeight="1" outlineLevel="1">
      <c r="A17" s="2270" t="s">
        <v>1415</v>
      </c>
      <c r="B17" s="2269"/>
      <c r="C17" s="2268"/>
      <c r="D17" s="1539">
        <v>93413</v>
      </c>
      <c r="E17" s="1884">
        <v>18142</v>
      </c>
      <c r="F17" s="1884">
        <f>SUM(G17-E17)</f>
        <v>41858</v>
      </c>
      <c r="G17" s="1536">
        <v>60000</v>
      </c>
      <c r="H17" s="1536">
        <v>30000</v>
      </c>
    </row>
    <row r="18" spans="1:10" s="1533" customFormat="1" ht="19.899999999999999" customHeight="1" outlineLevel="1">
      <c r="A18" s="2270" t="s">
        <v>211</v>
      </c>
      <c r="B18" s="2269"/>
      <c r="C18" s="2268"/>
      <c r="D18" s="1539">
        <v>55862.58</v>
      </c>
      <c r="E18" s="1892">
        <v>36285.839999999997</v>
      </c>
      <c r="F18" s="1884">
        <f>SUM(G18-E18)</f>
        <v>43714.16</v>
      </c>
      <c r="G18" s="1536">
        <v>80000</v>
      </c>
      <c r="H18" s="1536">
        <v>36000</v>
      </c>
    </row>
    <row r="19" spans="1:10" s="1533" customFormat="1" ht="19.899999999999999" customHeight="1" outlineLevel="1">
      <c r="A19" s="2270" t="s">
        <v>39</v>
      </c>
      <c r="B19" s="2269"/>
      <c r="C19" s="1539"/>
      <c r="D19" s="1884">
        <v>22253.5</v>
      </c>
      <c r="E19" s="1884">
        <v>18691.099999999999</v>
      </c>
      <c r="F19" s="1884">
        <f>SUM(G19-E19)</f>
        <v>76308.899999999994</v>
      </c>
      <c r="G19" s="1536">
        <v>95000</v>
      </c>
      <c r="H19" s="1536">
        <v>25000</v>
      </c>
    </row>
    <row r="20" spans="1:10" s="1533" customFormat="1" ht="19.899999999999999" customHeight="1" outlineLevel="1">
      <c r="A20" s="2270" t="s">
        <v>334</v>
      </c>
      <c r="B20" s="2269"/>
      <c r="C20" s="2268"/>
      <c r="D20" s="1539"/>
      <c r="E20" s="1884"/>
      <c r="F20" s="1884"/>
      <c r="G20" s="1536"/>
      <c r="H20" s="1536"/>
    </row>
    <row r="21" spans="1:10" s="1533" customFormat="1" ht="19.899999999999999" customHeight="1" outlineLevel="1">
      <c r="A21" s="2272"/>
      <c r="B21" s="2276" t="s">
        <v>1414</v>
      </c>
      <c r="C21" s="2268"/>
      <c r="D21" s="1539">
        <v>18116</v>
      </c>
      <c r="E21" s="1884">
        <v>7941.2</v>
      </c>
      <c r="F21" s="1884">
        <f>SUM(G21-E21)</f>
        <v>12058.8</v>
      </c>
      <c r="G21" s="1536">
        <v>20000</v>
      </c>
      <c r="H21" s="1536">
        <v>20000</v>
      </c>
    </row>
    <row r="22" spans="1:10" s="1533" customFormat="1" ht="19.899999999999999" customHeight="1" outlineLevel="1">
      <c r="A22" s="2270" t="s">
        <v>238</v>
      </c>
      <c r="B22" s="2269"/>
      <c r="C22" s="2268"/>
      <c r="D22" s="1539">
        <v>171998.36</v>
      </c>
      <c r="E22" s="1884">
        <v>58316.19</v>
      </c>
      <c r="F22" s="1884">
        <f>SUM(G22-E22)</f>
        <v>151683.81</v>
      </c>
      <c r="G22" s="1536">
        <v>210000</v>
      </c>
      <c r="H22" s="1536">
        <v>210000</v>
      </c>
    </row>
    <row r="23" spans="1:10" s="1533" customFormat="1" ht="19.899999999999999" customHeight="1" outlineLevel="1">
      <c r="A23" s="2270" t="s">
        <v>32</v>
      </c>
      <c r="B23" s="2269"/>
      <c r="C23" s="2268"/>
      <c r="D23" s="1539">
        <v>8631</v>
      </c>
      <c r="E23" s="1884">
        <v>4744.3</v>
      </c>
      <c r="F23" s="1884">
        <f>SUM(G23-E23)</f>
        <v>6255.7</v>
      </c>
      <c r="G23" s="1536">
        <v>11000</v>
      </c>
      <c r="H23" s="1536">
        <v>10000</v>
      </c>
    </row>
    <row r="24" spans="1:10" s="1533" customFormat="1" ht="19.899999999999999" customHeight="1" outlineLevel="1">
      <c r="A24" s="2270" t="s">
        <v>28</v>
      </c>
      <c r="B24" s="2269"/>
      <c r="C24" s="2268"/>
      <c r="D24" s="1539">
        <v>33557.25</v>
      </c>
      <c r="E24" s="1884">
        <v>13902.53</v>
      </c>
      <c r="F24" s="1884">
        <f>SUM(G24-E24)</f>
        <v>22097.47</v>
      </c>
      <c r="G24" s="1536">
        <v>36000</v>
      </c>
      <c r="H24" s="1536">
        <v>30000</v>
      </c>
    </row>
    <row r="25" spans="1:10" s="1533" customFormat="1" ht="19.899999999999999" customHeight="1" outlineLevel="1">
      <c r="A25" s="2270" t="s">
        <v>24</v>
      </c>
      <c r="B25" s="2269"/>
      <c r="C25" s="2268"/>
      <c r="D25" s="1539">
        <v>787880</v>
      </c>
      <c r="E25" s="1491">
        <v>664800</v>
      </c>
      <c r="F25" s="1884">
        <f>SUM(G25-E25)</f>
        <v>329200</v>
      </c>
      <c r="G25" s="1536">
        <v>994000</v>
      </c>
      <c r="H25" s="1536">
        <v>864000</v>
      </c>
      <c r="J25" s="2275" t="s">
        <v>1413</v>
      </c>
    </row>
    <row r="26" spans="1:10" s="1533" customFormat="1" ht="19.899999999999999" customHeight="1" outlineLevel="1">
      <c r="A26" s="2270" t="s">
        <v>1411</v>
      </c>
      <c r="B26" s="2269"/>
      <c r="C26" s="2268"/>
      <c r="D26" s="1539"/>
      <c r="E26" s="1884"/>
      <c r="F26" s="1884"/>
      <c r="G26" s="1536"/>
      <c r="H26" s="1536"/>
      <c r="J26" s="1533" t="s">
        <v>1412</v>
      </c>
    </row>
    <row r="27" spans="1:10" s="1533" customFormat="1" ht="19.899999999999999" customHeight="1" outlineLevel="1">
      <c r="A27" s="2270"/>
      <c r="B27" s="2271" t="s">
        <v>1013</v>
      </c>
      <c r="C27" s="2268"/>
      <c r="D27" s="1539">
        <v>0</v>
      </c>
      <c r="E27" s="1539">
        <v>0</v>
      </c>
      <c r="F27" s="1884">
        <f>SUM(G27-E27)</f>
        <v>10000</v>
      </c>
      <c r="G27" s="1536">
        <v>10000</v>
      </c>
      <c r="H27" s="1536">
        <v>10000</v>
      </c>
    </row>
    <row r="28" spans="1:10" s="1533" customFormat="1" ht="19.899999999999999" customHeight="1" outlineLevel="1">
      <c r="A28" s="2270" t="s">
        <v>1411</v>
      </c>
      <c r="B28" s="2269"/>
      <c r="C28" s="2268"/>
      <c r="D28" s="1539"/>
      <c r="E28" s="1892"/>
      <c r="F28" s="1884"/>
      <c r="G28" s="1536"/>
      <c r="H28" s="1536"/>
    </row>
    <row r="29" spans="1:10" s="1533" customFormat="1" ht="19.899999999999999" customHeight="1" outlineLevel="1">
      <c r="A29" s="2274" t="s">
        <v>1410</v>
      </c>
      <c r="B29" s="2269"/>
      <c r="C29" s="2268"/>
      <c r="D29" s="1539">
        <v>0</v>
      </c>
      <c r="E29" s="1534">
        <v>0</v>
      </c>
      <c r="F29" s="1884">
        <f>SUM(G29-E29)</f>
        <v>10000</v>
      </c>
      <c r="G29" s="1536">
        <v>10000</v>
      </c>
      <c r="H29" s="1536">
        <v>10000</v>
      </c>
    </row>
    <row r="30" spans="1:10" s="1533" customFormat="1" ht="19.899999999999999" customHeight="1" outlineLevel="1">
      <c r="A30" s="2270" t="s">
        <v>1407</v>
      </c>
      <c r="B30" s="2269"/>
      <c r="C30" s="2268"/>
      <c r="D30" s="1539"/>
      <c r="E30" s="1884"/>
      <c r="F30" s="1884"/>
      <c r="G30" s="1536"/>
      <c r="H30" s="1536"/>
      <c r="J30" s="1533" t="s">
        <v>1409</v>
      </c>
    </row>
    <row r="31" spans="1:10" s="1533" customFormat="1" ht="19.899999999999999" customHeight="1" outlineLevel="1">
      <c r="A31" s="2270"/>
      <c r="B31" s="2271" t="s">
        <v>1408</v>
      </c>
      <c r="C31" s="2268"/>
      <c r="D31" s="1539">
        <v>63370</v>
      </c>
      <c r="E31" s="1884">
        <v>0</v>
      </c>
      <c r="F31" s="1884">
        <f>SUM(G31-E31)</f>
        <v>10000</v>
      </c>
      <c r="G31" s="1536">
        <v>10000</v>
      </c>
      <c r="H31" s="1536">
        <v>10000</v>
      </c>
      <c r="J31" s="1533">
        <v>5000</v>
      </c>
    </row>
    <row r="32" spans="1:10" s="1533" customFormat="1" ht="19.899999999999999" customHeight="1" outlineLevel="1">
      <c r="A32" s="2270" t="s">
        <v>1407</v>
      </c>
      <c r="B32" s="2273"/>
      <c r="C32" s="2268"/>
      <c r="D32" s="1539"/>
      <c r="E32" s="1884"/>
      <c r="F32" s="1884"/>
      <c r="G32" s="1536"/>
      <c r="H32" s="1536"/>
      <c r="J32" s="1533">
        <v>2000</v>
      </c>
    </row>
    <row r="33" spans="1:9" s="1533" customFormat="1" ht="19.899999999999999" customHeight="1" outlineLevel="1">
      <c r="A33" s="2270"/>
      <c r="B33" s="2271" t="s">
        <v>1406</v>
      </c>
      <c r="C33" s="2268"/>
      <c r="D33" s="1539">
        <v>65700</v>
      </c>
      <c r="E33" s="1884">
        <v>22500</v>
      </c>
      <c r="F33" s="1884">
        <f>SUM(G33-E33)</f>
        <v>102500</v>
      </c>
      <c r="G33" s="1536">
        <v>125000</v>
      </c>
      <c r="H33" s="1536">
        <v>25000</v>
      </c>
    </row>
    <row r="34" spans="1:9" s="1533" customFormat="1" ht="19.899999999999999" customHeight="1" outlineLevel="1">
      <c r="A34" s="2270" t="s">
        <v>1405</v>
      </c>
      <c r="B34" s="2269"/>
      <c r="C34" s="2268"/>
      <c r="D34" s="1539"/>
      <c r="E34" s="1884"/>
      <c r="F34" s="1884"/>
      <c r="G34" s="1536"/>
      <c r="H34" s="1536"/>
    </row>
    <row r="35" spans="1:9" s="1533" customFormat="1" ht="19.899999999999999" customHeight="1" outlineLevel="1">
      <c r="A35" s="2272"/>
      <c r="B35" s="2271" t="s">
        <v>1404</v>
      </c>
      <c r="C35" s="2268"/>
      <c r="D35" s="1539">
        <v>341780.6</v>
      </c>
      <c r="E35" s="1892">
        <v>41710</v>
      </c>
      <c r="F35" s="1884">
        <f>SUM(G35-E35)</f>
        <v>108290</v>
      </c>
      <c r="G35" s="1536">
        <v>150000</v>
      </c>
      <c r="H35" s="1536">
        <v>100000</v>
      </c>
    </row>
    <row r="36" spans="1:9" s="1533" customFormat="1" ht="19.899999999999999" customHeight="1" outlineLevel="1">
      <c r="A36" s="2270" t="s">
        <v>10</v>
      </c>
      <c r="B36" s="2269"/>
      <c r="C36" s="2268"/>
      <c r="D36" s="1539">
        <v>413202.52</v>
      </c>
      <c r="E36" s="1884">
        <v>273000</v>
      </c>
      <c r="F36" s="1884">
        <f>SUM(G36-E36)</f>
        <v>243000</v>
      </c>
      <c r="G36" s="1536">
        <v>516000</v>
      </c>
      <c r="H36" s="1536">
        <v>420000</v>
      </c>
    </row>
    <row r="37" spans="1:9" ht="20.100000000000001" customHeight="1" outlineLevel="2" thickBot="1">
      <c r="A37" s="2267" t="s">
        <v>8</v>
      </c>
      <c r="B37" s="2266"/>
      <c r="C37" s="1586"/>
      <c r="D37" s="1436">
        <f>SUM(D17:D36)</f>
        <v>2075764.81</v>
      </c>
      <c r="E37" s="1878">
        <f>SUM(E17:E36)</f>
        <v>1160033.1600000001</v>
      </c>
      <c r="F37" s="1436">
        <f>SUM(F17:F36)</f>
        <v>1166966.8399999999</v>
      </c>
      <c r="G37" s="1436">
        <f>SUM(G17:G36)</f>
        <v>2327000</v>
      </c>
      <c r="H37" s="1585">
        <f>SUM(H17:H36)</f>
        <v>1800000</v>
      </c>
      <c r="I37" s="2265"/>
    </row>
    <row r="38" spans="1:9" ht="24.75" customHeight="1" thickTop="1">
      <c r="A38" s="1430" t="s">
        <v>1010</v>
      </c>
      <c r="C38" s="1581" t="s">
        <v>6</v>
      </c>
      <c r="F38" s="2264" t="s">
        <v>1403</v>
      </c>
      <c r="G38" s="1430"/>
      <c r="H38" s="2263"/>
    </row>
    <row r="39" spans="1:9" ht="17.100000000000001" customHeight="1">
      <c r="A39" s="2262"/>
      <c r="B39" s="1430"/>
      <c r="C39" s="1581"/>
      <c r="D39" s="1430"/>
      <c r="F39" s="1430"/>
      <c r="G39" s="1430"/>
    </row>
    <row r="40" spans="1:9" s="1430" customFormat="1" ht="24" customHeight="1">
      <c r="A40" s="2261" t="s">
        <v>1402</v>
      </c>
      <c r="B40" s="2261"/>
      <c r="C40" s="2260" t="s">
        <v>4</v>
      </c>
      <c r="D40" s="2260"/>
      <c r="E40" s="2260"/>
      <c r="F40" s="1526" t="s">
        <v>3</v>
      </c>
      <c r="G40" s="1526"/>
      <c r="H40" s="1791"/>
    </row>
    <row r="41" spans="1:9" s="1420" customFormat="1" ht="15.6" customHeight="1">
      <c r="A41" s="2257" t="s">
        <v>1401</v>
      </c>
      <c r="B41" s="2257"/>
      <c r="C41" s="2259" t="s">
        <v>241</v>
      </c>
      <c r="D41" s="2259"/>
      <c r="E41" s="2259"/>
      <c r="F41" s="1521" t="s">
        <v>0</v>
      </c>
      <c r="G41" s="1521"/>
      <c r="H41" s="2258"/>
    </row>
    <row r="42" spans="1:9" s="1420" customFormat="1" ht="13.5">
      <c r="A42" s="2257" t="s">
        <v>1400</v>
      </c>
      <c r="B42" s="2257"/>
      <c r="C42" s="1525"/>
      <c r="D42" s="1525"/>
      <c r="E42" s="1423"/>
      <c r="F42" s="1423"/>
      <c r="G42" s="1423"/>
      <c r="H42" s="1423"/>
    </row>
    <row r="43" spans="1:9" s="1420" customFormat="1" ht="12.75">
      <c r="B43" s="1422"/>
      <c r="D43" s="1423"/>
      <c r="E43" s="1423"/>
      <c r="F43" s="1423"/>
      <c r="G43" s="1423"/>
      <c r="H43" s="1423"/>
    </row>
    <row r="44" spans="1:9" s="1524" customFormat="1" ht="15" customHeight="1">
      <c r="C44" s="2204"/>
    </row>
    <row r="45" spans="1:9" s="1524" customFormat="1" ht="15" customHeight="1">
      <c r="B45" s="2256"/>
    </row>
    <row r="46" spans="1:9" s="1524" customFormat="1" ht="15" customHeight="1"/>
    <row r="47" spans="1:9" s="1524" customFormat="1" ht="9.9499999999999993" customHeight="1"/>
  </sheetData>
  <mergeCells count="13">
    <mergeCell ref="A40:B40"/>
    <mergeCell ref="A41:B41"/>
    <mergeCell ref="A42:B42"/>
    <mergeCell ref="C42:D42"/>
    <mergeCell ref="F41:G41"/>
    <mergeCell ref="A11:B13"/>
    <mergeCell ref="A5:H5"/>
    <mergeCell ref="A6:H6"/>
    <mergeCell ref="E11:G11"/>
    <mergeCell ref="A37:B37"/>
    <mergeCell ref="F40:G40"/>
    <mergeCell ref="C40:E40"/>
    <mergeCell ref="C41:E41"/>
  </mergeCells>
  <pageMargins left="0.5" right="0" top="0.25" bottom="0" header="0.5" footer="0"/>
  <pageSetup paperSize="5" orientation="portrait"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77"/>
  <sheetViews>
    <sheetView showGridLines="0" showOutlineSymbols="0" topLeftCell="A30" workbookViewId="0">
      <selection activeCell="I18" sqref="I1:M1048576"/>
    </sheetView>
  </sheetViews>
  <sheetFormatPr defaultColWidth="14.42578125" defaultRowHeight="12.75" outlineLevelRow="2" outlineLevelCol="2"/>
  <cols>
    <col min="1" max="1" width="14.42578125" style="1430" customWidth="1"/>
    <col min="2" max="2" width="17" style="1430" customWidth="1"/>
    <col min="3" max="3" width="11.85546875" style="1430" customWidth="1"/>
    <col min="4" max="8" width="11.28515625" style="1430" customWidth="1"/>
    <col min="9" max="13" width="14.42578125" style="1430" hidden="1" customWidth="1"/>
    <col min="14" max="48" width="14.42578125" style="1430" customWidth="1"/>
    <col min="49" max="53" width="14.42578125" style="1430" customWidth="1" outlineLevel="1"/>
    <col min="54" max="59" width="14.42578125" style="1430" customWidth="1" outlineLevel="2"/>
    <col min="60" max="62" width="14.42578125" style="1430" customWidth="1" outlineLevel="1"/>
    <col min="63" max="82" width="14.42578125" style="1430" customWidth="1"/>
    <col min="83" max="86" width="14.42578125" style="1430" customWidth="1" outlineLevel="1"/>
    <col min="87" max="134" width="14.42578125" style="1430" customWidth="1"/>
    <col min="135" max="140" width="14.42578125" style="1430" customWidth="1" outlineLevel="1"/>
    <col min="141" max="146" width="14.42578125" style="1430" customWidth="1" outlineLevel="2"/>
    <col min="147" max="149" width="14.42578125" style="1430" customWidth="1" outlineLevel="1"/>
    <col min="150" max="150" width="14.42578125" style="1430" customWidth="1"/>
    <col min="151" max="16384" width="14.42578125" style="1430"/>
  </cols>
  <sheetData>
    <row r="1" spans="1:10" s="1417" customFormat="1" ht="14.25" customHeight="1">
      <c r="A1" s="1635" t="s">
        <v>99</v>
      </c>
      <c r="B1" s="1430"/>
      <c r="C1" s="1419"/>
      <c r="E1" s="1522"/>
      <c r="H1" s="1522"/>
      <c r="J1" s="1418"/>
    </row>
    <row r="2" spans="1:10" s="1417" customFormat="1" ht="14.25" customHeight="1">
      <c r="A2" s="1633" t="s">
        <v>221</v>
      </c>
      <c r="B2" s="1430"/>
      <c r="C2" s="1419"/>
      <c r="E2" s="1522"/>
      <c r="H2" s="1522"/>
      <c r="J2" s="1418"/>
    </row>
    <row r="3" spans="1:10" s="1417" customFormat="1" ht="14.25" customHeight="1">
      <c r="A3" s="1430"/>
      <c r="B3" s="1430"/>
      <c r="C3" s="1419"/>
      <c r="E3" s="1522"/>
      <c r="G3" s="1523"/>
      <c r="H3" s="1522"/>
      <c r="J3" s="1418"/>
    </row>
    <row r="4" spans="1:10" s="1417" customFormat="1" ht="14.25" customHeight="1">
      <c r="A4" s="1430"/>
      <c r="B4" s="1430"/>
      <c r="C4" s="1419"/>
      <c r="E4" s="1522"/>
      <c r="G4" s="1523"/>
      <c r="H4" s="1522"/>
      <c r="J4" s="1418"/>
    </row>
    <row r="5" spans="1:10" s="1417" customFormat="1" ht="14.25" customHeight="1">
      <c r="A5" s="1573" t="s">
        <v>220</v>
      </c>
      <c r="B5" s="1573"/>
      <c r="C5" s="1573"/>
      <c r="D5" s="1573"/>
      <c r="E5" s="1573"/>
      <c r="F5" s="1573"/>
      <c r="G5" s="1573"/>
      <c r="H5" s="1573"/>
      <c r="J5" s="1418"/>
    </row>
    <row r="6" spans="1:10" s="1417" customFormat="1" ht="14.25" customHeight="1">
      <c r="A6" s="1521" t="s">
        <v>1127</v>
      </c>
      <c r="B6" s="1520"/>
      <c r="C6" s="1520"/>
      <c r="D6" s="1520"/>
      <c r="E6" s="1520"/>
      <c r="F6" s="1520"/>
      <c r="G6" s="1520"/>
      <c r="H6" s="1520"/>
      <c r="J6" s="1418"/>
    </row>
    <row r="7" spans="1:10" ht="14.25" customHeight="1">
      <c r="A7" s="1570"/>
      <c r="B7" s="1570"/>
      <c r="C7" s="1570"/>
      <c r="D7" s="1570"/>
      <c r="E7" s="1570"/>
      <c r="F7" s="1570"/>
      <c r="G7" s="1570"/>
      <c r="H7" s="1570"/>
    </row>
    <row r="8" spans="1:10" ht="14.25" customHeight="1">
      <c r="A8" s="2056" t="s">
        <v>1437</v>
      </c>
    </row>
    <row r="9" spans="1:10" ht="14.25" customHeight="1">
      <c r="A9" s="1631"/>
      <c r="B9" s="1630"/>
    </row>
    <row r="10" spans="1:10" ht="14.25" customHeight="1">
      <c r="A10" s="1518" t="s">
        <v>143</v>
      </c>
      <c r="B10" s="1517"/>
      <c r="C10" s="1516" t="s">
        <v>92</v>
      </c>
      <c r="D10" s="1511" t="s">
        <v>91</v>
      </c>
      <c r="E10" s="1515" t="s">
        <v>93</v>
      </c>
      <c r="F10" s="1514"/>
      <c r="G10" s="1513"/>
      <c r="H10" s="1512" t="s">
        <v>87</v>
      </c>
    </row>
    <row r="11" spans="1:10" ht="14.25" customHeight="1">
      <c r="A11" s="1510"/>
      <c r="B11" s="1509"/>
      <c r="C11" s="1508" t="s">
        <v>86</v>
      </c>
      <c r="D11" s="1505">
        <v>2019</v>
      </c>
      <c r="E11" s="1507" t="s">
        <v>1004</v>
      </c>
      <c r="F11" s="1507" t="s">
        <v>1003</v>
      </c>
      <c r="G11" s="1506" t="s">
        <v>88</v>
      </c>
      <c r="H11" s="1505">
        <v>2021</v>
      </c>
    </row>
    <row r="12" spans="1:10" ht="14.25" customHeight="1">
      <c r="A12" s="1504"/>
      <c r="B12" s="1503"/>
      <c r="C12" s="1502"/>
      <c r="D12" s="1500" t="s">
        <v>84</v>
      </c>
      <c r="E12" s="1500" t="s">
        <v>84</v>
      </c>
      <c r="F12" s="1500" t="s">
        <v>142</v>
      </c>
      <c r="G12" s="1501"/>
      <c r="H12" s="1500" t="s">
        <v>83</v>
      </c>
    </row>
    <row r="13" spans="1:10" ht="20.100000000000001" customHeight="1">
      <c r="A13" s="1692" t="s">
        <v>213</v>
      </c>
      <c r="B13" s="1627"/>
      <c r="C13" s="1911"/>
      <c r="D13" s="1884"/>
      <c r="E13" s="1884"/>
      <c r="F13" s="1884"/>
      <c r="G13" s="1491"/>
      <c r="H13" s="1491"/>
      <c r="I13" s="1431"/>
    </row>
    <row r="14" spans="1:10" ht="20.100000000000001" customHeight="1" outlineLevel="1">
      <c r="A14" s="1679" t="s">
        <v>46</v>
      </c>
      <c r="B14" s="2309"/>
      <c r="C14" s="2282"/>
      <c r="D14" s="2280">
        <f>SUM(D15:D34)</f>
        <v>1265822.2</v>
      </c>
      <c r="E14" s="2280">
        <f>SUM(E15:E34)</f>
        <v>706346.1</v>
      </c>
      <c r="F14" s="2280">
        <f>SUM(F15:F34)</f>
        <v>976953.9</v>
      </c>
      <c r="G14" s="2280">
        <f>SUM(G15:G34)</f>
        <v>1683300</v>
      </c>
      <c r="H14" s="2280">
        <f>SUM(H15:H34)</f>
        <v>1680000</v>
      </c>
    </row>
    <row r="15" spans="1:10" s="1882" customFormat="1" ht="19.149999999999999" customHeight="1" outlineLevel="1">
      <c r="A15" s="2308" t="s">
        <v>414</v>
      </c>
      <c r="B15" s="1733"/>
      <c r="C15" s="2307" t="s">
        <v>413</v>
      </c>
      <c r="D15" s="2277"/>
      <c r="E15" s="1884"/>
      <c r="F15" s="1884"/>
      <c r="G15" s="1884"/>
      <c r="H15" s="1491"/>
      <c r="I15" s="1883"/>
    </row>
    <row r="16" spans="1:10" s="1882" customFormat="1" ht="19.149999999999999" customHeight="1" outlineLevel="1">
      <c r="A16" s="2295" t="s">
        <v>45</v>
      </c>
      <c r="B16" s="1733"/>
      <c r="C16" s="2268"/>
      <c r="D16" s="1539">
        <v>154708.06</v>
      </c>
      <c r="E16" s="1884">
        <v>50034.5</v>
      </c>
      <c r="F16" s="1884">
        <f>SUM(G16-E16)</f>
        <v>89965.5</v>
      </c>
      <c r="G16" s="2306">
        <v>140000</v>
      </c>
      <c r="H16" s="2306">
        <v>140000</v>
      </c>
      <c r="I16" s="1883"/>
    </row>
    <row r="17" spans="1:17" s="1882" customFormat="1" ht="19.149999999999999" customHeight="1" outlineLevel="1">
      <c r="A17" s="2295" t="s">
        <v>1436</v>
      </c>
      <c r="B17" s="1733"/>
      <c r="C17" s="2268"/>
      <c r="D17" s="1539">
        <v>7504</v>
      </c>
      <c r="E17" s="1884">
        <v>0</v>
      </c>
      <c r="F17" s="1884">
        <f>SUM(G17-E17)</f>
        <v>20000</v>
      </c>
      <c r="G17" s="2306">
        <v>20000</v>
      </c>
      <c r="H17" s="2306">
        <v>20000</v>
      </c>
      <c r="I17" s="1883"/>
    </row>
    <row r="18" spans="1:17" s="1882" customFormat="1" ht="19.149999999999999" customHeight="1" outlineLevel="1">
      <c r="A18" s="2295" t="s">
        <v>266</v>
      </c>
      <c r="B18" s="2294"/>
      <c r="C18" s="1539"/>
      <c r="D18" s="1884">
        <v>81261.16</v>
      </c>
      <c r="E18" s="1884">
        <v>4051.5</v>
      </c>
      <c r="F18" s="1884">
        <f>SUM(G18-E18)</f>
        <v>71448.5</v>
      </c>
      <c r="G18" s="2306">
        <v>75500</v>
      </c>
      <c r="H18" s="2306">
        <v>75500</v>
      </c>
      <c r="I18" s="1883"/>
    </row>
    <row r="19" spans="1:17" s="1882" customFormat="1" ht="19.149999999999999" customHeight="1" outlineLevel="1">
      <c r="A19" s="2295" t="s">
        <v>39</v>
      </c>
      <c r="B19" s="1733"/>
      <c r="C19" s="2268"/>
      <c r="D19" s="1539">
        <v>56961.63</v>
      </c>
      <c r="E19" s="1884">
        <v>13890.06</v>
      </c>
      <c r="F19" s="1884">
        <f>SUM(G19-E19)</f>
        <v>46109.94</v>
      </c>
      <c r="G19" s="2306">
        <v>60000</v>
      </c>
      <c r="H19" s="2306">
        <v>60000</v>
      </c>
      <c r="I19" s="1883"/>
    </row>
    <row r="20" spans="1:17" s="1882" customFormat="1" ht="19.149999999999999" customHeight="1" outlineLevel="1">
      <c r="A20" s="2295" t="s">
        <v>334</v>
      </c>
      <c r="B20" s="1733"/>
      <c r="C20" s="2268"/>
      <c r="D20" s="1539"/>
      <c r="E20" s="1884"/>
      <c r="F20" s="1884"/>
      <c r="G20" s="2293"/>
      <c r="H20" s="2293"/>
      <c r="I20" s="1883"/>
    </row>
    <row r="21" spans="1:17" s="1882" customFormat="1" ht="19.149999999999999" customHeight="1" outlineLevel="1">
      <c r="A21" s="2305" t="s">
        <v>1435</v>
      </c>
      <c r="B21" s="2304"/>
      <c r="C21" s="2268"/>
      <c r="D21" s="1539">
        <v>16456</v>
      </c>
      <c r="E21" s="1884">
        <v>6525</v>
      </c>
      <c r="F21" s="1884">
        <f>SUM(G21-E21)</f>
        <v>23475</v>
      </c>
      <c r="G21" s="2293">
        <v>30000</v>
      </c>
      <c r="H21" s="2293">
        <v>30000</v>
      </c>
      <c r="I21" s="1883"/>
    </row>
    <row r="22" spans="1:17" s="1882" customFormat="1" ht="19.149999999999999" customHeight="1" outlineLevel="1">
      <c r="A22" s="2295" t="s">
        <v>1434</v>
      </c>
      <c r="B22" s="1733"/>
      <c r="C22" s="2268"/>
      <c r="D22" s="1539">
        <v>0</v>
      </c>
      <c r="E22" s="1884">
        <v>75000</v>
      </c>
      <c r="F22" s="1884">
        <f>SUM(G22-E22)</f>
        <v>225000</v>
      </c>
      <c r="G22" s="2293">
        <v>300000</v>
      </c>
      <c r="H22" s="2293">
        <v>300000</v>
      </c>
      <c r="I22" s="1883"/>
    </row>
    <row r="23" spans="1:17" s="1882" customFormat="1" ht="19.149999999999999" customHeight="1" outlineLevel="1">
      <c r="A23" s="2295" t="s">
        <v>238</v>
      </c>
      <c r="B23" s="2301"/>
      <c r="C23" s="2268"/>
      <c r="D23" s="1539">
        <v>104642.29</v>
      </c>
      <c r="E23" s="1884">
        <v>30518.61</v>
      </c>
      <c r="F23" s="1884">
        <f>SUM(G23-E23)</f>
        <v>79481.39</v>
      </c>
      <c r="G23" s="2296">
        <v>110000</v>
      </c>
      <c r="H23" s="2296">
        <v>110000</v>
      </c>
      <c r="I23" s="1883"/>
    </row>
    <row r="24" spans="1:17" s="1882" customFormat="1" ht="19.149999999999999" customHeight="1" outlineLevel="1">
      <c r="A24" s="2295" t="s">
        <v>34</v>
      </c>
      <c r="B24" s="2301"/>
      <c r="C24" s="2268"/>
      <c r="D24" s="1539">
        <v>24330</v>
      </c>
      <c r="E24" s="1884">
        <v>0</v>
      </c>
      <c r="F24" s="1884">
        <f>SUM(G24-E24)</f>
        <v>30000</v>
      </c>
      <c r="G24" s="2293">
        <v>30000</v>
      </c>
      <c r="H24" s="2293">
        <v>30000</v>
      </c>
      <c r="I24" s="1883"/>
    </row>
    <row r="25" spans="1:17" s="1882" customFormat="1" ht="19.149999999999999" customHeight="1" outlineLevel="1">
      <c r="A25" s="2303" t="s">
        <v>32</v>
      </c>
      <c r="B25" s="2301"/>
      <c r="C25" s="2268"/>
      <c r="D25" s="1539">
        <v>102863.05</v>
      </c>
      <c r="E25" s="1884">
        <v>69660.95</v>
      </c>
      <c r="F25" s="1884">
        <f>SUM(G25-E25)</f>
        <v>40339.050000000003</v>
      </c>
      <c r="G25" s="2293">
        <v>110000</v>
      </c>
      <c r="H25" s="2293">
        <v>110000</v>
      </c>
      <c r="I25" s="1883"/>
    </row>
    <row r="26" spans="1:17" s="1882" customFormat="1" ht="19.149999999999999" customHeight="1" outlineLevel="1">
      <c r="A26" s="2303" t="s">
        <v>171</v>
      </c>
      <c r="B26" s="2301"/>
      <c r="C26" s="2268"/>
      <c r="D26" s="1539">
        <v>11211.5</v>
      </c>
      <c r="E26" s="1884">
        <v>3537</v>
      </c>
      <c r="F26" s="1884">
        <f>SUM(G26-E26)</f>
        <v>6463</v>
      </c>
      <c r="G26" s="2293">
        <v>10000</v>
      </c>
      <c r="H26" s="2293">
        <v>10000</v>
      </c>
      <c r="I26" s="1883"/>
    </row>
    <row r="27" spans="1:17" s="1882" customFormat="1" ht="19.149999999999999" customHeight="1" outlineLevel="1">
      <c r="A27" s="2295" t="s">
        <v>236</v>
      </c>
      <c r="B27" s="2301"/>
      <c r="C27" s="2268"/>
      <c r="D27" s="1539">
        <v>7926.24</v>
      </c>
      <c r="E27" s="1884">
        <v>2754.08</v>
      </c>
      <c r="F27" s="1884">
        <f>SUM(G27-E27)</f>
        <v>5245.92</v>
      </c>
      <c r="G27" s="2293">
        <v>8000</v>
      </c>
      <c r="H27" s="2293">
        <v>8000</v>
      </c>
      <c r="I27" s="1883"/>
    </row>
    <row r="28" spans="1:17" s="1882" customFormat="1" ht="19.149999999999999" customHeight="1" outlineLevel="1">
      <c r="A28" s="2295" t="s">
        <v>1433</v>
      </c>
      <c r="B28" s="2301"/>
      <c r="C28" s="2268"/>
      <c r="D28" s="1539">
        <v>18363.27</v>
      </c>
      <c r="E28" s="1884">
        <v>6458.4</v>
      </c>
      <c r="F28" s="1884">
        <f>SUM(G28-E28)</f>
        <v>17541.599999999999</v>
      </c>
      <c r="G28" s="2293">
        <v>24000</v>
      </c>
      <c r="H28" s="2293">
        <v>24000</v>
      </c>
      <c r="I28" s="1883"/>
    </row>
    <row r="29" spans="1:17" s="1882" customFormat="1" ht="19.149999999999999" customHeight="1" outlineLevel="1">
      <c r="A29" s="2295" t="s">
        <v>1432</v>
      </c>
      <c r="B29" s="2301"/>
      <c r="C29" s="2268"/>
      <c r="D29" s="1539">
        <v>171745</v>
      </c>
      <c r="E29" s="1884">
        <v>82800</v>
      </c>
      <c r="F29" s="1884">
        <f>SUM(G29-E29)</f>
        <v>102000</v>
      </c>
      <c r="G29" s="2293">
        <v>184800</v>
      </c>
      <c r="H29" s="2293">
        <v>184800</v>
      </c>
      <c r="J29" s="2302" t="s">
        <v>1431</v>
      </c>
      <c r="K29" s="2292"/>
      <c r="L29" s="2292"/>
      <c r="M29" s="2292"/>
      <c r="N29" s="2292"/>
      <c r="O29" s="2292"/>
      <c r="P29" s="2292"/>
      <c r="Q29" s="2292"/>
    </row>
    <row r="30" spans="1:17" s="1882" customFormat="1" ht="19.149999999999999" customHeight="1" outlineLevel="1">
      <c r="A30" s="2295" t="s">
        <v>1014</v>
      </c>
      <c r="B30" s="2301"/>
      <c r="C30" s="2268"/>
      <c r="D30" s="1539"/>
      <c r="E30" s="1884"/>
      <c r="F30" s="1884"/>
      <c r="G30" s="2293"/>
      <c r="H30" s="2293"/>
      <c r="I30" s="1883"/>
      <c r="J30" s="2292"/>
      <c r="K30" s="2292"/>
      <c r="L30" s="2292"/>
      <c r="M30" s="2292"/>
      <c r="N30" s="2292"/>
      <c r="O30" s="2292"/>
      <c r="P30" s="2292"/>
      <c r="Q30" s="2292"/>
    </row>
    <row r="31" spans="1:17" s="1882" customFormat="1" ht="19.149999999999999" customHeight="1" outlineLevel="1">
      <c r="A31" s="2300" t="s">
        <v>1430</v>
      </c>
      <c r="B31" s="2299"/>
      <c r="C31" s="2268"/>
      <c r="D31" s="1539">
        <v>6000</v>
      </c>
      <c r="E31" s="1884">
        <v>6000</v>
      </c>
      <c r="F31" s="1884">
        <f>SUM(G31-E31)</f>
        <v>29000</v>
      </c>
      <c r="G31" s="2293">
        <v>35000</v>
      </c>
      <c r="H31" s="2293">
        <v>31700</v>
      </c>
      <c r="I31" s="1883"/>
      <c r="J31" s="2292">
        <v>15</v>
      </c>
      <c r="K31" s="2292">
        <v>2000</v>
      </c>
      <c r="L31" s="2292"/>
      <c r="M31" s="2292"/>
      <c r="N31" s="2292"/>
      <c r="O31" s="2292"/>
      <c r="P31" s="2292"/>
      <c r="Q31" s="2292"/>
    </row>
    <row r="32" spans="1:17" s="1882" customFormat="1" ht="19.149999999999999" customHeight="1" outlineLevel="1">
      <c r="A32" s="2295" t="s">
        <v>1407</v>
      </c>
      <c r="B32" s="1733"/>
      <c r="C32" s="2268"/>
      <c r="D32" s="1539"/>
      <c r="E32" s="1884"/>
      <c r="F32" s="1884"/>
      <c r="G32" s="2296"/>
      <c r="H32" s="2296"/>
      <c r="I32" s="1883"/>
      <c r="J32" s="2292">
        <v>1</v>
      </c>
      <c r="K32" s="2292">
        <v>5000</v>
      </c>
      <c r="L32" s="2292"/>
      <c r="M32" s="2292"/>
      <c r="N32" s="2292"/>
      <c r="O32" s="2292"/>
      <c r="P32" s="2292"/>
      <c r="Q32" s="2292"/>
    </row>
    <row r="33" spans="1:17" s="1882" customFormat="1" ht="19.149999999999999" customHeight="1" outlineLevel="1">
      <c r="A33" s="2298" t="s">
        <v>1429</v>
      </c>
      <c r="B33" s="2297"/>
      <c r="C33" s="2294"/>
      <c r="D33" s="1539">
        <v>11850</v>
      </c>
      <c r="E33" s="1884">
        <v>12116</v>
      </c>
      <c r="F33" s="1884">
        <f>SUM(G33-E33)</f>
        <v>17884</v>
      </c>
      <c r="G33" s="2296">
        <v>30000</v>
      </c>
      <c r="H33" s="2296">
        <v>30000</v>
      </c>
      <c r="I33" s="1883"/>
      <c r="J33" s="2292"/>
      <c r="K33" s="2292">
        <f>SUM(K31:K32)</f>
        <v>7000</v>
      </c>
      <c r="L33" s="2292">
        <f>SUM(K33*12)</f>
        <v>84000</v>
      </c>
      <c r="M33" s="2292"/>
      <c r="N33" s="2292"/>
      <c r="O33" s="2292"/>
      <c r="P33" s="2292"/>
      <c r="Q33" s="2292"/>
    </row>
    <row r="34" spans="1:17" s="1882" customFormat="1" ht="19.149999999999999" customHeight="1" outlineLevel="1">
      <c r="A34" s="2295" t="s">
        <v>205</v>
      </c>
      <c r="B34" s="1733"/>
      <c r="C34" s="2294"/>
      <c r="D34" s="1539">
        <v>490000</v>
      </c>
      <c r="E34" s="1884">
        <v>343000</v>
      </c>
      <c r="F34" s="1884">
        <f>SUM(G34-E34)</f>
        <v>173000</v>
      </c>
      <c r="G34" s="2293">
        <v>516000</v>
      </c>
      <c r="H34" s="2293">
        <v>516000</v>
      </c>
      <c r="I34" s="1883"/>
      <c r="J34" s="2292">
        <v>24000</v>
      </c>
      <c r="K34" s="2292"/>
      <c r="L34" s="2292"/>
      <c r="M34" s="2292"/>
      <c r="N34" s="2292"/>
      <c r="O34" s="2292"/>
      <c r="P34" s="2292"/>
      <c r="Q34" s="2292"/>
    </row>
    <row r="35" spans="1:17" ht="20.100000000000001" customHeight="1" outlineLevel="2" thickBot="1">
      <c r="A35" s="2291" t="s">
        <v>8</v>
      </c>
      <c r="B35" s="2290"/>
      <c r="C35" s="1586"/>
      <c r="D35" s="1436">
        <f>SUM(D16:D34)</f>
        <v>1265822.2</v>
      </c>
      <c r="E35" s="1436">
        <f>SUM(E16:E34)</f>
        <v>706346.1</v>
      </c>
      <c r="F35" s="1436">
        <f>SUM(F16:F34)</f>
        <v>976953.9</v>
      </c>
      <c r="G35" s="1436">
        <f>SUM(G16:G34)</f>
        <v>1683300</v>
      </c>
      <c r="H35" s="1585">
        <f>SUM(H16:H34)</f>
        <v>1680000</v>
      </c>
      <c r="I35" s="2288" t="s">
        <v>1428</v>
      </c>
      <c r="J35" s="1490"/>
      <c r="K35" s="1490"/>
      <c r="L35" s="1490"/>
      <c r="M35" s="1490"/>
      <c r="N35" s="1490"/>
      <c r="O35" s="1490"/>
      <c r="P35" s="1490"/>
      <c r="Q35" s="1490"/>
    </row>
    <row r="36" spans="1:17" ht="20.100000000000001" customHeight="1" outlineLevel="2" thickTop="1">
      <c r="A36" s="1528"/>
      <c r="B36" s="1528"/>
      <c r="C36" s="2140"/>
      <c r="D36" s="1528"/>
      <c r="E36" s="1528"/>
      <c r="F36" s="1528"/>
      <c r="G36" s="1528"/>
      <c r="H36" s="2289"/>
      <c r="I36" s="2288" t="s">
        <v>1220</v>
      </c>
      <c r="J36" s="1490"/>
      <c r="K36" s="1490"/>
      <c r="L36" s="1490"/>
      <c r="M36" s="1490"/>
      <c r="N36" s="1490"/>
      <c r="O36" s="1490"/>
      <c r="P36" s="1490"/>
      <c r="Q36" s="1490"/>
    </row>
    <row r="37" spans="1:17" ht="15.95" customHeight="1">
      <c r="A37" s="1430" t="s">
        <v>1427</v>
      </c>
      <c r="C37" s="1581" t="s">
        <v>6</v>
      </c>
      <c r="F37" s="2264" t="s">
        <v>1403</v>
      </c>
    </row>
    <row r="38" spans="1:17" ht="15.95" customHeight="1">
      <c r="A38" s="2262"/>
      <c r="C38" s="1581"/>
    </row>
    <row r="39" spans="1:17" ht="26.45" customHeight="1">
      <c r="A39" s="2287" t="s">
        <v>1426</v>
      </c>
      <c r="B39" s="2287"/>
      <c r="C39" s="1428" t="s">
        <v>4</v>
      </c>
      <c r="D39" s="1428"/>
      <c r="F39" s="1526" t="s">
        <v>3</v>
      </c>
      <c r="G39" s="1526"/>
      <c r="H39" s="1791"/>
    </row>
    <row r="40" spans="1:17" s="1420" customFormat="1" ht="13.5">
      <c r="A40" s="2286" t="s">
        <v>1425</v>
      </c>
      <c r="B40" s="2285"/>
      <c r="C40" s="1578" t="s">
        <v>100</v>
      </c>
      <c r="D40" s="1578"/>
      <c r="F40" s="1521" t="s">
        <v>0</v>
      </c>
      <c r="G40" s="1521"/>
      <c r="H40" s="2258"/>
      <c r="I40" s="1422"/>
    </row>
    <row r="41" spans="1:17" s="1420" customFormat="1" ht="13.5">
      <c r="B41" s="1422"/>
      <c r="C41" s="1578"/>
      <c r="D41" s="1578"/>
      <c r="E41" s="1423"/>
      <c r="F41" s="1423"/>
      <c r="G41" s="1423"/>
      <c r="H41" s="1423"/>
      <c r="I41" s="1422"/>
    </row>
    <row r="42" spans="1:17" s="1420" customFormat="1">
      <c r="B42" s="1422"/>
      <c r="D42" s="1423"/>
      <c r="E42" s="1423"/>
      <c r="F42" s="1423"/>
      <c r="G42" s="1423"/>
      <c r="H42" s="1423"/>
      <c r="I42" s="1422"/>
    </row>
    <row r="43" spans="1:17" s="1420" customFormat="1">
      <c r="D43" s="1423"/>
      <c r="E43" s="1423"/>
      <c r="F43" s="1423"/>
      <c r="G43" s="1423"/>
      <c r="H43" s="1423"/>
      <c r="I43" s="1422"/>
    </row>
    <row r="44" spans="1:17" s="1420" customFormat="1">
      <c r="B44" s="1422"/>
      <c r="D44" s="1423"/>
      <c r="E44" s="1423"/>
      <c r="F44" s="1423"/>
      <c r="G44" s="1423"/>
      <c r="H44" s="1423"/>
      <c r="I44" s="1422"/>
    </row>
    <row r="45" spans="1:17" s="1420" customFormat="1">
      <c r="B45" s="1422"/>
      <c r="D45" s="1423"/>
      <c r="E45" s="1423"/>
      <c r="F45" s="1423"/>
      <c r="G45" s="1423"/>
      <c r="H45" s="1423"/>
      <c r="I45" s="1422"/>
    </row>
    <row r="46" spans="1:17" s="1420" customFormat="1">
      <c r="B46" s="1422"/>
      <c r="D46" s="1423"/>
      <c r="E46" s="1423"/>
      <c r="F46" s="1423"/>
      <c r="G46" s="1423"/>
      <c r="H46" s="1423"/>
      <c r="I46" s="1422"/>
    </row>
    <row r="47" spans="1:17" s="1420" customFormat="1">
      <c r="B47" s="1422"/>
      <c r="D47" s="1423"/>
      <c r="E47" s="1423"/>
      <c r="F47" s="1423"/>
      <c r="G47" s="1423"/>
      <c r="H47" s="1423"/>
      <c r="I47" s="1422"/>
    </row>
    <row r="48" spans="1:17" s="1420" customFormat="1">
      <c r="B48" s="1422"/>
      <c r="D48" s="1423"/>
      <c r="E48" s="1423"/>
      <c r="F48" s="1423"/>
      <c r="G48" s="1423"/>
      <c r="H48" s="1423"/>
      <c r="I48" s="1422"/>
    </row>
    <row r="49" spans="2:9" s="1420" customFormat="1">
      <c r="B49" s="1422"/>
      <c r="D49" s="1423"/>
      <c r="E49" s="1423"/>
      <c r="F49" s="1423"/>
      <c r="G49" s="1423"/>
      <c r="H49" s="1423"/>
      <c r="I49" s="1422"/>
    </row>
    <row r="50" spans="2:9" s="1420" customFormat="1">
      <c r="B50" s="1422"/>
      <c r="D50" s="1423"/>
      <c r="E50" s="1423"/>
      <c r="F50" s="1423"/>
      <c r="G50" s="1423"/>
      <c r="H50" s="1423"/>
      <c r="I50" s="1422"/>
    </row>
    <row r="51" spans="2:9" s="1420" customFormat="1">
      <c r="B51" s="1422"/>
      <c r="D51" s="1423"/>
      <c r="E51" s="1423"/>
      <c r="F51" s="1423"/>
      <c r="G51" s="1423"/>
      <c r="H51" s="1423"/>
      <c r="I51" s="1422"/>
    </row>
    <row r="52" spans="2:9" s="1420" customFormat="1">
      <c r="B52" s="1422"/>
      <c r="D52" s="1423"/>
      <c r="E52" s="1423"/>
      <c r="F52" s="1423"/>
      <c r="G52" s="1423"/>
      <c r="H52" s="1423"/>
      <c r="I52" s="1422"/>
    </row>
    <row r="70" spans="2:2">
      <c r="B70" s="1430" t="s">
        <v>1424</v>
      </c>
    </row>
    <row r="71" spans="2:2">
      <c r="B71" s="1430" t="s">
        <v>1423</v>
      </c>
    </row>
    <row r="72" spans="2:2">
      <c r="B72" s="1430" t="s">
        <v>1422</v>
      </c>
    </row>
    <row r="73" spans="2:2">
      <c r="B73" s="1430" t="s">
        <v>1421</v>
      </c>
    </row>
    <row r="74" spans="2:2">
      <c r="B74" s="1430" t="s">
        <v>1420</v>
      </c>
    </row>
    <row r="75" spans="2:2">
      <c r="B75" s="1430" t="s">
        <v>1419</v>
      </c>
    </row>
    <row r="76" spans="2:2">
      <c r="B76" s="1430" t="s">
        <v>1418</v>
      </c>
    </row>
    <row r="77" spans="2:2">
      <c r="B77" s="1430" t="s">
        <v>1417</v>
      </c>
    </row>
  </sheetData>
  <mergeCells count="12">
    <mergeCell ref="A21:B21"/>
    <mergeCell ref="F39:G39"/>
    <mergeCell ref="C41:D41"/>
    <mergeCell ref="A5:H5"/>
    <mergeCell ref="A6:H6"/>
    <mergeCell ref="E10:G10"/>
    <mergeCell ref="C39:D39"/>
    <mergeCell ref="C40:D40"/>
    <mergeCell ref="F40:G40"/>
    <mergeCell ref="A10:B12"/>
    <mergeCell ref="A31:B31"/>
    <mergeCell ref="A33:B33"/>
  </mergeCells>
  <pageMargins left="0.5" right="0" top="0.25" bottom="0" header="0.5" footer="0"/>
  <pageSetup paperSize="5" orientation="portrait"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G317"/>
  <sheetViews>
    <sheetView showGridLines="0" showOutlineSymbols="0" topLeftCell="A15" zoomScaleNormal="100" workbookViewId="0">
      <selection activeCell="A38" sqref="A38:XFD311"/>
    </sheetView>
  </sheetViews>
  <sheetFormatPr defaultColWidth="12.5703125" defaultRowHeight="12.75" outlineLevelRow="1" outlineLevelCol="2"/>
  <cols>
    <col min="1" max="1" width="6.28515625" style="1336" customWidth="1"/>
    <col min="2" max="2" width="5.7109375" style="1336" customWidth="1"/>
    <col min="3" max="3" width="29.5703125" style="1336" customWidth="1"/>
    <col min="4" max="4" width="20.85546875" style="1336" customWidth="1"/>
    <col min="5" max="5" width="5.85546875" style="1338" customWidth="1"/>
    <col min="6" max="6" width="10.42578125" style="1336" customWidth="1" outlineLevel="1"/>
    <col min="7" max="7" width="6.42578125" style="1336" customWidth="1" outlineLevel="1"/>
    <col min="8" max="8" width="10.28515625" style="1336" customWidth="1" outlineLevel="1"/>
    <col min="9" max="9" width="9.140625" style="1336" customWidth="1" outlineLevel="1"/>
    <col min="10" max="10" width="10.140625" style="1337" customWidth="1" outlineLevel="1"/>
    <col min="11" max="11" width="12.5703125" style="1337" customWidth="1" outlineLevel="1"/>
    <col min="12" max="12" width="12.7109375" style="1336" hidden="1" customWidth="1" outlineLevel="1"/>
    <col min="13" max="13" width="11.28515625" style="1336" hidden="1" customWidth="1" outlineLevel="1"/>
    <col min="14" max="14" width="2.5703125" style="1352" hidden="1" customWidth="1" outlineLevel="1"/>
    <col min="15" max="16" width="0" style="1336" hidden="1" customWidth="1"/>
    <col min="17" max="17" width="13.28515625" style="1336" hidden="1" customWidth="1"/>
    <col min="18" max="18" width="0" style="1336" hidden="1" customWidth="1"/>
    <col min="19" max="98" width="12.5703125" style="1336"/>
    <col min="99" max="102" width="12.5703125" style="1336" outlineLevel="1"/>
    <col min="103" max="108" width="12.5703125" style="1336" outlineLevel="2"/>
    <col min="109" max="111" width="12.5703125" style="1336" outlineLevel="1"/>
    <col min="112" max="16384" width="12.5703125" style="1336"/>
  </cols>
  <sheetData>
    <row r="1" spans="1:23">
      <c r="A1" s="1416" t="s">
        <v>984</v>
      </c>
    </row>
    <row r="2" spans="1:23" ht="12.75" customHeight="1">
      <c r="A2" s="1415" t="s">
        <v>983</v>
      </c>
    </row>
    <row r="3" spans="1:23" ht="21" customHeight="1">
      <c r="A3" s="1414" t="s">
        <v>982</v>
      </c>
      <c r="B3" s="1414"/>
      <c r="C3" s="1414"/>
      <c r="D3" s="1414"/>
      <c r="E3" s="1414"/>
      <c r="F3" s="1414"/>
      <c r="G3" s="1414"/>
      <c r="H3" s="1414"/>
      <c r="I3" s="2372"/>
      <c r="J3" s="1413"/>
      <c r="K3" s="1413"/>
      <c r="L3" s="1412"/>
      <c r="M3" s="1412"/>
      <c r="N3" s="1871"/>
    </row>
    <row r="4" spans="1:23" s="1337" customFormat="1" ht="15" customHeight="1">
      <c r="A4" s="1411" t="s">
        <v>1099</v>
      </c>
      <c r="B4" s="1411"/>
      <c r="C4" s="1411"/>
      <c r="D4" s="1411"/>
      <c r="E4" s="1411"/>
      <c r="F4" s="1411"/>
      <c r="G4" s="1411"/>
      <c r="H4" s="1411"/>
      <c r="I4" s="2371"/>
      <c r="J4" s="1410"/>
      <c r="K4" s="1410"/>
      <c r="L4" s="1410"/>
      <c r="M4" s="1410"/>
      <c r="N4" s="1361"/>
    </row>
    <row r="5" spans="1:23" ht="15" customHeight="1">
      <c r="A5" s="1409" t="s">
        <v>981</v>
      </c>
      <c r="B5" s="1409"/>
      <c r="C5" s="1409"/>
      <c r="D5" s="1409"/>
      <c r="E5" s="1409"/>
      <c r="F5" s="1409"/>
      <c r="G5" s="1409"/>
      <c r="H5" s="1409"/>
      <c r="I5" s="2370"/>
      <c r="J5" s="1408"/>
      <c r="K5" s="1408"/>
      <c r="L5" s="1407"/>
      <c r="M5" s="1407"/>
      <c r="N5" s="2369"/>
    </row>
    <row r="6" spans="1:23" ht="25.15" customHeight="1">
      <c r="A6" s="1403" t="s">
        <v>1005</v>
      </c>
      <c r="B6" s="1406" t="s">
        <v>1462</v>
      </c>
      <c r="D6" s="1405"/>
      <c r="G6" s="2368"/>
      <c r="H6" s="2368"/>
      <c r="I6" s="1403"/>
      <c r="L6" s="1403"/>
      <c r="M6" s="1403"/>
      <c r="N6" s="2367"/>
    </row>
    <row r="7" spans="1:23" ht="25.15" customHeight="1">
      <c r="A7" s="1403"/>
      <c r="B7" s="1406"/>
      <c r="D7" s="1405"/>
      <c r="G7" s="1871"/>
      <c r="H7" s="1871"/>
      <c r="I7" s="1403"/>
      <c r="J7" s="1875" t="s">
        <v>1029</v>
      </c>
      <c r="K7" s="1875"/>
      <c r="L7" s="1403"/>
      <c r="M7" s="1403"/>
      <c r="N7" s="2367"/>
    </row>
    <row r="8" spans="1:23" ht="13.5" customHeight="1">
      <c r="A8" s="1400"/>
      <c r="B8" s="1402"/>
      <c r="C8" s="1401"/>
      <c r="D8" s="1400"/>
      <c r="E8" s="1399" t="s">
        <v>980</v>
      </c>
      <c r="F8" s="1398"/>
      <c r="G8" s="1399" t="s">
        <v>979</v>
      </c>
      <c r="H8" s="1398"/>
      <c r="I8" s="1383"/>
      <c r="J8" s="1397" t="s">
        <v>979</v>
      </c>
      <c r="K8" s="1396"/>
      <c r="L8" s="1388"/>
      <c r="M8" s="1388"/>
      <c r="N8" s="2362"/>
    </row>
    <row r="9" spans="1:23" ht="13.5" customHeight="1">
      <c r="A9" s="2366"/>
      <c r="B9" s="2365"/>
      <c r="C9" s="1392"/>
      <c r="D9" s="1391"/>
      <c r="E9" s="1387" t="s">
        <v>978</v>
      </c>
      <c r="F9" s="1386"/>
      <c r="G9" s="1387" t="s">
        <v>977</v>
      </c>
      <c r="H9" s="1386"/>
      <c r="I9" s="1382"/>
      <c r="J9" s="1390" t="s">
        <v>977</v>
      </c>
      <c r="K9" s="1389"/>
      <c r="L9" s="1388"/>
      <c r="M9" s="1388"/>
      <c r="N9" s="2362"/>
    </row>
    <row r="10" spans="1:23" ht="13.5" customHeight="1">
      <c r="A10" s="2366"/>
      <c r="B10" s="2365"/>
      <c r="C10" s="1392"/>
      <c r="D10" s="1391"/>
      <c r="E10" s="2364" t="s">
        <v>976</v>
      </c>
      <c r="F10" s="2363"/>
      <c r="G10" s="2364" t="s">
        <v>976</v>
      </c>
      <c r="H10" s="2363"/>
      <c r="I10" s="1382"/>
      <c r="J10" s="1390" t="s">
        <v>976</v>
      </c>
      <c r="K10" s="1389"/>
      <c r="L10" s="1388"/>
      <c r="M10" s="1388"/>
      <c r="N10" s="2362"/>
    </row>
    <row r="11" spans="1:23" ht="13.5" customHeight="1">
      <c r="A11" s="1387" t="s">
        <v>975</v>
      </c>
      <c r="B11" s="1386"/>
      <c r="C11" s="1382" t="s">
        <v>974</v>
      </c>
      <c r="D11" s="1380" t="s">
        <v>973</v>
      </c>
      <c r="E11" s="1381" t="s">
        <v>972</v>
      </c>
      <c r="F11" s="1385"/>
      <c r="G11" s="1381" t="s">
        <v>972</v>
      </c>
      <c r="H11" s="1385"/>
      <c r="I11" s="1381" t="s">
        <v>971</v>
      </c>
      <c r="J11" s="1378" t="s">
        <v>972</v>
      </c>
      <c r="K11" s="1874"/>
      <c r="L11" s="1873" t="s">
        <v>955</v>
      </c>
      <c r="M11" s="1872"/>
      <c r="N11" s="1361"/>
      <c r="O11" s="1873" t="s">
        <v>955</v>
      </c>
      <c r="P11" s="1872"/>
      <c r="S11" s="2361"/>
    </row>
    <row r="12" spans="1:23" ht="14.25" customHeight="1">
      <c r="A12" s="1384" t="s">
        <v>970</v>
      </c>
      <c r="B12" s="1383" t="s">
        <v>969</v>
      </c>
      <c r="C12" s="1382"/>
      <c r="D12" s="1380"/>
      <c r="E12" s="1381" t="s">
        <v>968</v>
      </c>
      <c r="F12" s="1380" t="s">
        <v>967</v>
      </c>
      <c r="G12" s="1381" t="s">
        <v>968</v>
      </c>
      <c r="H12" s="1380" t="s">
        <v>967</v>
      </c>
      <c r="I12" s="1375" t="s">
        <v>966</v>
      </c>
      <c r="J12" s="1378" t="s">
        <v>968</v>
      </c>
      <c r="K12" s="1377" t="s">
        <v>967</v>
      </c>
      <c r="L12" s="1404" t="s">
        <v>1302</v>
      </c>
      <c r="M12" s="1404"/>
      <c r="N12" s="1871"/>
      <c r="O12" s="1404"/>
      <c r="P12" s="1404"/>
    </row>
    <row r="13" spans="1:23" s="1369" customFormat="1" ht="14.25" customHeight="1">
      <c r="A13" s="1376" t="s">
        <v>965</v>
      </c>
      <c r="B13" s="1373" t="s">
        <v>964</v>
      </c>
      <c r="C13" s="1373" t="s">
        <v>963</v>
      </c>
      <c r="D13" s="1374" t="s">
        <v>962</v>
      </c>
      <c r="E13" s="1374" t="s">
        <v>961</v>
      </c>
      <c r="F13" s="1373" t="s">
        <v>960</v>
      </c>
      <c r="G13" s="1374" t="s">
        <v>959</v>
      </c>
      <c r="H13" s="1374" t="s">
        <v>958</v>
      </c>
      <c r="I13" s="1374" t="s">
        <v>957</v>
      </c>
      <c r="J13" s="1370" t="s">
        <v>959</v>
      </c>
      <c r="K13" s="1370" t="s">
        <v>958</v>
      </c>
      <c r="L13" s="1868" t="s">
        <v>956</v>
      </c>
      <c r="M13" s="1867" t="s">
        <v>1097</v>
      </c>
      <c r="N13" s="2360"/>
      <c r="O13" s="1868" t="s">
        <v>956</v>
      </c>
      <c r="P13" s="1867" t="s">
        <v>1097</v>
      </c>
    </row>
    <row r="14" spans="1:23" ht="15" customHeight="1" outlineLevel="1">
      <c r="A14" s="2359" t="s">
        <v>1096</v>
      </c>
      <c r="B14" s="2359" t="s">
        <v>1096</v>
      </c>
      <c r="C14" s="2358" t="s">
        <v>100</v>
      </c>
      <c r="D14" s="2342" t="s">
        <v>4</v>
      </c>
      <c r="E14" s="2340" t="s">
        <v>759</v>
      </c>
      <c r="F14" s="2341">
        <f>IF(E14="ABOLISHED",0, (VLOOKUP(E14,$A$49:$C288,3,FALSE)*12))</f>
        <v>1105632</v>
      </c>
      <c r="G14" s="2340" t="s">
        <v>758</v>
      </c>
      <c r="H14" s="1842">
        <f>IF(G14="ABOLISHED",0,(VLOOKUP(G14,A49:B288,2,FALSE)*12))</f>
        <v>1123680</v>
      </c>
      <c r="I14" s="2357">
        <f>SUM(H14-F14)</f>
        <v>18048</v>
      </c>
      <c r="J14" s="2340" t="s">
        <v>758</v>
      </c>
      <c r="K14" s="2339">
        <f>IF(J14="ABOLISHED",0, (VLOOKUP(J14,$A$49:$C288,3,FALSE)*12))</f>
        <v>1123680</v>
      </c>
      <c r="L14" s="1337">
        <f>SUM(H14/12)</f>
        <v>93640</v>
      </c>
      <c r="M14" s="1839">
        <f>IF(L14&gt;=70000,1225,SUM(L14*3.5%)/2)</f>
        <v>1225</v>
      </c>
      <c r="N14" s="1351"/>
      <c r="O14" s="1337">
        <f>SUM(K14/12)</f>
        <v>93640</v>
      </c>
      <c r="P14" s="1839">
        <f>IF(O14&gt;=70000,1225,SUM(O14*3.5%)/2)</f>
        <v>1225</v>
      </c>
      <c r="R14" s="1337"/>
      <c r="T14" s="1337"/>
    </row>
    <row r="15" spans="1:23" s="1337" customFormat="1" ht="15" customHeight="1" outlineLevel="1">
      <c r="A15" s="2338"/>
      <c r="B15" s="2338"/>
      <c r="C15" s="2356" t="s">
        <v>1461</v>
      </c>
      <c r="D15" s="2355"/>
      <c r="E15" s="2354"/>
      <c r="F15" s="2341"/>
      <c r="G15" s="2354"/>
      <c r="H15" s="1842"/>
      <c r="I15" s="2334"/>
      <c r="J15" s="2354"/>
      <c r="K15" s="2339"/>
      <c r="M15" s="1839"/>
      <c r="N15" s="1351"/>
      <c r="P15" s="1839"/>
      <c r="S15" s="1336"/>
      <c r="W15" s="1336"/>
    </row>
    <row r="16" spans="1:23" s="1337" customFormat="1" ht="15" customHeight="1" outlineLevel="1">
      <c r="A16" s="2346" t="s">
        <v>1095</v>
      </c>
      <c r="B16" s="2346" t="s">
        <v>1095</v>
      </c>
      <c r="C16" s="2343" t="s">
        <v>1460</v>
      </c>
      <c r="D16" s="2342" t="s">
        <v>1459</v>
      </c>
      <c r="E16" s="2340" t="s">
        <v>782</v>
      </c>
      <c r="F16" s="2341">
        <f>IF(E16="ABOLISHED",0, (VLOOKUP(E16,$A$49:$C290,3,FALSE)*12))</f>
        <v>774432</v>
      </c>
      <c r="G16" s="2340" t="s">
        <v>782</v>
      </c>
      <c r="H16" s="1842">
        <f>IF(G16="ABOLISHED",0,(VLOOKUP(G16,A52:B291,2,FALSE)*12))</f>
        <v>774432</v>
      </c>
      <c r="I16" s="2334">
        <f>SUM(H16-F16)</f>
        <v>0</v>
      </c>
      <c r="J16" s="2340" t="s">
        <v>782</v>
      </c>
      <c r="K16" s="2339">
        <f>IF(J16="ABOLISHED",0, (VLOOKUP(J16,$A$49:$C290,3,FALSE)*12))</f>
        <v>774432</v>
      </c>
      <c r="L16" s="1337">
        <f>SUM(H16/12)</f>
        <v>64536</v>
      </c>
      <c r="M16" s="1839">
        <f>IF(L16&gt;=70000,1225,SUM(L16*3.5%)/2)</f>
        <v>1129.3800000000001</v>
      </c>
      <c r="N16" s="1351"/>
      <c r="O16" s="1337">
        <f>SUM(K16/12)</f>
        <v>64536</v>
      </c>
      <c r="P16" s="1839">
        <f>IF(O16&gt;=70000,1225,SUM(O16*3.5%)/2)</f>
        <v>1129.3800000000001</v>
      </c>
      <c r="Q16" s="1336"/>
      <c r="S16" s="1336"/>
      <c r="W16" s="1336"/>
    </row>
    <row r="17" spans="1:23" s="1337" customFormat="1" ht="15" customHeight="1" outlineLevel="1">
      <c r="A17" s="2346"/>
      <c r="B17" s="2346"/>
      <c r="C17" s="2345" t="s">
        <v>1458</v>
      </c>
      <c r="D17" s="2342"/>
      <c r="E17" s="2340"/>
      <c r="F17" s="2341"/>
      <c r="G17" s="2340"/>
      <c r="H17" s="1842"/>
      <c r="I17" s="2334"/>
      <c r="J17" s="2340"/>
      <c r="K17" s="2339"/>
      <c r="M17" s="1839"/>
      <c r="N17" s="1351"/>
      <c r="P17" s="1839"/>
      <c r="S17" s="1336"/>
      <c r="W17" s="1336"/>
    </row>
    <row r="18" spans="1:23" s="1337" customFormat="1" ht="15" customHeight="1" outlineLevel="1">
      <c r="A18" s="2346" t="s">
        <v>1094</v>
      </c>
      <c r="B18" s="2346" t="s">
        <v>1094</v>
      </c>
      <c r="C18" s="2343" t="s">
        <v>1457</v>
      </c>
      <c r="D18" s="2342" t="s">
        <v>1456</v>
      </c>
      <c r="E18" s="2340" t="s">
        <v>814</v>
      </c>
      <c r="F18" s="2341">
        <f>IF(E18="ABOLISHED",0, (VLOOKUP(E18,$A$49:$C293,3,FALSE)*12))</f>
        <v>486348</v>
      </c>
      <c r="G18" s="2340" t="s">
        <v>814</v>
      </c>
      <c r="H18" s="1842">
        <f>IF(G18="ABOLISHED",0,(VLOOKUP(G18,A55:B294,2,FALSE)*12))</f>
        <v>486348</v>
      </c>
      <c r="I18" s="2334">
        <f>SUM(H18-F18)</f>
        <v>0</v>
      </c>
      <c r="J18" s="2340" t="s">
        <v>814</v>
      </c>
      <c r="K18" s="2339">
        <f>IF(J18="ABOLISHED",0, (VLOOKUP(J18,$A$49:$C293,3,FALSE)*12))</f>
        <v>486348</v>
      </c>
      <c r="L18" s="1337">
        <f>SUM(H18/12)</f>
        <v>40529</v>
      </c>
      <c r="M18" s="1839">
        <f>IF(L18&gt;=70000,1225,SUM(L18*3.5%)/2)</f>
        <v>709.25750000000005</v>
      </c>
      <c r="N18" s="1351"/>
      <c r="O18" s="1337">
        <f>SUM(K18/12)</f>
        <v>40529</v>
      </c>
      <c r="P18" s="1839">
        <f>IF(O18&gt;=70000,1225,SUM(O18*3.5%)/2)</f>
        <v>709.25750000000005</v>
      </c>
      <c r="Q18" s="1336"/>
      <c r="S18" s="1336"/>
      <c r="W18" s="1336"/>
    </row>
    <row r="19" spans="1:23" s="1337" customFormat="1" ht="15" customHeight="1" outlineLevel="1">
      <c r="A19" s="2346" t="s">
        <v>1092</v>
      </c>
      <c r="B19" s="2346" t="s">
        <v>1092</v>
      </c>
      <c r="C19" s="2353" t="s">
        <v>1455</v>
      </c>
      <c r="D19" s="2348" t="s">
        <v>1320</v>
      </c>
      <c r="E19" s="2340" t="s">
        <v>846</v>
      </c>
      <c r="F19" s="2341">
        <f>IF(E19="ABOLISHED",0, (VLOOKUP(E19,$A$49:$C295,3,FALSE)*12))</f>
        <v>337680</v>
      </c>
      <c r="G19" s="2340" t="s">
        <v>846</v>
      </c>
      <c r="H19" s="1842">
        <f>IF(G19="ABOLISHED",0,(VLOOKUP(G19,A57:B296,2,FALSE)*12))</f>
        <v>337680</v>
      </c>
      <c r="I19" s="2334">
        <f>SUM(H19-F19)</f>
        <v>0</v>
      </c>
      <c r="J19" s="2340" t="s">
        <v>846</v>
      </c>
      <c r="K19" s="2339">
        <f>IF(J19="ABOLISHED",0, (VLOOKUP(J19,$A$49:$C295,3,FALSE)*12))</f>
        <v>337680</v>
      </c>
      <c r="L19" s="1337">
        <f>SUM(H19/12)</f>
        <v>28140</v>
      </c>
      <c r="M19" s="1839">
        <f>IF(L19&gt;=70000,1225,SUM(L19*3.5%)/2)</f>
        <v>492.45000000000005</v>
      </c>
      <c r="N19" s="1351"/>
      <c r="O19" s="1337">
        <f>SUM(K19/12)</f>
        <v>28140</v>
      </c>
      <c r="P19" s="1839">
        <f>IF(O19&gt;=70000,1225,SUM(O19*3.5%)/2)</f>
        <v>492.45000000000005</v>
      </c>
      <c r="Q19" s="1336"/>
      <c r="S19" s="1336"/>
      <c r="W19" s="1336"/>
    </row>
    <row r="20" spans="1:23" s="1337" customFormat="1" ht="15" customHeight="1" outlineLevel="1">
      <c r="A20" s="2346" t="s">
        <v>1093</v>
      </c>
      <c r="B20" s="2346" t="s">
        <v>1093</v>
      </c>
      <c r="C20" s="2352" t="s">
        <v>1454</v>
      </c>
      <c r="D20" s="2342" t="s">
        <v>681</v>
      </c>
      <c r="E20" s="2340" t="s">
        <v>886</v>
      </c>
      <c r="F20" s="2341">
        <f>IF(E20="ABOLISHED",0, (VLOOKUP(E20,$A$49:$C297,3,FALSE)*12))</f>
        <v>215928</v>
      </c>
      <c r="G20" s="2340" t="s">
        <v>885</v>
      </c>
      <c r="H20" s="1842">
        <f>IF(G20="ABOLISHED",0,(VLOOKUP(G20,A59:B298,2,FALSE)*12))</f>
        <v>217740</v>
      </c>
      <c r="I20" s="2334">
        <f>SUM(H20-F20)</f>
        <v>1812</v>
      </c>
      <c r="J20" s="2340" t="s">
        <v>885</v>
      </c>
      <c r="K20" s="2339">
        <f>IF(J20="ABOLISHED",0, (VLOOKUP(J20,$A$49:$C297,3,FALSE)*12))</f>
        <v>217740</v>
      </c>
      <c r="L20" s="1337">
        <f>SUM(H20/12)</f>
        <v>18145</v>
      </c>
      <c r="M20" s="1839">
        <f>IF(L20&gt;=70000,1225,SUM(L20*3.5%)/2)</f>
        <v>317.53750000000002</v>
      </c>
      <c r="N20" s="1351"/>
      <c r="O20" s="1337">
        <f>SUM(K20/12)</f>
        <v>18145</v>
      </c>
      <c r="P20" s="1839">
        <f>IF(O20&gt;=70000,1225,SUM(O20*3.5%)/2)</f>
        <v>317.53750000000002</v>
      </c>
      <c r="Q20" s="1336"/>
      <c r="S20" s="1336"/>
      <c r="W20" s="1336"/>
    </row>
    <row r="21" spans="1:23" s="1337" customFormat="1" ht="15" customHeight="1" outlineLevel="1">
      <c r="A21" s="2346"/>
      <c r="B21" s="2346"/>
      <c r="C21" s="2345" t="s">
        <v>1453</v>
      </c>
      <c r="D21" s="2342"/>
      <c r="E21" s="2340"/>
      <c r="F21" s="2341"/>
      <c r="G21" s="2340"/>
      <c r="H21" s="1842"/>
      <c r="I21" s="2334"/>
      <c r="J21" s="2340"/>
      <c r="K21" s="2339"/>
      <c r="M21" s="1839"/>
      <c r="N21" s="1351"/>
      <c r="P21" s="1839"/>
      <c r="S21" s="1336"/>
      <c r="W21" s="1336"/>
    </row>
    <row r="22" spans="1:23" s="1337" customFormat="1" ht="15" customHeight="1" outlineLevel="1">
      <c r="A22" s="2346" t="s">
        <v>1091</v>
      </c>
      <c r="B22" s="2346" t="s">
        <v>1091</v>
      </c>
      <c r="C22" s="2351" t="s">
        <v>1452</v>
      </c>
      <c r="D22" s="2342" t="s">
        <v>1451</v>
      </c>
      <c r="E22" s="2340" t="s">
        <v>886</v>
      </c>
      <c r="F22" s="2341">
        <f>IF(E22="ABOLISHED",0, (VLOOKUP(E22,$A$49:$C299,3,FALSE)*12))</f>
        <v>215928</v>
      </c>
      <c r="G22" s="2340" t="s">
        <v>885</v>
      </c>
      <c r="H22" s="1842">
        <f>IF(G22="ABOLISHED",0,(VLOOKUP(G22,A61:B300,2,FALSE)*12))</f>
        <v>217740</v>
      </c>
      <c r="I22" s="2334">
        <f>SUM(H22-F22)</f>
        <v>1812</v>
      </c>
      <c r="J22" s="2340" t="s">
        <v>885</v>
      </c>
      <c r="K22" s="2339">
        <f>IF(J22="ABOLISHED",0, (VLOOKUP(J22,$A$49:$C299,3,FALSE)*12))</f>
        <v>217740</v>
      </c>
      <c r="L22" s="1337">
        <f>SUM(H22/12)</f>
        <v>18145</v>
      </c>
      <c r="M22" s="1839">
        <f>IF(L22&gt;=70000,1225,SUM(L22*3.5%)/2)</f>
        <v>317.53750000000002</v>
      </c>
      <c r="N22" s="1351"/>
      <c r="O22" s="1337">
        <f>SUM(K22/12)</f>
        <v>18145</v>
      </c>
      <c r="P22" s="1839">
        <f>IF(O22&gt;=70000,1225,SUM(O22*3.5%)/2)</f>
        <v>317.53750000000002</v>
      </c>
      <c r="Q22" s="1336"/>
      <c r="S22" s="1336"/>
      <c r="W22" s="1336"/>
    </row>
    <row r="23" spans="1:23" s="1337" customFormat="1" ht="15" customHeight="1" outlineLevel="1">
      <c r="A23" s="2338"/>
      <c r="B23" s="2338"/>
      <c r="C23" s="2350" t="s">
        <v>1109</v>
      </c>
      <c r="D23" s="2348"/>
      <c r="E23" s="1842"/>
      <c r="F23" s="2341"/>
      <c r="G23" s="1842"/>
      <c r="H23" s="1842"/>
      <c r="I23" s="2334"/>
      <c r="J23" s="1842"/>
      <c r="K23" s="2339"/>
      <c r="M23" s="1839"/>
      <c r="N23" s="1351"/>
      <c r="P23" s="1839"/>
      <c r="S23" s="1336"/>
      <c r="W23" s="1336"/>
    </row>
    <row r="24" spans="1:23" s="1337" customFormat="1" ht="15" customHeight="1" outlineLevel="1">
      <c r="A24" s="2338"/>
      <c r="B24" s="2338"/>
      <c r="C24" s="2345" t="s">
        <v>1450</v>
      </c>
      <c r="D24" s="2348"/>
      <c r="E24" s="1842"/>
      <c r="F24" s="2341"/>
      <c r="G24" s="1842"/>
      <c r="H24" s="1842"/>
      <c r="I24" s="2334"/>
      <c r="J24" s="1842"/>
      <c r="K24" s="2339"/>
      <c r="M24" s="1839"/>
      <c r="N24" s="1351"/>
      <c r="P24" s="1839"/>
      <c r="S24" s="1336"/>
      <c r="W24" s="1336"/>
    </row>
    <row r="25" spans="1:23" s="1337" customFormat="1" ht="15" customHeight="1" outlineLevel="1">
      <c r="A25" s="2346" t="s">
        <v>1090</v>
      </c>
      <c r="B25" s="2346" t="s">
        <v>1090</v>
      </c>
      <c r="C25" s="2343" t="s">
        <v>1449</v>
      </c>
      <c r="D25" s="2348" t="s">
        <v>1448</v>
      </c>
      <c r="E25" s="2340" t="s">
        <v>878</v>
      </c>
      <c r="F25" s="2341">
        <f>IF(E25="ABOLISHED",0, (VLOOKUP(E25,$A$49:$C304,3,FALSE)*12))</f>
        <v>232428</v>
      </c>
      <c r="G25" s="2340" t="s">
        <v>878</v>
      </c>
      <c r="H25" s="1842">
        <f>IF(G25="ABOLISHED",0,(VLOOKUP(G25,A66:B305,2,FALSE)*12))</f>
        <v>232428</v>
      </c>
      <c r="I25" s="2334">
        <f>SUM(H25-F25)</f>
        <v>0</v>
      </c>
      <c r="J25" s="2340" t="s">
        <v>878</v>
      </c>
      <c r="K25" s="2339">
        <f>IF(J25="ABOLISHED",0, (VLOOKUP(J25,$A$49:$C304,3,FALSE)*12))</f>
        <v>232428</v>
      </c>
      <c r="L25" s="1337">
        <f>SUM(H25/12)</f>
        <v>19369</v>
      </c>
      <c r="M25" s="1839">
        <f>IF(L25&gt;=70000,1225,SUM(L25*3.5%)/2)</f>
        <v>338.95750000000004</v>
      </c>
      <c r="N25" s="1351"/>
      <c r="O25" s="1337">
        <f>SUM(K25/12)</f>
        <v>19369</v>
      </c>
      <c r="P25" s="1839">
        <f>IF(O25&gt;=70000,1225,SUM(O25*3.5%)/2)</f>
        <v>338.95750000000004</v>
      </c>
      <c r="Q25" s="1336"/>
      <c r="S25" s="1336"/>
      <c r="W25" s="1336"/>
    </row>
    <row r="26" spans="1:23" s="1337" customFormat="1" ht="15" customHeight="1" outlineLevel="1">
      <c r="A26" s="2346" t="s">
        <v>1089</v>
      </c>
      <c r="B26" s="2346" t="s">
        <v>1089</v>
      </c>
      <c r="C26" s="2349" t="s">
        <v>1447</v>
      </c>
      <c r="D26" s="2348" t="s">
        <v>1446</v>
      </c>
      <c r="E26" s="2340" t="s">
        <v>902</v>
      </c>
      <c r="F26" s="2341">
        <f>IF(E26="ABOLISHED",0, (VLOOKUP(E26,$A$49:$C306,3,FALSE)*12))</f>
        <v>189072</v>
      </c>
      <c r="G26" s="2340" t="s">
        <v>902</v>
      </c>
      <c r="H26" s="1842">
        <f>IF(G26="ABOLISHED",0,(VLOOKUP(G26,A68:B307,2,FALSE)*12))</f>
        <v>189072</v>
      </c>
      <c r="I26" s="2334">
        <f>SUM(H26-F26)</f>
        <v>0</v>
      </c>
      <c r="J26" s="2340" t="s">
        <v>902</v>
      </c>
      <c r="K26" s="2339">
        <f>IF(J26="ABOLISHED",0, (VLOOKUP(J26,$A$49:$C306,3,FALSE)*12))</f>
        <v>189072</v>
      </c>
      <c r="L26" s="1337">
        <f>SUM(H26/12)</f>
        <v>15756</v>
      </c>
      <c r="M26" s="1839">
        <f>IF(L26&gt;=70000,1225,SUM(L26*3.5%)/2)</f>
        <v>275.73</v>
      </c>
      <c r="N26" s="1351"/>
      <c r="O26" s="1337">
        <f>SUM(K26/12)</f>
        <v>15756</v>
      </c>
      <c r="P26" s="1839">
        <f>IF(O26&gt;=70000,1225,SUM(O26*3.5%)/2)</f>
        <v>275.73</v>
      </c>
      <c r="Q26" s="1336"/>
      <c r="S26" s="1336"/>
      <c r="W26" s="1336"/>
    </row>
    <row r="27" spans="1:23" s="1337" customFormat="1" ht="15" customHeight="1" outlineLevel="1">
      <c r="A27" s="2346"/>
      <c r="B27" s="2346"/>
      <c r="C27" s="2345" t="s">
        <v>1445</v>
      </c>
      <c r="D27" s="2342"/>
      <c r="E27" s="2340"/>
      <c r="F27" s="2341"/>
      <c r="G27" s="2340"/>
      <c r="H27" s="1842"/>
      <c r="I27" s="2334"/>
      <c r="J27" s="2340"/>
      <c r="K27" s="2339"/>
      <c r="M27" s="1839"/>
      <c r="N27" s="1351"/>
      <c r="P27" s="1839"/>
      <c r="S27" s="1336"/>
      <c r="W27" s="1336"/>
    </row>
    <row r="28" spans="1:23" s="1337" customFormat="1" ht="15" customHeight="1" outlineLevel="1">
      <c r="A28" s="2346" t="s">
        <v>1088</v>
      </c>
      <c r="B28" s="2346" t="s">
        <v>1088</v>
      </c>
      <c r="C28" s="2347" t="s">
        <v>1058</v>
      </c>
      <c r="D28" s="2342" t="s">
        <v>1444</v>
      </c>
      <c r="E28" s="2340" t="s">
        <v>918</v>
      </c>
      <c r="F28" s="2341">
        <f>IF(E28="ABOLISHED",0, (VLOOKUP(E28,$A$49:$C301,3,FALSE)*12))</f>
        <v>168192</v>
      </c>
      <c r="G28" s="2340" t="s">
        <v>918</v>
      </c>
      <c r="H28" s="1842">
        <f>IF(G28="ABOLISHED",0,(VLOOKUP(G28,A63:B302,2,FALSE)*12))</f>
        <v>168192</v>
      </c>
      <c r="I28" s="2334">
        <f>SUM(H28-F28)</f>
        <v>0</v>
      </c>
      <c r="J28" s="2340" t="s">
        <v>918</v>
      </c>
      <c r="K28" s="2339">
        <f>IF(J28="ABOLISHED",0, (VLOOKUP(J28,$A$49:$C301,3,FALSE)*12))</f>
        <v>168192</v>
      </c>
      <c r="L28" s="1337">
        <f>SUM(H28/12)</f>
        <v>14016</v>
      </c>
      <c r="M28" s="1839">
        <f>IF(L28&gt;=70000,1225,SUM(L28*3.5%)/2)</f>
        <v>245.28000000000003</v>
      </c>
      <c r="N28" s="1351"/>
      <c r="O28" s="1337">
        <f>SUM(K28/12)</f>
        <v>14016</v>
      </c>
      <c r="P28" s="1839">
        <f>IF(O28&gt;=70000,1225,SUM(O28*3.5%)/2)</f>
        <v>245.28000000000003</v>
      </c>
      <c r="Q28" s="1336"/>
      <c r="S28" s="1336"/>
      <c r="W28" s="1336"/>
    </row>
    <row r="29" spans="1:23" s="1337" customFormat="1" ht="15" customHeight="1" outlineLevel="1">
      <c r="A29" s="2346"/>
      <c r="B29" s="2346"/>
      <c r="C29" s="2345" t="s">
        <v>1103</v>
      </c>
      <c r="D29" s="2342"/>
      <c r="E29" s="2340"/>
      <c r="F29" s="2341"/>
      <c r="G29" s="2340"/>
      <c r="H29" s="1842"/>
      <c r="I29" s="2334"/>
      <c r="J29" s="2340"/>
      <c r="K29" s="2339"/>
      <c r="M29" s="1839"/>
      <c r="N29" s="1351"/>
      <c r="P29" s="1839"/>
      <c r="S29" s="1336"/>
      <c r="W29" s="1336"/>
    </row>
    <row r="30" spans="1:23" s="1337" customFormat="1" ht="15" customHeight="1" outlineLevel="1">
      <c r="A30" s="2344">
        <v>10</v>
      </c>
      <c r="B30" s="2344">
        <v>10</v>
      </c>
      <c r="C30" s="2343" t="s">
        <v>1049</v>
      </c>
      <c r="D30" s="2342" t="s">
        <v>1443</v>
      </c>
      <c r="E30" s="2340" t="s">
        <v>926</v>
      </c>
      <c r="F30" s="2341">
        <f>IF(E30="ABOLISHED",0, (VLOOKUP(E30,$A$49:$C308,3,FALSE)*12))</f>
        <v>158616</v>
      </c>
      <c r="G30" s="2340" t="s">
        <v>926</v>
      </c>
      <c r="H30" s="1842">
        <f>IF(G30="ABOLISHED",0,(VLOOKUP(G30,A70:B309,2,FALSE)*12))</f>
        <v>158616</v>
      </c>
      <c r="I30" s="2334">
        <f>SUM(H30-F30)</f>
        <v>0</v>
      </c>
      <c r="J30" s="2340" t="s">
        <v>926</v>
      </c>
      <c r="K30" s="2339">
        <f>IF(J30="ABOLISHED",0, (VLOOKUP(J30,$A$49:$C308,3,FALSE)*12))</f>
        <v>158616</v>
      </c>
      <c r="L30" s="1337">
        <f>SUM(H30/12)</f>
        <v>13218</v>
      </c>
      <c r="M30" s="1839">
        <f>IF(L30&gt;=70000,1225,SUM(L30*3.5%)/2)</f>
        <v>231.31500000000003</v>
      </c>
      <c r="N30" s="1351"/>
      <c r="O30" s="1337">
        <f>SUM(K30/12)</f>
        <v>13218</v>
      </c>
      <c r="P30" s="1839">
        <f>IF(O30&gt;=70000,1225,SUM(O30*3.5%)/2)</f>
        <v>231.31500000000003</v>
      </c>
      <c r="Q30" s="1336"/>
      <c r="S30" s="1336"/>
      <c r="W30" s="1336"/>
    </row>
    <row r="31" spans="1:23" s="1337" customFormat="1" ht="15" customHeight="1" outlineLevel="1">
      <c r="A31" s="2338"/>
      <c r="B31" s="2338"/>
      <c r="C31" s="2337" t="s">
        <v>1442</v>
      </c>
      <c r="D31" s="2336"/>
      <c r="E31" s="2333"/>
      <c r="F31" s="2335" t="s">
        <v>1062</v>
      </c>
      <c r="G31" s="2333"/>
      <c r="H31" s="1842"/>
      <c r="I31" s="2334"/>
      <c r="J31" s="2333"/>
      <c r="K31" s="2332" t="s">
        <v>1062</v>
      </c>
      <c r="M31" s="1365"/>
      <c r="N31" s="1351"/>
      <c r="P31" s="1365"/>
      <c r="W31" s="1336"/>
    </row>
    <row r="32" spans="1:23" ht="15" customHeight="1">
      <c r="A32" s="2331"/>
      <c r="B32" s="2330">
        <v>10</v>
      </c>
      <c r="C32" s="2325"/>
      <c r="D32" s="2329" t="s">
        <v>88</v>
      </c>
      <c r="E32" s="2328"/>
      <c r="F32" s="2326">
        <f>SUM(F14:F31)</f>
        <v>3884256</v>
      </c>
      <c r="G32" s="2327"/>
      <c r="H32" s="2326">
        <f>SUM(H14:H31)</f>
        <v>3905928</v>
      </c>
      <c r="I32" s="2325">
        <f>SUM(I14:I31)</f>
        <v>21672</v>
      </c>
      <c r="J32" s="2324"/>
      <c r="K32" s="1363">
        <f>SUM(K14:K31)</f>
        <v>3905928</v>
      </c>
      <c r="L32" s="1361"/>
      <c r="M32" s="1358">
        <f>SUM(M14:M31)</f>
        <v>5282.4449999999997</v>
      </c>
      <c r="N32" s="1361"/>
      <c r="O32" s="1361"/>
      <c r="P32" s="1358">
        <f>SUM(P14:P31)</f>
        <v>5282.4449999999997</v>
      </c>
    </row>
    <row r="33" spans="1:16" ht="16.149999999999999" customHeight="1">
      <c r="A33" s="1820"/>
      <c r="B33" s="1820"/>
      <c r="C33" s="1358"/>
      <c r="D33" s="1360"/>
      <c r="E33" s="1356"/>
      <c r="F33" s="1359"/>
      <c r="G33" s="1347"/>
      <c r="H33" s="1357"/>
      <c r="I33" s="1356"/>
      <c r="J33" s="1361"/>
      <c r="K33" s="1361"/>
      <c r="L33" s="1361"/>
      <c r="M33" s="1358">
        <v>12</v>
      </c>
      <c r="N33" s="1361"/>
      <c r="O33" s="1361"/>
      <c r="P33" s="1358">
        <v>12</v>
      </c>
    </row>
    <row r="34" spans="1:16" ht="14.25" customHeight="1" thickBot="1">
      <c r="A34" s="2323" t="s">
        <v>7</v>
      </c>
      <c r="B34" s="2323"/>
      <c r="D34" s="1969" t="s">
        <v>6</v>
      </c>
      <c r="F34" s="2322" t="s">
        <v>1441</v>
      </c>
      <c r="G34" s="2322"/>
      <c r="H34" s="1967"/>
      <c r="I34" s="1967"/>
      <c r="J34" s="1968"/>
      <c r="K34" s="1968"/>
      <c r="L34" s="1967"/>
      <c r="M34" s="1810">
        <f>ROUNDUP(SUM(M32*M33),0)</f>
        <v>63390</v>
      </c>
      <c r="N34" s="1357"/>
      <c r="O34" s="1967"/>
      <c r="P34" s="1810">
        <f>ROUNDUP(SUM(P32*P33),0)</f>
        <v>63390</v>
      </c>
    </row>
    <row r="35" spans="1:16" ht="14.25" customHeight="1" thickTop="1">
      <c r="F35" s="1967"/>
      <c r="G35" s="1967"/>
    </row>
    <row r="36" spans="1:16" ht="18.75" customHeight="1">
      <c r="A36" s="2260" t="s">
        <v>1934</v>
      </c>
      <c r="B36" s="2260"/>
      <c r="C36" s="2260"/>
      <c r="D36" s="2321" t="s">
        <v>1935</v>
      </c>
      <c r="E36" s="2321"/>
      <c r="F36" s="2320" t="s">
        <v>1876</v>
      </c>
      <c r="G36" s="2320"/>
      <c r="H36" s="2320"/>
    </row>
    <row r="37" spans="1:16" s="2316" customFormat="1" ht="14.25" customHeight="1">
      <c r="A37" s="2259" t="s">
        <v>1440</v>
      </c>
      <c r="B37" s="2259"/>
      <c r="C37" s="2259"/>
      <c r="D37" s="2259" t="s">
        <v>1439</v>
      </c>
      <c r="E37" s="2259"/>
      <c r="F37" s="2319" t="s">
        <v>1438</v>
      </c>
      <c r="G37" s="2319"/>
      <c r="H37" s="2319"/>
      <c r="J37" s="2318"/>
      <c r="K37" s="2318"/>
      <c r="L37" s="2316">
        <f>SUM(L25*0.65)</f>
        <v>12589.85</v>
      </c>
      <c r="N37" s="2317"/>
    </row>
    <row r="38" spans="1:16" ht="14.25" hidden="1" customHeight="1">
      <c r="D38" s="1525"/>
      <c r="E38" s="1525"/>
      <c r="L38" s="1336">
        <f>SUM(L37*0.75)</f>
        <v>9442.3875000000007</v>
      </c>
    </row>
    <row r="39" spans="1:16" ht="14.25" hidden="1" customHeight="1">
      <c r="E39" s="1350"/>
    </row>
    <row r="40" spans="1:16" ht="14.25" hidden="1" customHeight="1">
      <c r="E40" s="1350"/>
    </row>
    <row r="41" spans="1:16" ht="14.25" hidden="1" customHeight="1">
      <c r="C41" s="1428" t="s">
        <v>1906</v>
      </c>
      <c r="D41" s="1428"/>
      <c r="E41" s="1350"/>
    </row>
    <row r="42" spans="1:16" ht="14.25" hidden="1" customHeight="1">
      <c r="C42" s="1525" t="s">
        <v>100</v>
      </c>
      <c r="D42" s="1525"/>
      <c r="E42" s="1350"/>
    </row>
    <row r="43" spans="1:16" ht="14.25" hidden="1" customHeight="1">
      <c r="E43" s="1350"/>
    </row>
    <row r="44" spans="1:16" ht="14.25" hidden="1" customHeight="1">
      <c r="E44" s="1350"/>
    </row>
    <row r="45" spans="1:16" ht="14.25" hidden="1" customHeight="1">
      <c r="E45" s="1350"/>
    </row>
    <row r="46" spans="1:16" ht="14.25" hidden="1" customHeight="1">
      <c r="A46" s="1966" t="s">
        <v>1110</v>
      </c>
      <c r="B46" s="1966"/>
      <c r="C46" s="1965"/>
      <c r="D46" s="1337"/>
      <c r="E46" s="1350"/>
      <c r="F46" s="1965"/>
      <c r="G46" s="1337"/>
    </row>
    <row r="47" spans="1:16" ht="15.75" hidden="1">
      <c r="A47" s="1349" t="s">
        <v>1030</v>
      </c>
      <c r="B47" s="1348"/>
      <c r="C47" s="2315"/>
      <c r="D47" s="1337"/>
      <c r="F47" s="2315"/>
      <c r="G47" s="1337"/>
    </row>
    <row r="48" spans="1:16" ht="15" hidden="1">
      <c r="A48" s="1332" t="s">
        <v>953</v>
      </c>
      <c r="B48" s="1222" t="s">
        <v>952</v>
      </c>
      <c r="C48" s="1802" t="s">
        <v>1175</v>
      </c>
      <c r="D48" s="2314"/>
      <c r="F48" s="1337"/>
      <c r="G48" s="1337"/>
    </row>
    <row r="49" spans="1:14" ht="18.75" hidden="1">
      <c r="A49" s="1331" t="s">
        <v>951</v>
      </c>
      <c r="B49" s="1963">
        <v>10973</v>
      </c>
      <c r="C49" s="1795">
        <v>10973</v>
      </c>
      <c r="D49" s="1341"/>
      <c r="E49" s="1345"/>
      <c r="F49" s="2313"/>
      <c r="G49" s="2311"/>
      <c r="H49" s="1342"/>
      <c r="I49" s="1342"/>
      <c r="J49" s="1343"/>
      <c r="K49" s="1343"/>
      <c r="L49" s="1342"/>
      <c r="M49" s="1342"/>
      <c r="N49" s="2311"/>
    </row>
    <row r="50" spans="1:14" ht="18.75" hidden="1">
      <c r="A50" s="1327" t="s">
        <v>950</v>
      </c>
      <c r="B50" s="1963">
        <v>11065</v>
      </c>
      <c r="C50" s="1795">
        <v>11065</v>
      </c>
      <c r="D50" s="1341"/>
      <c r="E50" s="1345"/>
      <c r="F50" s="2313"/>
      <c r="G50" s="2311"/>
      <c r="H50" s="1342"/>
      <c r="I50" s="1342"/>
      <c r="J50" s="1343"/>
      <c r="K50" s="1343"/>
      <c r="L50" s="1342"/>
      <c r="M50" s="1342"/>
      <c r="N50" s="2311"/>
    </row>
    <row r="51" spans="1:14" ht="18.75" hidden="1">
      <c r="A51" s="1331" t="s">
        <v>949</v>
      </c>
      <c r="B51" s="1963">
        <v>11158</v>
      </c>
      <c r="C51" s="1795">
        <v>11158</v>
      </c>
      <c r="D51" s="1341"/>
      <c r="E51" s="1345"/>
      <c r="F51" s="1337"/>
      <c r="G51" s="2311"/>
    </row>
    <row r="52" spans="1:14" ht="18.75" hidden="1">
      <c r="A52" s="1327" t="s">
        <v>948</v>
      </c>
      <c r="B52" s="1963">
        <v>11251</v>
      </c>
      <c r="C52" s="1795">
        <v>11251</v>
      </c>
      <c r="D52" s="1341"/>
      <c r="E52" s="1345"/>
      <c r="F52" s="2313"/>
      <c r="G52" s="2311"/>
      <c r="H52" s="1342"/>
    </row>
    <row r="53" spans="1:14" ht="18.75" hidden="1">
      <c r="A53" s="1331" t="s">
        <v>947</v>
      </c>
      <c r="B53" s="1963">
        <v>11345</v>
      </c>
      <c r="C53" s="1795">
        <v>11345</v>
      </c>
      <c r="D53" s="1341"/>
      <c r="E53" s="1345"/>
      <c r="F53" s="2313"/>
      <c r="G53" s="2311"/>
      <c r="H53" s="1342"/>
      <c r="I53" s="1342"/>
      <c r="J53" s="1343"/>
      <c r="K53" s="1343"/>
      <c r="L53" s="1342"/>
      <c r="M53" s="1342"/>
      <c r="N53" s="2311"/>
    </row>
    <row r="54" spans="1:14" ht="18.75" hidden="1">
      <c r="A54" s="1327" t="s">
        <v>946</v>
      </c>
      <c r="B54" s="1963">
        <v>11440</v>
      </c>
      <c r="C54" s="1795">
        <v>11440</v>
      </c>
      <c r="D54" s="1341"/>
      <c r="E54" s="1345"/>
      <c r="F54" s="2313"/>
      <c r="G54" s="2311"/>
      <c r="H54" s="1342"/>
    </row>
    <row r="55" spans="1:14" ht="18.75" hidden="1">
      <c r="A55" s="1331" t="s">
        <v>945</v>
      </c>
      <c r="B55" s="1963">
        <v>11536</v>
      </c>
      <c r="C55" s="1795">
        <v>11536</v>
      </c>
      <c r="D55" s="1341"/>
      <c r="E55" s="1345"/>
      <c r="F55" s="2313"/>
      <c r="G55" s="2311"/>
      <c r="H55" s="1342"/>
    </row>
    <row r="56" spans="1:14" ht="18.75" hidden="1">
      <c r="A56" s="1327" t="s">
        <v>944</v>
      </c>
      <c r="B56" s="1963">
        <v>11632</v>
      </c>
      <c r="C56" s="1795">
        <v>11632</v>
      </c>
      <c r="D56" s="1341"/>
      <c r="E56" s="1345"/>
      <c r="F56" s="2313"/>
      <c r="G56" s="2311"/>
      <c r="H56" s="1342"/>
      <c r="I56" s="1342"/>
      <c r="J56" s="1343"/>
      <c r="K56" s="1343"/>
      <c r="L56" s="1342"/>
      <c r="M56" s="1342"/>
      <c r="N56" s="2311"/>
    </row>
    <row r="57" spans="1:14" ht="18.75" hidden="1">
      <c r="A57" s="1330" t="s">
        <v>943</v>
      </c>
      <c r="B57" s="1963">
        <v>11662</v>
      </c>
      <c r="C57" s="1795">
        <v>11662</v>
      </c>
      <c r="D57" s="1341"/>
      <c r="E57" s="1799"/>
      <c r="F57" s="2313"/>
      <c r="G57" s="2311"/>
      <c r="H57" s="1342"/>
    </row>
    <row r="58" spans="1:14" ht="18.75" hidden="1">
      <c r="A58" s="1326" t="s">
        <v>942</v>
      </c>
      <c r="B58" s="1963">
        <v>11751</v>
      </c>
      <c r="C58" s="1795">
        <v>11751</v>
      </c>
      <c r="D58" s="1341"/>
      <c r="E58" s="1799"/>
      <c r="F58" s="2313"/>
      <c r="G58" s="2311"/>
      <c r="H58" s="1342"/>
      <c r="I58" s="1342"/>
      <c r="J58" s="1343"/>
      <c r="K58" s="1343"/>
      <c r="L58" s="1342"/>
      <c r="M58" s="1342"/>
      <c r="N58" s="2311"/>
    </row>
    <row r="59" spans="1:14" ht="18.75" hidden="1">
      <c r="A59" s="1330" t="s">
        <v>941</v>
      </c>
      <c r="B59" s="1963">
        <v>11841</v>
      </c>
      <c r="C59" s="1795">
        <v>11841</v>
      </c>
      <c r="D59" s="1341"/>
      <c r="E59" s="1799"/>
      <c r="F59" s="2313"/>
      <c r="G59" s="2311"/>
    </row>
    <row r="60" spans="1:14" ht="18.75" hidden="1">
      <c r="A60" s="1326" t="s">
        <v>940</v>
      </c>
      <c r="B60" s="1963">
        <v>11932</v>
      </c>
      <c r="C60" s="1795">
        <v>11932</v>
      </c>
      <c r="D60" s="1341"/>
      <c r="E60" s="1799"/>
      <c r="F60" s="2313"/>
      <c r="G60" s="2311"/>
      <c r="H60" s="1342"/>
    </row>
    <row r="61" spans="1:14" ht="18.75" hidden="1">
      <c r="A61" s="1330" t="s">
        <v>939</v>
      </c>
      <c r="B61" s="1963">
        <v>12024</v>
      </c>
      <c r="C61" s="1795">
        <v>12024</v>
      </c>
      <c r="D61" s="1341"/>
      <c r="E61" s="1799"/>
      <c r="F61" s="2313"/>
      <c r="G61" s="2311"/>
      <c r="H61" s="1342"/>
      <c r="I61" s="1342"/>
      <c r="J61" s="1343"/>
      <c r="K61" s="1343"/>
      <c r="L61" s="1342"/>
      <c r="M61" s="1342"/>
      <c r="N61" s="2311"/>
    </row>
    <row r="62" spans="1:14" ht="18.75" hidden="1">
      <c r="A62" s="1326" t="s">
        <v>938</v>
      </c>
      <c r="B62" s="1963">
        <v>12116</v>
      </c>
      <c r="C62" s="1795">
        <v>12116</v>
      </c>
      <c r="D62" s="1341"/>
      <c r="E62" s="1799"/>
      <c r="F62" s="2313"/>
      <c r="G62" s="2311"/>
      <c r="H62" s="1342"/>
      <c r="I62" s="1342"/>
      <c r="J62" s="1343"/>
      <c r="K62" s="1343"/>
      <c r="L62" s="1342"/>
      <c r="M62" s="1342"/>
      <c r="N62" s="2311"/>
    </row>
    <row r="63" spans="1:14" ht="18.75" hidden="1">
      <c r="A63" s="1330" t="s">
        <v>937</v>
      </c>
      <c r="B63" s="1963">
        <v>12209</v>
      </c>
      <c r="C63" s="1795">
        <v>12209</v>
      </c>
      <c r="D63" s="1341"/>
      <c r="E63" s="1799"/>
      <c r="F63" s="2313"/>
      <c r="G63" s="2311"/>
      <c r="H63" s="1342"/>
      <c r="I63" s="1342"/>
      <c r="J63" s="1343"/>
      <c r="K63" s="1343"/>
      <c r="L63" s="1342"/>
      <c r="M63" s="1342"/>
      <c r="N63" s="2311"/>
    </row>
    <row r="64" spans="1:14" ht="18.75" hidden="1">
      <c r="A64" s="1326" t="s">
        <v>936</v>
      </c>
      <c r="B64" s="1963">
        <v>12303</v>
      </c>
      <c r="C64" s="1795">
        <v>12303</v>
      </c>
      <c r="D64" s="1341"/>
      <c r="E64" s="1799"/>
      <c r="F64" s="2313"/>
      <c r="G64" s="2311"/>
      <c r="H64" s="1342"/>
    </row>
    <row r="65" spans="1:14" ht="18.75" hidden="1">
      <c r="A65" s="1331" t="s">
        <v>935</v>
      </c>
      <c r="B65" s="1963">
        <v>12368</v>
      </c>
      <c r="C65" s="1795">
        <v>12368</v>
      </c>
      <c r="D65" s="1341"/>
      <c r="E65" s="1345"/>
      <c r="F65" s="1337"/>
      <c r="G65" s="2311"/>
      <c r="H65" s="1342"/>
    </row>
    <row r="66" spans="1:14" ht="18.75" hidden="1">
      <c r="A66" s="1327" t="s">
        <v>934</v>
      </c>
      <c r="B66" s="1963">
        <v>12463</v>
      </c>
      <c r="C66" s="1795">
        <v>12463</v>
      </c>
      <c r="D66" s="1341"/>
      <c r="E66" s="1345"/>
      <c r="F66" s="2313"/>
      <c r="G66" s="2311"/>
      <c r="H66" s="1342"/>
      <c r="I66" s="1342"/>
      <c r="J66" s="1343"/>
      <c r="K66" s="1343"/>
      <c r="L66" s="1342"/>
      <c r="M66" s="1342"/>
      <c r="N66" s="2311"/>
    </row>
    <row r="67" spans="1:14" ht="18.75" hidden="1">
      <c r="A67" s="1331" t="s">
        <v>933</v>
      </c>
      <c r="B67" s="1963">
        <v>12559</v>
      </c>
      <c r="C67" s="1795">
        <v>12559</v>
      </c>
      <c r="D67" s="1341"/>
      <c r="E67" s="1345"/>
      <c r="F67" s="2313"/>
      <c r="G67" s="2311"/>
      <c r="H67" s="1342"/>
      <c r="I67" s="1342"/>
      <c r="J67" s="1343"/>
      <c r="K67" s="1343"/>
      <c r="L67" s="1342"/>
      <c r="M67" s="1342"/>
      <c r="N67" s="2311"/>
    </row>
    <row r="68" spans="1:14" ht="18.75" hidden="1">
      <c r="A68" s="1327" t="s">
        <v>932</v>
      </c>
      <c r="B68" s="1963">
        <v>12656</v>
      </c>
      <c r="C68" s="1795">
        <v>12656</v>
      </c>
      <c r="D68" s="1341"/>
      <c r="E68" s="1345"/>
      <c r="F68" s="2313"/>
      <c r="G68" s="2311"/>
      <c r="H68" s="1342"/>
    </row>
    <row r="69" spans="1:14" ht="18.75" hidden="1">
      <c r="A69" s="1331" t="s">
        <v>931</v>
      </c>
      <c r="B69" s="1963">
        <v>12753</v>
      </c>
      <c r="C69" s="1795">
        <v>12753</v>
      </c>
      <c r="D69" s="1341"/>
      <c r="E69" s="1345"/>
      <c r="F69" s="2313"/>
      <c r="G69" s="2311"/>
      <c r="H69" s="1342"/>
      <c r="I69" s="1342"/>
      <c r="J69" s="1343"/>
      <c r="K69" s="1343"/>
      <c r="L69" s="1342"/>
      <c r="M69" s="1342"/>
      <c r="N69" s="2311"/>
    </row>
    <row r="70" spans="1:14" ht="18.75" hidden="1">
      <c r="A70" s="1327" t="s">
        <v>930</v>
      </c>
      <c r="B70" s="1963">
        <v>12851</v>
      </c>
      <c r="C70" s="1795">
        <v>12851</v>
      </c>
      <c r="D70" s="1341"/>
      <c r="E70" s="1345"/>
      <c r="F70" s="2313"/>
      <c r="G70" s="2311"/>
      <c r="H70" s="1342"/>
    </row>
    <row r="71" spans="1:14" ht="18.75" hidden="1">
      <c r="A71" s="1331" t="s">
        <v>929</v>
      </c>
      <c r="B71" s="1963">
        <v>12949</v>
      </c>
      <c r="C71" s="1795">
        <v>12949</v>
      </c>
      <c r="D71" s="1341"/>
      <c r="E71" s="1345"/>
      <c r="F71" s="2313"/>
      <c r="G71" s="2311"/>
      <c r="H71" s="1342"/>
    </row>
    <row r="72" spans="1:14" ht="18.75" hidden="1">
      <c r="A72" s="1327" t="s">
        <v>928</v>
      </c>
      <c r="B72" s="1963">
        <v>13049</v>
      </c>
      <c r="C72" s="1795">
        <v>13049</v>
      </c>
      <c r="D72" s="1341"/>
      <c r="E72" s="1345"/>
      <c r="F72" s="2313"/>
      <c r="G72" s="2311"/>
      <c r="H72" s="1342"/>
      <c r="I72" s="1342"/>
      <c r="J72" s="1343"/>
      <c r="K72" s="1343"/>
      <c r="L72" s="1342"/>
      <c r="M72" s="1342"/>
      <c r="N72" s="2311"/>
    </row>
    <row r="73" spans="1:14" ht="18.75" hidden="1">
      <c r="A73" s="1330" t="s">
        <v>927</v>
      </c>
      <c r="B73" s="1963">
        <v>13117</v>
      </c>
      <c r="C73" s="1795">
        <v>13117</v>
      </c>
      <c r="D73" s="1341"/>
      <c r="E73" s="1345"/>
      <c r="F73" s="2313"/>
      <c r="G73" s="2311"/>
    </row>
    <row r="74" spans="1:14" ht="18.75" hidden="1">
      <c r="A74" s="1326" t="s">
        <v>926</v>
      </c>
      <c r="B74" s="1963">
        <v>13218</v>
      </c>
      <c r="C74" s="1795">
        <v>13218</v>
      </c>
      <c r="D74" s="1341"/>
      <c r="E74" s="1345"/>
      <c r="F74" s="2313"/>
      <c r="G74" s="2311"/>
    </row>
    <row r="75" spans="1:14" ht="18.75" hidden="1">
      <c r="A75" s="1330" t="s">
        <v>925</v>
      </c>
      <c r="B75" s="1963">
        <v>13319</v>
      </c>
      <c r="C75" s="1795">
        <v>13319</v>
      </c>
      <c r="D75" s="1341"/>
      <c r="E75" s="1345"/>
      <c r="F75" s="2313"/>
      <c r="G75" s="2311"/>
    </row>
    <row r="76" spans="1:14" ht="18.75" hidden="1">
      <c r="A76" s="1326" t="s">
        <v>924</v>
      </c>
      <c r="B76" s="1963">
        <v>13422</v>
      </c>
      <c r="C76" s="1795">
        <v>13422</v>
      </c>
      <c r="D76" s="1341"/>
      <c r="E76" s="1345"/>
      <c r="F76" s="2313"/>
      <c r="G76" s="2311"/>
    </row>
    <row r="77" spans="1:14" ht="18.75" hidden="1">
      <c r="A77" s="1330" t="s">
        <v>923</v>
      </c>
      <c r="B77" s="1963">
        <v>13524</v>
      </c>
      <c r="C77" s="1795">
        <v>13524</v>
      </c>
      <c r="D77" s="1341"/>
      <c r="E77" s="1345"/>
      <c r="F77" s="2313"/>
      <c r="G77" s="2311"/>
    </row>
    <row r="78" spans="1:14" ht="18.75" hidden="1">
      <c r="A78" s="1326" t="s">
        <v>922</v>
      </c>
      <c r="B78" s="1963">
        <v>13628</v>
      </c>
      <c r="C78" s="1795">
        <v>13628</v>
      </c>
      <c r="D78" s="1341"/>
      <c r="E78" s="1345"/>
      <c r="F78" s="2313"/>
      <c r="G78" s="2311"/>
    </row>
    <row r="79" spans="1:14" ht="18.75" hidden="1">
      <c r="A79" s="1330" t="s">
        <v>921</v>
      </c>
      <c r="B79" s="1963">
        <v>13733</v>
      </c>
      <c r="C79" s="1795">
        <v>13733</v>
      </c>
      <c r="D79" s="1341"/>
      <c r="E79" s="1345"/>
      <c r="F79" s="2313"/>
      <c r="G79" s="2311"/>
    </row>
    <row r="80" spans="1:14" ht="18.75" hidden="1">
      <c r="A80" s="1326" t="s">
        <v>920</v>
      </c>
      <c r="B80" s="1963">
        <v>13839</v>
      </c>
      <c r="C80" s="1795">
        <v>13839</v>
      </c>
      <c r="D80" s="1341"/>
      <c r="E80" s="1345"/>
      <c r="F80" s="2313"/>
      <c r="G80" s="2311"/>
    </row>
    <row r="81" spans="1:14" ht="18.75" hidden="1">
      <c r="A81" s="1327" t="s">
        <v>919</v>
      </c>
      <c r="B81" s="1963">
        <v>13909</v>
      </c>
      <c r="C81" s="1795">
        <v>13909</v>
      </c>
      <c r="D81" s="1341"/>
      <c r="E81" s="1345"/>
      <c r="F81" s="2313"/>
      <c r="G81" s="2311"/>
      <c r="H81" s="1342"/>
      <c r="I81" s="1342"/>
      <c r="J81" s="1343"/>
      <c r="K81" s="1343"/>
      <c r="L81" s="1342"/>
      <c r="M81" s="1342"/>
      <c r="N81" s="2311"/>
    </row>
    <row r="82" spans="1:14" ht="18.75" hidden="1">
      <c r="A82" s="1327" t="s">
        <v>918</v>
      </c>
      <c r="B82" s="1963">
        <v>14016</v>
      </c>
      <c r="C82" s="1795">
        <v>14016</v>
      </c>
      <c r="D82" s="1341"/>
      <c r="E82" s="1345"/>
      <c r="F82" s="2313"/>
      <c r="G82" s="2311"/>
      <c r="H82" s="1342"/>
    </row>
    <row r="83" spans="1:14" ht="18.75" hidden="1">
      <c r="A83" s="1327" t="s">
        <v>917</v>
      </c>
      <c r="B83" s="1963">
        <v>14124</v>
      </c>
      <c r="C83" s="1795">
        <v>14124</v>
      </c>
      <c r="D83" s="1341"/>
      <c r="E83" s="1345"/>
      <c r="F83" s="2313"/>
      <c r="G83" s="2311"/>
      <c r="H83" s="1342"/>
    </row>
    <row r="84" spans="1:14" ht="18.75" hidden="1">
      <c r="A84" s="1327" t="s">
        <v>916</v>
      </c>
      <c r="B84" s="1963">
        <v>14232</v>
      </c>
      <c r="C84" s="1795">
        <v>14232</v>
      </c>
      <c r="D84" s="1341"/>
      <c r="E84" s="1345"/>
      <c r="F84" s="2313"/>
      <c r="G84" s="2311"/>
      <c r="H84" s="1342"/>
    </row>
    <row r="85" spans="1:14" ht="18.75" hidden="1">
      <c r="A85" s="1327" t="s">
        <v>915</v>
      </c>
      <c r="B85" s="1963">
        <v>14341</v>
      </c>
      <c r="C85" s="1795">
        <v>14341</v>
      </c>
      <c r="D85" s="1341"/>
      <c r="E85" s="1345"/>
      <c r="F85" s="2313"/>
      <c r="G85" s="2311"/>
      <c r="H85" s="1342"/>
    </row>
    <row r="86" spans="1:14" ht="18.75" hidden="1">
      <c r="A86" s="1327" t="s">
        <v>914</v>
      </c>
      <c r="B86" s="1963">
        <v>14451</v>
      </c>
      <c r="C86" s="1795">
        <v>14451</v>
      </c>
      <c r="D86" s="1341"/>
      <c r="E86" s="1345"/>
      <c r="F86" s="2313"/>
      <c r="G86" s="2311"/>
      <c r="H86" s="1342"/>
      <c r="I86" s="1342"/>
      <c r="J86" s="1343"/>
      <c r="K86" s="1343"/>
      <c r="L86" s="1342"/>
      <c r="M86" s="1342"/>
      <c r="N86" s="2311"/>
    </row>
    <row r="87" spans="1:14" ht="18.75" hidden="1">
      <c r="A87" s="1327" t="s">
        <v>913</v>
      </c>
      <c r="B87" s="1963">
        <v>14563</v>
      </c>
      <c r="C87" s="1795">
        <v>14563</v>
      </c>
      <c r="D87" s="1341"/>
      <c r="E87" s="1345"/>
      <c r="F87" s="2313"/>
      <c r="G87" s="2311"/>
      <c r="H87" s="1342"/>
      <c r="I87" s="1342"/>
      <c r="J87" s="1343"/>
      <c r="K87" s="1343"/>
      <c r="L87" s="1342"/>
      <c r="M87" s="1342"/>
      <c r="N87" s="2311"/>
    </row>
    <row r="88" spans="1:14" ht="18.75" hidden="1">
      <c r="A88" s="1327" t="s">
        <v>912</v>
      </c>
      <c r="B88" s="1963">
        <v>14674</v>
      </c>
      <c r="C88" s="1795">
        <v>14674</v>
      </c>
      <c r="D88" s="1341"/>
      <c r="E88" s="1345"/>
      <c r="F88" s="2313"/>
      <c r="G88" s="2311"/>
      <c r="H88" s="1342"/>
    </row>
    <row r="89" spans="1:14" ht="18.75" hidden="1">
      <c r="A89" s="1326" t="s">
        <v>911</v>
      </c>
      <c r="B89" s="1963">
        <v>14748</v>
      </c>
      <c r="C89" s="1795">
        <v>14748</v>
      </c>
      <c r="D89" s="1341"/>
      <c r="E89" s="1345"/>
      <c r="F89" s="2313"/>
      <c r="G89" s="2311"/>
      <c r="H89" s="1342"/>
      <c r="I89" s="1342"/>
      <c r="J89" s="1343"/>
      <c r="K89" s="1343"/>
      <c r="L89" s="1342"/>
      <c r="M89" s="1342"/>
      <c r="N89" s="2311"/>
    </row>
    <row r="90" spans="1:14" ht="18.75" hidden="1">
      <c r="A90" s="1326" t="s">
        <v>910</v>
      </c>
      <c r="B90" s="1963">
        <v>14861</v>
      </c>
      <c r="C90" s="1795">
        <v>14861</v>
      </c>
      <c r="D90" s="1341"/>
      <c r="E90" s="1345"/>
      <c r="F90" s="2313"/>
      <c r="G90" s="2311"/>
      <c r="H90" s="1342"/>
      <c r="I90" s="1342"/>
      <c r="J90" s="1343"/>
      <c r="K90" s="1343"/>
      <c r="L90" s="1342"/>
      <c r="M90" s="1342"/>
      <c r="N90" s="2311"/>
    </row>
    <row r="91" spans="1:14" ht="18.75" hidden="1">
      <c r="A91" s="1326" t="s">
        <v>909</v>
      </c>
      <c r="B91" s="1963">
        <v>14975</v>
      </c>
      <c r="C91" s="1795">
        <v>14975</v>
      </c>
      <c r="D91" s="1341"/>
      <c r="E91" s="1345"/>
      <c r="F91" s="2313"/>
      <c r="G91" s="2311"/>
      <c r="H91" s="1342"/>
      <c r="I91" s="1342"/>
      <c r="J91" s="1343"/>
      <c r="K91" s="1343"/>
      <c r="L91" s="1342"/>
      <c r="M91" s="1342"/>
      <c r="N91" s="2311"/>
    </row>
    <row r="92" spans="1:14" ht="18.75" hidden="1">
      <c r="A92" s="1326" t="s">
        <v>908</v>
      </c>
      <c r="B92" s="1963">
        <v>15090</v>
      </c>
      <c r="C92" s="1795">
        <v>15090</v>
      </c>
      <c r="D92" s="1341"/>
      <c r="E92" s="1345"/>
      <c r="F92" s="2313"/>
      <c r="G92" s="2311"/>
      <c r="H92" s="1342"/>
      <c r="I92" s="1342"/>
      <c r="J92" s="1343"/>
      <c r="K92" s="1343"/>
      <c r="L92" s="1342"/>
      <c r="M92" s="1342"/>
      <c r="N92" s="2311"/>
    </row>
    <row r="93" spans="1:14" ht="18.75" hidden="1">
      <c r="A93" s="1326" t="s">
        <v>907</v>
      </c>
      <c r="B93" s="1963">
        <v>15207</v>
      </c>
      <c r="C93" s="1795">
        <v>15207</v>
      </c>
      <c r="D93" s="1341"/>
      <c r="E93" s="1345"/>
      <c r="F93" s="2313"/>
      <c r="G93" s="2311"/>
      <c r="H93" s="1342"/>
      <c r="I93" s="1342"/>
      <c r="J93" s="1343"/>
      <c r="K93" s="1343"/>
      <c r="L93" s="1342"/>
      <c r="M93" s="1342"/>
      <c r="N93" s="2311"/>
    </row>
    <row r="94" spans="1:14" ht="18.75" hidden="1">
      <c r="A94" s="1326" t="s">
        <v>906</v>
      </c>
      <c r="B94" s="1963">
        <v>15323</v>
      </c>
      <c r="C94" s="1795">
        <v>15323</v>
      </c>
      <c r="D94" s="1341"/>
      <c r="E94" s="1345"/>
      <c r="F94" s="2313"/>
      <c r="G94" s="2311"/>
      <c r="H94" s="1342"/>
    </row>
    <row r="95" spans="1:14" ht="18.75" hidden="1">
      <c r="A95" s="1326" t="s">
        <v>905</v>
      </c>
      <c r="B95" s="1963">
        <v>15440</v>
      </c>
      <c r="C95" s="1795">
        <v>15440</v>
      </c>
      <c r="D95" s="1341"/>
      <c r="E95" s="1345"/>
      <c r="F95" s="2313"/>
      <c r="G95" s="2311"/>
      <c r="H95" s="1342"/>
      <c r="I95" s="1342"/>
      <c r="J95" s="1343"/>
      <c r="K95" s="1343"/>
      <c r="L95" s="1342"/>
      <c r="M95" s="1342"/>
      <c r="N95" s="2311"/>
    </row>
    <row r="96" spans="1:14" ht="18.75" hidden="1">
      <c r="A96" s="1326" t="s">
        <v>904</v>
      </c>
      <c r="B96" s="1963">
        <v>15559</v>
      </c>
      <c r="C96" s="1795">
        <v>15559</v>
      </c>
      <c r="D96" s="1341"/>
      <c r="E96" s="1345"/>
      <c r="F96" s="2313"/>
      <c r="G96" s="2311"/>
      <c r="H96" s="1342"/>
      <c r="I96" s="1342"/>
      <c r="J96" s="1343"/>
      <c r="K96" s="1343"/>
      <c r="L96" s="1342"/>
      <c r="M96" s="1342"/>
      <c r="N96" s="2311"/>
    </row>
    <row r="97" spans="1:14" ht="18.75" hidden="1">
      <c r="A97" s="1327" t="s">
        <v>903</v>
      </c>
      <c r="B97" s="1963">
        <v>15635</v>
      </c>
      <c r="C97" s="1795">
        <v>15635</v>
      </c>
      <c r="D97" s="1341"/>
      <c r="E97" s="1345"/>
      <c r="F97" s="2313"/>
      <c r="G97" s="2311"/>
      <c r="H97" s="1342"/>
    </row>
    <row r="98" spans="1:14" ht="18.75" hidden="1">
      <c r="A98" s="1327" t="s">
        <v>902</v>
      </c>
      <c r="B98" s="1963">
        <v>15756</v>
      </c>
      <c r="C98" s="1795">
        <v>15756</v>
      </c>
      <c r="D98" s="1341"/>
      <c r="E98" s="1345"/>
      <c r="F98" s="2313"/>
      <c r="G98" s="2311"/>
      <c r="H98" s="1342"/>
      <c r="I98" s="1342"/>
      <c r="J98" s="1343"/>
      <c r="K98" s="1343"/>
      <c r="L98" s="1342"/>
      <c r="M98" s="1342"/>
      <c r="N98" s="2311"/>
    </row>
    <row r="99" spans="1:14" ht="18.75" hidden="1">
      <c r="A99" s="1327" t="s">
        <v>901</v>
      </c>
      <c r="B99" s="1963">
        <v>15877</v>
      </c>
      <c r="C99" s="1795">
        <v>15877</v>
      </c>
      <c r="D99" s="1341"/>
      <c r="E99" s="1345"/>
      <c r="F99" s="2313"/>
      <c r="G99" s="2311"/>
      <c r="H99" s="1342"/>
      <c r="I99" s="1342"/>
      <c r="J99" s="1343"/>
      <c r="K99" s="1343"/>
      <c r="L99" s="1342"/>
      <c r="M99" s="1342"/>
      <c r="N99" s="2311"/>
    </row>
    <row r="100" spans="1:14" ht="18.75" hidden="1">
      <c r="A100" s="1327" t="s">
        <v>900</v>
      </c>
      <c r="B100" s="1963">
        <v>15999</v>
      </c>
      <c r="C100" s="1795">
        <v>15999</v>
      </c>
      <c r="D100" s="1341"/>
      <c r="E100" s="1345"/>
      <c r="F100" s="2313"/>
      <c r="G100" s="2311"/>
      <c r="H100" s="1342"/>
      <c r="I100" s="1342"/>
      <c r="J100" s="1343"/>
      <c r="K100" s="1343"/>
      <c r="L100" s="1342"/>
      <c r="M100" s="1342"/>
      <c r="N100" s="2311"/>
    </row>
    <row r="101" spans="1:14" ht="18.75" hidden="1">
      <c r="A101" s="1327" t="s">
        <v>899</v>
      </c>
      <c r="B101" s="1963">
        <v>16122</v>
      </c>
      <c r="C101" s="1795">
        <v>16122</v>
      </c>
      <c r="D101" s="1341"/>
      <c r="E101" s="1345"/>
      <c r="F101" s="2313"/>
      <c r="G101" s="2311"/>
      <c r="H101" s="1342"/>
      <c r="I101" s="1342"/>
      <c r="J101" s="1343"/>
      <c r="K101" s="1343"/>
      <c r="L101" s="1342"/>
      <c r="M101" s="1342"/>
      <c r="N101" s="2311"/>
    </row>
    <row r="102" spans="1:14" ht="18.75" hidden="1">
      <c r="A102" s="1327" t="s">
        <v>898</v>
      </c>
      <c r="B102" s="1963">
        <v>16246</v>
      </c>
      <c r="C102" s="1795">
        <v>16246</v>
      </c>
      <c r="D102" s="1341"/>
      <c r="E102" s="1345"/>
      <c r="F102" s="2313"/>
      <c r="G102" s="2311"/>
      <c r="H102" s="1342"/>
    </row>
    <row r="103" spans="1:14" ht="18.75" hidden="1">
      <c r="A103" s="1327" t="s">
        <v>897</v>
      </c>
      <c r="B103" s="1963">
        <v>16369</v>
      </c>
      <c r="C103" s="1795">
        <v>16369</v>
      </c>
      <c r="D103" s="1341"/>
      <c r="E103" s="1345"/>
      <c r="F103" s="2313"/>
      <c r="G103" s="2311"/>
      <c r="H103" s="1342"/>
      <c r="I103" s="1342"/>
      <c r="J103" s="1343"/>
      <c r="K103" s="1343"/>
      <c r="L103" s="1342"/>
      <c r="M103" s="1342"/>
      <c r="N103" s="2311"/>
    </row>
    <row r="104" spans="1:14" ht="18.75" hidden="1">
      <c r="A104" s="1327" t="s">
        <v>896</v>
      </c>
      <c r="B104" s="1963">
        <v>16496</v>
      </c>
      <c r="C104" s="1795">
        <v>16496</v>
      </c>
      <c r="D104" s="1341"/>
      <c r="E104" s="1345"/>
      <c r="F104" s="2313"/>
      <c r="G104" s="2311"/>
      <c r="H104" s="1342"/>
    </row>
    <row r="105" spans="1:14" ht="18.75" hidden="1">
      <c r="A105" s="1326" t="s">
        <v>895</v>
      </c>
      <c r="B105" s="1963">
        <v>16630</v>
      </c>
      <c r="C105" s="1795">
        <v>16630</v>
      </c>
      <c r="D105" s="1341"/>
      <c r="E105" s="1799"/>
      <c r="F105" s="2313"/>
      <c r="G105" s="2311"/>
      <c r="H105" s="1342"/>
      <c r="I105" s="1342"/>
      <c r="J105" s="1343"/>
      <c r="K105" s="1343"/>
      <c r="L105" s="1342"/>
      <c r="M105" s="1342"/>
      <c r="N105" s="2311"/>
    </row>
    <row r="106" spans="1:14" ht="18.75" hidden="1">
      <c r="A106" s="1326" t="s">
        <v>894</v>
      </c>
      <c r="B106" s="1963">
        <v>16780</v>
      </c>
      <c r="C106" s="1795">
        <v>16780</v>
      </c>
      <c r="D106" s="1341"/>
      <c r="E106" s="1799"/>
      <c r="F106" s="2313"/>
      <c r="G106" s="2311"/>
      <c r="H106" s="1342"/>
      <c r="I106" s="1342"/>
      <c r="J106" s="1343"/>
      <c r="K106" s="1343"/>
      <c r="L106" s="1342"/>
      <c r="M106" s="1342"/>
      <c r="N106" s="2311"/>
    </row>
    <row r="107" spans="1:14" ht="18.75" hidden="1">
      <c r="A107" s="1326" t="s">
        <v>893</v>
      </c>
      <c r="B107" s="1963">
        <v>16932</v>
      </c>
      <c r="C107" s="1795">
        <v>16932</v>
      </c>
      <c r="D107" s="1341"/>
      <c r="E107" s="1799"/>
      <c r="F107" s="2313"/>
      <c r="G107" s="2311"/>
      <c r="H107" s="1342"/>
      <c r="I107" s="1342"/>
      <c r="J107" s="1343"/>
      <c r="K107" s="1343"/>
      <c r="L107" s="1342"/>
      <c r="M107" s="1342"/>
      <c r="N107" s="2311"/>
    </row>
    <row r="108" spans="1:14" ht="18.75" hidden="1">
      <c r="A108" s="1326" t="s">
        <v>892</v>
      </c>
      <c r="B108" s="1963">
        <v>17085</v>
      </c>
      <c r="C108" s="1795">
        <v>17085</v>
      </c>
      <c r="D108" s="1341"/>
      <c r="E108" s="1799"/>
      <c r="F108" s="2313"/>
      <c r="G108" s="2311"/>
      <c r="H108" s="1342"/>
      <c r="I108" s="1342"/>
      <c r="J108" s="1343"/>
      <c r="K108" s="1343"/>
      <c r="L108" s="1342"/>
      <c r="M108" s="1342"/>
      <c r="N108" s="2311"/>
    </row>
    <row r="109" spans="1:14" ht="18.75" hidden="1">
      <c r="A109" s="1326" t="s">
        <v>891</v>
      </c>
      <c r="B109" s="1963">
        <v>17239</v>
      </c>
      <c r="C109" s="1795">
        <v>17239</v>
      </c>
      <c r="D109" s="1341"/>
      <c r="E109" s="1799"/>
      <c r="F109" s="2313"/>
      <c r="G109" s="2311"/>
      <c r="H109" s="1342"/>
      <c r="I109" s="1342"/>
      <c r="J109" s="1343"/>
      <c r="K109" s="1343"/>
      <c r="L109" s="1342"/>
      <c r="M109" s="1342"/>
      <c r="N109" s="2311"/>
    </row>
    <row r="110" spans="1:14" ht="18.75" hidden="1">
      <c r="A110" s="1326" t="s">
        <v>890</v>
      </c>
      <c r="B110" s="1963">
        <v>17395</v>
      </c>
      <c r="C110" s="1795">
        <v>17395</v>
      </c>
      <c r="D110" s="1341"/>
      <c r="E110" s="1799"/>
      <c r="F110" s="2313"/>
      <c r="G110" s="2311"/>
      <c r="H110" s="1342"/>
      <c r="I110" s="1342"/>
      <c r="J110" s="1343"/>
      <c r="K110" s="1343"/>
      <c r="L110" s="1342"/>
      <c r="M110" s="1342"/>
      <c r="N110" s="2311"/>
    </row>
    <row r="111" spans="1:14" ht="18.75" hidden="1">
      <c r="A111" s="1326" t="s">
        <v>889</v>
      </c>
      <c r="B111" s="1963">
        <v>17552</v>
      </c>
      <c r="C111" s="1795">
        <v>17552</v>
      </c>
      <c r="D111" s="1341"/>
      <c r="E111" s="1799"/>
      <c r="F111" s="2313"/>
      <c r="G111" s="2311"/>
      <c r="H111" s="1342"/>
      <c r="I111" s="1342"/>
      <c r="J111" s="1343"/>
      <c r="K111" s="1343"/>
      <c r="L111" s="1342"/>
      <c r="M111" s="1342"/>
      <c r="N111" s="2311"/>
    </row>
    <row r="112" spans="1:14" ht="18.75" hidden="1">
      <c r="A112" s="1326" t="s">
        <v>888</v>
      </c>
      <c r="B112" s="1963">
        <v>17711</v>
      </c>
      <c r="C112" s="1795">
        <v>17711</v>
      </c>
      <c r="D112" s="1341"/>
      <c r="E112" s="1799"/>
      <c r="F112" s="2313"/>
      <c r="G112" s="2311"/>
      <c r="H112" s="1342"/>
      <c r="I112" s="1342"/>
      <c r="J112" s="1343"/>
      <c r="K112" s="1343"/>
      <c r="L112" s="1342"/>
      <c r="M112" s="1342"/>
      <c r="N112" s="2311"/>
    </row>
    <row r="113" spans="1:14" ht="18.75" hidden="1">
      <c r="A113" s="1327" t="s">
        <v>887</v>
      </c>
      <c r="B113" s="1963">
        <v>17845</v>
      </c>
      <c r="C113" s="1795">
        <v>17845</v>
      </c>
      <c r="D113" s="1341"/>
      <c r="E113" s="1799"/>
      <c r="F113" s="2313"/>
      <c r="G113" s="2311"/>
    </row>
    <row r="114" spans="1:14" ht="18.75" hidden="1">
      <c r="A114" s="1327" t="s">
        <v>886</v>
      </c>
      <c r="B114" s="1963">
        <v>17994</v>
      </c>
      <c r="C114" s="1795">
        <v>17994</v>
      </c>
      <c r="D114" s="1341"/>
      <c r="E114" s="1799"/>
      <c r="F114" s="2313"/>
      <c r="G114" s="2311"/>
      <c r="H114" s="1342"/>
    </row>
    <row r="115" spans="1:14" ht="18.75" hidden="1">
      <c r="A115" s="1327" t="s">
        <v>885</v>
      </c>
      <c r="B115" s="1963">
        <v>18145</v>
      </c>
      <c r="C115" s="1795">
        <v>18145</v>
      </c>
      <c r="D115" s="1341"/>
      <c r="E115" s="1799"/>
      <c r="F115" s="2313"/>
      <c r="G115" s="2311"/>
      <c r="H115" s="1342"/>
    </row>
    <row r="116" spans="1:14" ht="18.75" hidden="1">
      <c r="A116" s="1327" t="s">
        <v>884</v>
      </c>
      <c r="B116" s="1963">
        <v>18296</v>
      </c>
      <c r="C116" s="1795">
        <v>18296</v>
      </c>
      <c r="D116" s="1341"/>
      <c r="E116" s="1799"/>
      <c r="F116" s="2313"/>
      <c r="G116" s="2311"/>
      <c r="H116" s="1342"/>
    </row>
    <row r="117" spans="1:14" ht="18.75" hidden="1">
      <c r="A117" s="1327" t="s">
        <v>883</v>
      </c>
      <c r="B117" s="1963">
        <v>18449</v>
      </c>
      <c r="C117" s="1795">
        <v>18449</v>
      </c>
      <c r="D117" s="1341"/>
      <c r="E117" s="1799"/>
      <c r="F117" s="2313"/>
      <c r="G117" s="2311"/>
      <c r="H117" s="1342"/>
      <c r="I117" s="1342"/>
      <c r="J117" s="1343"/>
      <c r="K117" s="1343"/>
      <c r="L117" s="1342"/>
      <c r="M117" s="1342"/>
      <c r="N117" s="2311"/>
    </row>
    <row r="118" spans="1:14" ht="18.75" hidden="1">
      <c r="A118" s="1327" t="s">
        <v>882</v>
      </c>
      <c r="B118" s="1963">
        <v>18603</v>
      </c>
      <c r="C118" s="1795">
        <v>18603</v>
      </c>
      <c r="D118" s="1341"/>
      <c r="E118" s="1799"/>
      <c r="F118" s="2313"/>
      <c r="G118" s="2311"/>
      <c r="H118" s="1342"/>
      <c r="I118" s="1342"/>
      <c r="J118" s="1343"/>
      <c r="K118" s="1343"/>
      <c r="L118" s="1342"/>
      <c r="M118" s="1342"/>
      <c r="N118" s="2311"/>
    </row>
    <row r="119" spans="1:14" ht="18.75" hidden="1">
      <c r="A119" s="1327" t="s">
        <v>881</v>
      </c>
      <c r="B119" s="1963">
        <v>18759</v>
      </c>
      <c r="C119" s="1795">
        <v>18759</v>
      </c>
      <c r="D119" s="1341"/>
      <c r="E119" s="1799"/>
      <c r="F119" s="2313"/>
      <c r="G119" s="2311"/>
      <c r="H119" s="1342"/>
      <c r="I119" s="1342"/>
      <c r="J119" s="1343"/>
      <c r="K119" s="1343"/>
      <c r="L119" s="1342"/>
      <c r="M119" s="1342"/>
      <c r="N119" s="2311"/>
    </row>
    <row r="120" spans="1:14" ht="18.75" hidden="1">
      <c r="A120" s="1327" t="s">
        <v>880</v>
      </c>
      <c r="B120" s="1963">
        <v>18915</v>
      </c>
      <c r="C120" s="1795">
        <v>18915</v>
      </c>
      <c r="D120" s="1341"/>
      <c r="E120" s="1799"/>
      <c r="F120" s="2313"/>
      <c r="G120" s="2311"/>
      <c r="H120" s="1342"/>
      <c r="I120" s="1342"/>
      <c r="J120" s="1343"/>
      <c r="K120" s="1343"/>
      <c r="L120" s="1342"/>
      <c r="M120" s="1342"/>
      <c r="N120" s="2311"/>
    </row>
    <row r="121" spans="1:14" ht="18.75" hidden="1">
      <c r="A121" s="1326" t="s">
        <v>879</v>
      </c>
      <c r="B121" s="1963">
        <v>19208</v>
      </c>
      <c r="C121" s="1795">
        <v>19208</v>
      </c>
      <c r="D121" s="1341"/>
      <c r="E121" s="1345"/>
      <c r="F121" s="2313"/>
      <c r="G121" s="2311"/>
    </row>
    <row r="122" spans="1:14" ht="18.75" hidden="1">
      <c r="A122" s="1326" t="s">
        <v>878</v>
      </c>
      <c r="B122" s="1963">
        <v>19369</v>
      </c>
      <c r="C122" s="1795">
        <v>19369</v>
      </c>
      <c r="D122" s="1341"/>
      <c r="E122" s="1345"/>
      <c r="F122" s="2313"/>
      <c r="G122" s="2311"/>
    </row>
    <row r="123" spans="1:14" ht="18.75" hidden="1">
      <c r="A123" s="1326" t="s">
        <v>877</v>
      </c>
      <c r="B123" s="1963">
        <v>19530</v>
      </c>
      <c r="C123" s="1795">
        <v>19530</v>
      </c>
      <c r="D123" s="1341"/>
      <c r="E123" s="1345"/>
      <c r="F123" s="2313"/>
      <c r="G123" s="2311"/>
      <c r="H123" s="1342"/>
    </row>
    <row r="124" spans="1:14" ht="18.75" hidden="1">
      <c r="A124" s="1326" t="s">
        <v>876</v>
      </c>
      <c r="B124" s="1963">
        <v>19694</v>
      </c>
      <c r="C124" s="1795">
        <v>19694</v>
      </c>
      <c r="D124" s="1341"/>
      <c r="E124" s="1345"/>
      <c r="F124" s="2313"/>
      <c r="G124" s="2311"/>
      <c r="H124" s="1342"/>
    </row>
    <row r="125" spans="1:14" ht="18.75" hidden="1">
      <c r="A125" s="1326" t="s">
        <v>875</v>
      </c>
      <c r="B125" s="1963">
        <v>19858</v>
      </c>
      <c r="C125" s="1795">
        <v>19858</v>
      </c>
      <c r="D125" s="1341"/>
      <c r="E125" s="1345"/>
      <c r="F125" s="2313"/>
      <c r="G125" s="2311"/>
      <c r="H125" s="1342"/>
    </row>
    <row r="126" spans="1:14" ht="18.75" hidden="1">
      <c r="A126" s="1326" t="s">
        <v>874</v>
      </c>
      <c r="B126" s="1963">
        <v>20025</v>
      </c>
      <c r="C126" s="1795">
        <v>20025</v>
      </c>
      <c r="D126" s="1341"/>
      <c r="E126" s="1345"/>
      <c r="F126" s="2313"/>
      <c r="G126" s="2311"/>
      <c r="H126" s="1342"/>
      <c r="I126" s="1342"/>
      <c r="J126" s="1343"/>
      <c r="K126" s="1343"/>
      <c r="L126" s="1342"/>
      <c r="M126" s="1342"/>
      <c r="N126" s="2311"/>
    </row>
    <row r="127" spans="1:14" ht="18.75" hidden="1">
      <c r="A127" s="1326" t="s">
        <v>873</v>
      </c>
      <c r="B127" s="1963">
        <v>20191</v>
      </c>
      <c r="C127" s="1795">
        <v>20191</v>
      </c>
      <c r="D127" s="1341"/>
      <c r="E127" s="1345"/>
      <c r="F127" s="2313"/>
      <c r="G127" s="2311"/>
      <c r="H127" s="1346"/>
      <c r="I127" s="1342"/>
      <c r="J127" s="1343"/>
      <c r="K127" s="1343"/>
      <c r="L127" s="1342"/>
      <c r="M127" s="1342"/>
      <c r="N127" s="2311"/>
    </row>
    <row r="128" spans="1:14" ht="18.75" hidden="1">
      <c r="A128" s="1326" t="s">
        <v>872</v>
      </c>
      <c r="B128" s="1963">
        <v>20360</v>
      </c>
      <c r="C128" s="1795">
        <v>20360</v>
      </c>
      <c r="D128" s="1341"/>
      <c r="E128" s="1345"/>
      <c r="F128" s="2313"/>
      <c r="G128" s="2311"/>
      <c r="H128" s="1347"/>
    </row>
    <row r="129" spans="1:14" ht="18.75" hidden="1">
      <c r="A129" s="1327" t="s">
        <v>871</v>
      </c>
      <c r="B129" s="1963">
        <v>21200</v>
      </c>
      <c r="C129" s="1795">
        <v>21200</v>
      </c>
      <c r="D129" s="1341"/>
      <c r="E129" s="1345"/>
      <c r="F129" s="2313"/>
      <c r="G129" s="2311"/>
      <c r="H129" s="1346"/>
      <c r="I129" s="1342"/>
      <c r="J129" s="1343"/>
      <c r="K129" s="1343"/>
      <c r="L129" s="1342"/>
      <c r="M129" s="1342"/>
      <c r="N129" s="2311"/>
    </row>
    <row r="130" spans="1:14" ht="18.75" hidden="1">
      <c r="A130" s="1327" t="s">
        <v>870</v>
      </c>
      <c r="B130" s="1963">
        <v>21470</v>
      </c>
      <c r="C130" s="1795">
        <v>21470</v>
      </c>
      <c r="D130" s="1341"/>
      <c r="F130" s="1831"/>
      <c r="G130" s="2311"/>
    </row>
    <row r="131" spans="1:14" ht="18.75" hidden="1">
      <c r="A131" s="1327" t="s">
        <v>869</v>
      </c>
      <c r="B131" s="1963">
        <v>21745</v>
      </c>
      <c r="C131" s="1795">
        <v>21745</v>
      </c>
      <c r="D131" s="1341"/>
      <c r="F131" s="1831"/>
      <c r="G131" s="2311"/>
    </row>
    <row r="132" spans="1:14" ht="18.75" hidden="1">
      <c r="A132" s="1327" t="s">
        <v>868</v>
      </c>
      <c r="B132" s="1963">
        <v>22022</v>
      </c>
      <c r="C132" s="1795">
        <v>22022</v>
      </c>
      <c r="D132" s="1341"/>
      <c r="F132" s="1831"/>
      <c r="G132" s="2311"/>
    </row>
    <row r="133" spans="1:14" ht="18.75" hidden="1">
      <c r="A133" s="1327" t="s">
        <v>867</v>
      </c>
      <c r="B133" s="1963">
        <v>22303</v>
      </c>
      <c r="C133" s="1795">
        <v>22303</v>
      </c>
      <c r="D133" s="1341"/>
      <c r="F133" s="1831"/>
      <c r="G133" s="2311"/>
    </row>
    <row r="134" spans="1:14" ht="18.75" hidden="1">
      <c r="A134" s="1327" t="s">
        <v>866</v>
      </c>
      <c r="B134" s="1963">
        <v>22589</v>
      </c>
      <c r="C134" s="1795">
        <v>22589</v>
      </c>
      <c r="D134" s="1341"/>
      <c r="F134" s="1831"/>
      <c r="G134" s="2311"/>
    </row>
    <row r="135" spans="1:14" ht="18.75" hidden="1">
      <c r="A135" s="1327" t="s">
        <v>865</v>
      </c>
      <c r="B135" s="1963">
        <v>22878</v>
      </c>
      <c r="C135" s="1795">
        <v>22878</v>
      </c>
      <c r="D135" s="1341"/>
      <c r="F135" s="1831"/>
      <c r="G135" s="2311"/>
    </row>
    <row r="136" spans="1:14" ht="18.75" hidden="1">
      <c r="A136" s="1327" t="s">
        <v>864</v>
      </c>
      <c r="B136" s="1963">
        <v>23171</v>
      </c>
      <c r="C136" s="1795">
        <v>23171</v>
      </c>
      <c r="D136" s="1341"/>
      <c r="F136" s="1831"/>
      <c r="G136" s="2311"/>
    </row>
    <row r="137" spans="1:14" ht="18.75" hidden="1">
      <c r="A137" s="1326" t="s">
        <v>863</v>
      </c>
      <c r="B137" s="1963">
        <v>23270</v>
      </c>
      <c r="C137" s="1795">
        <v>23270</v>
      </c>
      <c r="D137" s="1341"/>
      <c r="F137" s="1831"/>
      <c r="G137" s="2311"/>
    </row>
    <row r="138" spans="1:14" ht="18.75" hidden="1">
      <c r="A138" s="1326" t="s">
        <v>862</v>
      </c>
      <c r="B138" s="1963">
        <v>23540</v>
      </c>
      <c r="C138" s="1795">
        <v>23540</v>
      </c>
      <c r="D138" s="1341"/>
      <c r="F138" s="1831"/>
      <c r="G138" s="2311"/>
    </row>
    <row r="139" spans="1:14" ht="18.75" hidden="1">
      <c r="A139" s="1326" t="s">
        <v>861</v>
      </c>
      <c r="B139" s="1963">
        <v>23814</v>
      </c>
      <c r="C139" s="1795">
        <v>23814</v>
      </c>
      <c r="D139" s="1341"/>
      <c r="F139" s="2312"/>
      <c r="G139" s="2311"/>
      <c r="H139" s="1342"/>
      <c r="I139" s="1342"/>
      <c r="J139" s="1343"/>
      <c r="K139" s="1343"/>
      <c r="L139" s="1342"/>
      <c r="M139" s="1342"/>
      <c r="N139" s="2311"/>
    </row>
    <row r="140" spans="1:14" ht="18.75" hidden="1">
      <c r="A140" s="1326" t="s">
        <v>860</v>
      </c>
      <c r="B140" s="1963">
        <v>24090</v>
      </c>
      <c r="C140" s="1795">
        <v>24090</v>
      </c>
      <c r="D140" s="1341"/>
      <c r="F140" s="2312"/>
      <c r="G140" s="2311"/>
      <c r="H140" s="1342"/>
      <c r="I140" s="1342"/>
      <c r="J140" s="1343"/>
      <c r="K140" s="1343"/>
      <c r="L140" s="1342"/>
      <c r="M140" s="1342"/>
      <c r="N140" s="2311"/>
    </row>
    <row r="141" spans="1:14" ht="18.75" hidden="1">
      <c r="A141" s="1326" t="s">
        <v>859</v>
      </c>
      <c r="B141" s="1963">
        <v>24370</v>
      </c>
      <c r="C141" s="1795">
        <v>24370</v>
      </c>
      <c r="D141" s="1341"/>
      <c r="F141" s="2312"/>
      <c r="G141" s="2311"/>
      <c r="H141" s="1342"/>
      <c r="I141" s="1342"/>
      <c r="J141" s="1343"/>
      <c r="K141" s="1343"/>
      <c r="L141" s="1342"/>
      <c r="M141" s="1342"/>
      <c r="N141" s="2311"/>
    </row>
    <row r="142" spans="1:14" ht="18.75" hidden="1">
      <c r="A142" s="1326" t="s">
        <v>858</v>
      </c>
      <c r="B142" s="1963">
        <v>24654</v>
      </c>
      <c r="C142" s="1795">
        <v>24654</v>
      </c>
      <c r="D142" s="1341"/>
      <c r="F142" s="2312"/>
      <c r="G142" s="2311"/>
      <c r="H142" s="1342"/>
      <c r="I142" s="1342"/>
      <c r="J142" s="1343"/>
      <c r="K142" s="1343"/>
      <c r="L142" s="1342"/>
      <c r="M142" s="1342"/>
      <c r="N142" s="2311"/>
    </row>
    <row r="143" spans="1:14" ht="18.75" hidden="1">
      <c r="A143" s="1326" t="s">
        <v>857</v>
      </c>
      <c r="B143" s="1963">
        <v>24941</v>
      </c>
      <c r="C143" s="1795">
        <v>24941</v>
      </c>
      <c r="D143" s="1341"/>
      <c r="F143" s="2312"/>
      <c r="G143" s="2311"/>
      <c r="H143" s="1342"/>
      <c r="I143" s="1342"/>
      <c r="J143" s="1343"/>
      <c r="K143" s="1343"/>
      <c r="L143" s="1342"/>
      <c r="M143" s="1342"/>
      <c r="N143" s="2311"/>
    </row>
    <row r="144" spans="1:14" ht="18.75" hidden="1">
      <c r="A144" s="1326" t="s">
        <v>856</v>
      </c>
      <c r="B144" s="1963">
        <v>25232</v>
      </c>
      <c r="C144" s="1795">
        <v>25232</v>
      </c>
      <c r="D144" s="1341"/>
      <c r="F144" s="2312"/>
      <c r="G144" s="2311"/>
      <c r="H144" s="1342"/>
      <c r="I144" s="1342"/>
      <c r="J144" s="1343"/>
      <c r="K144" s="1343"/>
      <c r="L144" s="1342"/>
      <c r="M144" s="1342"/>
      <c r="N144" s="2311"/>
    </row>
    <row r="145" spans="1:111" ht="18.75" hidden="1">
      <c r="A145" s="1327" t="s">
        <v>855</v>
      </c>
      <c r="B145" s="1963">
        <v>25416</v>
      </c>
      <c r="C145" s="1795">
        <v>25416</v>
      </c>
      <c r="D145" s="1341"/>
      <c r="F145" s="1831"/>
      <c r="G145" s="2311"/>
    </row>
    <row r="146" spans="1:111" ht="18.75" hidden="1">
      <c r="A146" s="1327" t="s">
        <v>854</v>
      </c>
      <c r="B146" s="1963">
        <v>25714</v>
      </c>
      <c r="C146" s="1795">
        <v>25714</v>
      </c>
      <c r="D146" s="1341"/>
      <c r="F146" s="1831"/>
      <c r="G146" s="2311"/>
    </row>
    <row r="147" spans="1:111" ht="18.75" hidden="1">
      <c r="A147" s="1327" t="s">
        <v>853</v>
      </c>
      <c r="B147" s="1963">
        <v>26014</v>
      </c>
      <c r="C147" s="1795">
        <v>26014</v>
      </c>
      <c r="D147" s="1341"/>
      <c r="F147" s="1831"/>
      <c r="G147" s="2311"/>
    </row>
    <row r="148" spans="1:111" ht="18.75" hidden="1">
      <c r="A148" s="1327" t="s">
        <v>852</v>
      </c>
      <c r="B148" s="1963">
        <v>26318</v>
      </c>
      <c r="C148" s="1795">
        <v>26318</v>
      </c>
      <c r="D148" s="1341"/>
      <c r="F148" s="1831"/>
      <c r="G148" s="2311"/>
    </row>
    <row r="149" spans="1:111" ht="18.75" hidden="1">
      <c r="A149" s="1327" t="s">
        <v>851</v>
      </c>
      <c r="B149" s="1963">
        <v>26627</v>
      </c>
      <c r="C149" s="1795">
        <v>26627</v>
      </c>
      <c r="D149" s="1341"/>
      <c r="F149" s="1831"/>
      <c r="G149" s="2311"/>
    </row>
    <row r="150" spans="1:111" s="1338" customFormat="1" ht="18.75" hidden="1">
      <c r="A150" s="1327" t="s">
        <v>850</v>
      </c>
      <c r="B150" s="1963">
        <v>26938</v>
      </c>
      <c r="C150" s="1795">
        <v>26938</v>
      </c>
      <c r="D150" s="1341"/>
      <c r="F150" s="1831"/>
      <c r="G150" s="2311"/>
      <c r="H150" s="1336"/>
      <c r="I150" s="1336"/>
      <c r="J150" s="1337"/>
      <c r="K150" s="1337"/>
      <c r="L150" s="1336"/>
      <c r="M150" s="1336"/>
      <c r="N150" s="1352"/>
      <c r="O150" s="1336"/>
      <c r="P150" s="1336"/>
      <c r="Q150" s="1336"/>
      <c r="R150" s="1336"/>
      <c r="S150" s="1336"/>
      <c r="T150" s="1336"/>
      <c r="U150" s="1336"/>
      <c r="V150" s="1336"/>
      <c r="W150" s="1336"/>
      <c r="X150" s="1336"/>
      <c r="Y150" s="1336"/>
      <c r="Z150" s="1336"/>
      <c r="AA150" s="1336"/>
      <c r="AB150" s="1336"/>
      <c r="AC150" s="1336"/>
      <c r="AD150" s="1336"/>
      <c r="AE150" s="1336"/>
      <c r="AF150" s="1336"/>
      <c r="AG150" s="1336"/>
      <c r="AH150" s="1336"/>
      <c r="AI150" s="1336"/>
      <c r="AJ150" s="1336"/>
      <c r="AK150" s="1336"/>
      <c r="AL150" s="1336"/>
      <c r="AM150" s="1336"/>
      <c r="AN150" s="1336"/>
      <c r="AO150" s="1336"/>
      <c r="AP150" s="1336"/>
      <c r="AQ150" s="1336"/>
      <c r="AR150" s="1336"/>
      <c r="AS150" s="1336"/>
      <c r="AT150" s="1336"/>
      <c r="AU150" s="1336"/>
      <c r="AV150" s="1336"/>
      <c r="AW150" s="1336"/>
      <c r="AX150" s="1336"/>
      <c r="AY150" s="1336"/>
      <c r="AZ150" s="1336"/>
      <c r="BA150" s="1336"/>
      <c r="BB150" s="1336"/>
      <c r="BC150" s="1336"/>
      <c r="BD150" s="1336"/>
      <c r="BE150" s="1336"/>
      <c r="BF150" s="1336"/>
      <c r="BG150" s="1336"/>
      <c r="BH150" s="1336"/>
      <c r="BI150" s="1336"/>
      <c r="BJ150" s="1336"/>
      <c r="BK150" s="1336"/>
      <c r="BL150" s="1336"/>
      <c r="BM150" s="1336"/>
      <c r="BN150" s="1336"/>
      <c r="BO150" s="1336"/>
      <c r="BP150" s="1336"/>
      <c r="BQ150" s="1336"/>
      <c r="BR150" s="1336"/>
      <c r="BS150" s="1336"/>
      <c r="BT150" s="1336"/>
      <c r="BU150" s="1336"/>
      <c r="BV150" s="1336"/>
      <c r="BW150" s="1336"/>
      <c r="BX150" s="1336"/>
      <c r="BY150" s="1336"/>
      <c r="BZ150" s="1336"/>
      <c r="CA150" s="1336"/>
      <c r="CB150" s="1336"/>
      <c r="CC150" s="1336"/>
      <c r="CD150" s="1336"/>
      <c r="CE150" s="1336"/>
      <c r="CF150" s="1336"/>
      <c r="CG150" s="1336"/>
      <c r="CH150" s="1336"/>
      <c r="CI150" s="1336"/>
      <c r="CJ150" s="1336"/>
      <c r="CK150" s="1336"/>
      <c r="CL150" s="1336"/>
      <c r="CM150" s="1336"/>
      <c r="CN150" s="1336"/>
      <c r="CO150" s="1336"/>
      <c r="CP150" s="1336"/>
      <c r="CQ150" s="1336"/>
      <c r="CR150" s="1336"/>
      <c r="CS150" s="1336"/>
      <c r="CT150" s="1336"/>
      <c r="CU150" s="1336"/>
      <c r="CV150" s="1336"/>
      <c r="CW150" s="1336"/>
      <c r="CX150" s="1336"/>
      <c r="CY150" s="1336"/>
      <c r="CZ150" s="1336"/>
      <c r="DA150" s="1336"/>
      <c r="DB150" s="1336"/>
      <c r="DC150" s="1336"/>
      <c r="DD150" s="1336"/>
      <c r="DE150" s="1336"/>
      <c r="DF150" s="1336"/>
      <c r="DG150" s="1336"/>
    </row>
    <row r="151" spans="1:111" s="1338" customFormat="1" ht="18.75" hidden="1">
      <c r="A151" s="1327" t="s">
        <v>849</v>
      </c>
      <c r="B151" s="1963">
        <v>27254</v>
      </c>
      <c r="C151" s="1795">
        <v>27254</v>
      </c>
      <c r="D151" s="1341"/>
      <c r="F151" s="1831"/>
      <c r="G151" s="2311"/>
      <c r="H151" s="1336"/>
      <c r="I151" s="1336"/>
      <c r="J151" s="1337"/>
      <c r="K151" s="1337"/>
      <c r="L151" s="1336"/>
      <c r="M151" s="1336"/>
      <c r="N151" s="1352"/>
      <c r="O151" s="1336"/>
      <c r="P151" s="1336"/>
      <c r="Q151" s="1336"/>
      <c r="R151" s="1336"/>
      <c r="S151" s="1336"/>
      <c r="T151" s="1336"/>
      <c r="U151" s="1336"/>
      <c r="V151" s="1336"/>
      <c r="W151" s="1336"/>
      <c r="X151" s="1336"/>
      <c r="Y151" s="1336"/>
      <c r="Z151" s="1336"/>
      <c r="AA151" s="1336"/>
      <c r="AB151" s="1336"/>
      <c r="AC151" s="1336"/>
      <c r="AD151" s="1336"/>
      <c r="AE151" s="1336"/>
      <c r="AF151" s="1336"/>
      <c r="AG151" s="1336"/>
      <c r="AH151" s="1336"/>
      <c r="AI151" s="1336"/>
      <c r="AJ151" s="1336"/>
      <c r="AK151" s="1336"/>
      <c r="AL151" s="1336"/>
      <c r="AM151" s="1336"/>
      <c r="AN151" s="1336"/>
      <c r="AO151" s="1336"/>
      <c r="AP151" s="1336"/>
      <c r="AQ151" s="1336"/>
      <c r="AR151" s="1336"/>
      <c r="AS151" s="1336"/>
      <c r="AT151" s="1336"/>
      <c r="AU151" s="1336"/>
      <c r="AV151" s="1336"/>
      <c r="AW151" s="1336"/>
      <c r="AX151" s="1336"/>
      <c r="AY151" s="1336"/>
      <c r="AZ151" s="1336"/>
      <c r="BA151" s="1336"/>
      <c r="BB151" s="1336"/>
      <c r="BC151" s="1336"/>
      <c r="BD151" s="1336"/>
      <c r="BE151" s="1336"/>
      <c r="BF151" s="1336"/>
      <c r="BG151" s="1336"/>
      <c r="BH151" s="1336"/>
      <c r="BI151" s="1336"/>
      <c r="BJ151" s="1336"/>
      <c r="BK151" s="1336"/>
      <c r="BL151" s="1336"/>
      <c r="BM151" s="1336"/>
      <c r="BN151" s="1336"/>
      <c r="BO151" s="1336"/>
      <c r="BP151" s="1336"/>
      <c r="BQ151" s="1336"/>
      <c r="BR151" s="1336"/>
      <c r="BS151" s="1336"/>
      <c r="BT151" s="1336"/>
      <c r="BU151" s="1336"/>
      <c r="BV151" s="1336"/>
      <c r="BW151" s="1336"/>
      <c r="BX151" s="1336"/>
      <c r="BY151" s="1336"/>
      <c r="BZ151" s="1336"/>
      <c r="CA151" s="1336"/>
      <c r="CB151" s="1336"/>
      <c r="CC151" s="1336"/>
      <c r="CD151" s="1336"/>
      <c r="CE151" s="1336"/>
      <c r="CF151" s="1336"/>
      <c r="CG151" s="1336"/>
      <c r="CH151" s="1336"/>
      <c r="CI151" s="1336"/>
      <c r="CJ151" s="1336"/>
      <c r="CK151" s="1336"/>
      <c r="CL151" s="1336"/>
      <c r="CM151" s="1336"/>
      <c r="CN151" s="1336"/>
      <c r="CO151" s="1336"/>
      <c r="CP151" s="1336"/>
      <c r="CQ151" s="1336"/>
      <c r="CR151" s="1336"/>
      <c r="CS151" s="1336"/>
      <c r="CT151" s="1336"/>
      <c r="CU151" s="1336"/>
      <c r="CV151" s="1336"/>
      <c r="CW151" s="1336"/>
      <c r="CX151" s="1336"/>
      <c r="CY151" s="1336"/>
      <c r="CZ151" s="1336"/>
      <c r="DA151" s="1336"/>
      <c r="DB151" s="1336"/>
      <c r="DC151" s="1336"/>
      <c r="DD151" s="1336"/>
      <c r="DE151" s="1336"/>
      <c r="DF151" s="1336"/>
      <c r="DG151" s="1336"/>
    </row>
    <row r="152" spans="1:111" s="1338" customFormat="1" ht="18.75" hidden="1">
      <c r="A152" s="1327" t="s">
        <v>848</v>
      </c>
      <c r="B152" s="1963">
        <v>27574</v>
      </c>
      <c r="C152" s="1795">
        <v>27574</v>
      </c>
      <c r="D152" s="1341"/>
      <c r="F152" s="1831"/>
      <c r="G152" s="2311"/>
      <c r="H152" s="1336"/>
      <c r="I152" s="1336"/>
      <c r="J152" s="1337"/>
      <c r="K152" s="1337"/>
      <c r="L152" s="1336"/>
      <c r="M152" s="1336"/>
      <c r="N152" s="1352"/>
      <c r="O152" s="1336"/>
      <c r="P152" s="1336"/>
      <c r="Q152" s="1336"/>
      <c r="R152" s="1336"/>
      <c r="S152" s="1336"/>
      <c r="T152" s="1336"/>
      <c r="U152" s="1336"/>
      <c r="V152" s="1336"/>
      <c r="W152" s="1336"/>
      <c r="X152" s="1336"/>
      <c r="Y152" s="1336"/>
      <c r="Z152" s="1336"/>
      <c r="AA152" s="1336"/>
      <c r="AB152" s="1336"/>
      <c r="AC152" s="1336"/>
      <c r="AD152" s="1336"/>
      <c r="AE152" s="1336"/>
      <c r="AF152" s="1336"/>
      <c r="AG152" s="1336"/>
      <c r="AH152" s="1336"/>
      <c r="AI152" s="1336"/>
      <c r="AJ152" s="1336"/>
      <c r="AK152" s="1336"/>
      <c r="AL152" s="1336"/>
      <c r="AM152" s="1336"/>
      <c r="AN152" s="1336"/>
      <c r="AO152" s="1336"/>
      <c r="AP152" s="1336"/>
      <c r="AQ152" s="1336"/>
      <c r="AR152" s="1336"/>
      <c r="AS152" s="1336"/>
      <c r="AT152" s="1336"/>
      <c r="AU152" s="1336"/>
      <c r="AV152" s="1336"/>
      <c r="AW152" s="1336"/>
      <c r="AX152" s="1336"/>
      <c r="AY152" s="1336"/>
      <c r="AZ152" s="1336"/>
      <c r="BA152" s="1336"/>
      <c r="BB152" s="1336"/>
      <c r="BC152" s="1336"/>
      <c r="BD152" s="1336"/>
      <c r="BE152" s="1336"/>
      <c r="BF152" s="1336"/>
      <c r="BG152" s="1336"/>
      <c r="BH152" s="1336"/>
      <c r="BI152" s="1336"/>
      <c r="BJ152" s="1336"/>
      <c r="BK152" s="1336"/>
      <c r="BL152" s="1336"/>
      <c r="BM152" s="1336"/>
      <c r="BN152" s="1336"/>
      <c r="BO152" s="1336"/>
      <c r="BP152" s="1336"/>
      <c r="BQ152" s="1336"/>
      <c r="BR152" s="1336"/>
      <c r="BS152" s="1336"/>
      <c r="BT152" s="1336"/>
      <c r="BU152" s="1336"/>
      <c r="BV152" s="1336"/>
      <c r="BW152" s="1336"/>
      <c r="BX152" s="1336"/>
      <c r="BY152" s="1336"/>
      <c r="BZ152" s="1336"/>
      <c r="CA152" s="1336"/>
      <c r="CB152" s="1336"/>
      <c r="CC152" s="1336"/>
      <c r="CD152" s="1336"/>
      <c r="CE152" s="1336"/>
      <c r="CF152" s="1336"/>
      <c r="CG152" s="1336"/>
      <c r="CH152" s="1336"/>
      <c r="CI152" s="1336"/>
      <c r="CJ152" s="1336"/>
      <c r="CK152" s="1336"/>
      <c r="CL152" s="1336"/>
      <c r="CM152" s="1336"/>
      <c r="CN152" s="1336"/>
      <c r="CO152" s="1336"/>
      <c r="CP152" s="1336"/>
      <c r="CQ152" s="1336"/>
      <c r="CR152" s="1336"/>
      <c r="CS152" s="1336"/>
      <c r="CT152" s="1336"/>
      <c r="CU152" s="1336"/>
      <c r="CV152" s="1336"/>
      <c r="CW152" s="1336"/>
      <c r="CX152" s="1336"/>
      <c r="CY152" s="1336"/>
      <c r="CZ152" s="1336"/>
      <c r="DA152" s="1336"/>
      <c r="DB152" s="1336"/>
      <c r="DC152" s="1336"/>
      <c r="DD152" s="1336"/>
      <c r="DE152" s="1336"/>
      <c r="DF152" s="1336"/>
      <c r="DG152" s="1336"/>
    </row>
    <row r="153" spans="1:111" s="1338" customFormat="1" ht="18.75" hidden="1">
      <c r="A153" s="1326" t="s">
        <v>847</v>
      </c>
      <c r="B153" s="1963">
        <v>27813</v>
      </c>
      <c r="C153" s="1795">
        <v>27813</v>
      </c>
      <c r="D153" s="1341"/>
      <c r="F153" s="1831"/>
      <c r="G153" s="2311"/>
      <c r="H153" s="1336"/>
      <c r="I153" s="1336"/>
      <c r="J153" s="1337"/>
      <c r="K153" s="1337"/>
      <c r="L153" s="1336"/>
      <c r="M153" s="1336"/>
      <c r="N153" s="1352"/>
      <c r="O153" s="1336"/>
      <c r="P153" s="1336"/>
      <c r="Q153" s="1336"/>
      <c r="R153" s="1336"/>
      <c r="S153" s="1336"/>
      <c r="T153" s="1336"/>
      <c r="U153" s="1336"/>
      <c r="V153" s="1336"/>
      <c r="W153" s="1336"/>
      <c r="X153" s="1336"/>
      <c r="Y153" s="1336"/>
      <c r="Z153" s="1336"/>
      <c r="AA153" s="1336"/>
      <c r="AB153" s="1336"/>
      <c r="AC153" s="1336"/>
      <c r="AD153" s="1336"/>
      <c r="AE153" s="1336"/>
      <c r="AF153" s="1336"/>
      <c r="AG153" s="1336"/>
      <c r="AH153" s="1336"/>
      <c r="AI153" s="1336"/>
      <c r="AJ153" s="1336"/>
      <c r="AK153" s="1336"/>
      <c r="AL153" s="1336"/>
      <c r="AM153" s="1336"/>
      <c r="AN153" s="1336"/>
      <c r="AO153" s="1336"/>
      <c r="AP153" s="1336"/>
      <c r="AQ153" s="1336"/>
      <c r="AR153" s="1336"/>
      <c r="AS153" s="1336"/>
      <c r="AT153" s="1336"/>
      <c r="AU153" s="1336"/>
      <c r="AV153" s="1336"/>
      <c r="AW153" s="1336"/>
      <c r="AX153" s="1336"/>
      <c r="AY153" s="1336"/>
      <c r="AZ153" s="1336"/>
      <c r="BA153" s="1336"/>
      <c r="BB153" s="1336"/>
      <c r="BC153" s="1336"/>
      <c r="BD153" s="1336"/>
      <c r="BE153" s="1336"/>
      <c r="BF153" s="1336"/>
      <c r="BG153" s="1336"/>
      <c r="BH153" s="1336"/>
      <c r="BI153" s="1336"/>
      <c r="BJ153" s="1336"/>
      <c r="BK153" s="1336"/>
      <c r="BL153" s="1336"/>
      <c r="BM153" s="1336"/>
      <c r="BN153" s="1336"/>
      <c r="BO153" s="1336"/>
      <c r="BP153" s="1336"/>
      <c r="BQ153" s="1336"/>
      <c r="BR153" s="1336"/>
      <c r="BS153" s="1336"/>
      <c r="BT153" s="1336"/>
      <c r="BU153" s="1336"/>
      <c r="BV153" s="1336"/>
      <c r="BW153" s="1336"/>
      <c r="BX153" s="1336"/>
      <c r="BY153" s="1336"/>
      <c r="BZ153" s="1336"/>
      <c r="CA153" s="1336"/>
      <c r="CB153" s="1336"/>
      <c r="CC153" s="1336"/>
      <c r="CD153" s="1336"/>
      <c r="CE153" s="1336"/>
      <c r="CF153" s="1336"/>
      <c r="CG153" s="1336"/>
      <c r="CH153" s="1336"/>
      <c r="CI153" s="1336"/>
      <c r="CJ153" s="1336"/>
      <c r="CK153" s="1336"/>
      <c r="CL153" s="1336"/>
      <c r="CM153" s="1336"/>
      <c r="CN153" s="1336"/>
      <c r="CO153" s="1336"/>
      <c r="CP153" s="1336"/>
      <c r="CQ153" s="1336"/>
      <c r="CR153" s="1336"/>
      <c r="CS153" s="1336"/>
      <c r="CT153" s="1336"/>
      <c r="CU153" s="1336"/>
      <c r="CV153" s="1336"/>
      <c r="CW153" s="1336"/>
      <c r="CX153" s="1336"/>
      <c r="CY153" s="1336"/>
      <c r="CZ153" s="1336"/>
      <c r="DA153" s="1336"/>
      <c r="DB153" s="1336"/>
      <c r="DC153" s="1336"/>
      <c r="DD153" s="1336"/>
      <c r="DE153" s="1336"/>
      <c r="DF153" s="1336"/>
      <c r="DG153" s="1336"/>
    </row>
    <row r="154" spans="1:111" s="1338" customFormat="1" ht="18.75" hidden="1">
      <c r="A154" s="1326" t="s">
        <v>846</v>
      </c>
      <c r="B154" s="1963">
        <v>28140</v>
      </c>
      <c r="C154" s="1795">
        <v>28140</v>
      </c>
      <c r="D154" s="1341"/>
      <c r="F154" s="1831"/>
      <c r="G154" s="2311"/>
      <c r="H154" s="1336"/>
      <c r="I154" s="1336"/>
      <c r="J154" s="1337"/>
      <c r="K154" s="1337"/>
      <c r="L154" s="1336"/>
      <c r="M154" s="1336"/>
      <c r="N154" s="1352"/>
      <c r="O154" s="1336"/>
      <c r="P154" s="1336"/>
      <c r="Q154" s="1336"/>
      <c r="R154" s="1336"/>
      <c r="S154" s="1336"/>
      <c r="T154" s="1336"/>
      <c r="U154" s="1336"/>
      <c r="V154" s="1336"/>
      <c r="W154" s="1336"/>
      <c r="X154" s="1336"/>
      <c r="Y154" s="1336"/>
      <c r="Z154" s="1336"/>
      <c r="AA154" s="1336"/>
      <c r="AB154" s="1336"/>
      <c r="AC154" s="1336"/>
      <c r="AD154" s="1336"/>
      <c r="AE154" s="1336"/>
      <c r="AF154" s="1336"/>
      <c r="AG154" s="1336"/>
      <c r="AH154" s="1336"/>
      <c r="AI154" s="1336"/>
      <c r="AJ154" s="1336"/>
      <c r="AK154" s="1336"/>
      <c r="AL154" s="1336"/>
      <c r="AM154" s="1336"/>
      <c r="AN154" s="1336"/>
      <c r="AO154" s="1336"/>
      <c r="AP154" s="1336"/>
      <c r="AQ154" s="1336"/>
      <c r="AR154" s="1336"/>
      <c r="AS154" s="1336"/>
      <c r="AT154" s="1336"/>
      <c r="AU154" s="1336"/>
      <c r="AV154" s="1336"/>
      <c r="AW154" s="1336"/>
      <c r="AX154" s="1336"/>
      <c r="AY154" s="1336"/>
      <c r="AZ154" s="1336"/>
      <c r="BA154" s="1336"/>
      <c r="BB154" s="1336"/>
      <c r="BC154" s="1336"/>
      <c r="BD154" s="1336"/>
      <c r="BE154" s="1336"/>
      <c r="BF154" s="1336"/>
      <c r="BG154" s="1336"/>
      <c r="BH154" s="1336"/>
      <c r="BI154" s="1336"/>
      <c r="BJ154" s="1336"/>
      <c r="BK154" s="1336"/>
      <c r="BL154" s="1336"/>
      <c r="BM154" s="1336"/>
      <c r="BN154" s="1336"/>
      <c r="BO154" s="1336"/>
      <c r="BP154" s="1336"/>
      <c r="BQ154" s="1336"/>
      <c r="BR154" s="1336"/>
      <c r="BS154" s="1336"/>
      <c r="BT154" s="1336"/>
      <c r="BU154" s="1336"/>
      <c r="BV154" s="1336"/>
      <c r="BW154" s="1336"/>
      <c r="BX154" s="1336"/>
      <c r="BY154" s="1336"/>
      <c r="BZ154" s="1336"/>
      <c r="CA154" s="1336"/>
      <c r="CB154" s="1336"/>
      <c r="CC154" s="1336"/>
      <c r="CD154" s="1336"/>
      <c r="CE154" s="1336"/>
      <c r="CF154" s="1336"/>
      <c r="CG154" s="1336"/>
      <c r="CH154" s="1336"/>
      <c r="CI154" s="1336"/>
      <c r="CJ154" s="1336"/>
      <c r="CK154" s="1336"/>
      <c r="CL154" s="1336"/>
      <c r="CM154" s="1336"/>
      <c r="CN154" s="1336"/>
      <c r="CO154" s="1336"/>
      <c r="CP154" s="1336"/>
      <c r="CQ154" s="1336"/>
      <c r="CR154" s="1336"/>
      <c r="CS154" s="1336"/>
      <c r="CT154" s="1336"/>
      <c r="CU154" s="1336"/>
      <c r="CV154" s="1336"/>
      <c r="CW154" s="1336"/>
      <c r="CX154" s="1336"/>
      <c r="CY154" s="1336"/>
      <c r="CZ154" s="1336"/>
      <c r="DA154" s="1336"/>
      <c r="DB154" s="1336"/>
      <c r="DC154" s="1336"/>
      <c r="DD154" s="1336"/>
      <c r="DE154" s="1336"/>
      <c r="DF154" s="1336"/>
      <c r="DG154" s="1336"/>
    </row>
    <row r="155" spans="1:111" s="1338" customFormat="1" ht="18.75" hidden="1">
      <c r="A155" s="1326" t="s">
        <v>845</v>
      </c>
      <c r="B155" s="1963">
        <v>28471</v>
      </c>
      <c r="C155" s="1795">
        <v>28471</v>
      </c>
      <c r="D155" s="1341"/>
      <c r="F155" s="1831"/>
      <c r="G155" s="2311"/>
      <c r="H155" s="1336"/>
      <c r="I155" s="1336"/>
      <c r="J155" s="1337"/>
      <c r="K155" s="1337"/>
      <c r="L155" s="1336"/>
      <c r="M155" s="1336"/>
      <c r="N155" s="1352"/>
      <c r="O155" s="1336"/>
      <c r="P155" s="1336"/>
      <c r="Q155" s="1336"/>
      <c r="R155" s="1336"/>
      <c r="S155" s="1336"/>
      <c r="T155" s="1336"/>
      <c r="U155" s="1336"/>
      <c r="V155" s="1336"/>
      <c r="W155" s="1336"/>
      <c r="X155" s="1336"/>
      <c r="Y155" s="1336"/>
      <c r="Z155" s="1336"/>
      <c r="AA155" s="1336"/>
      <c r="AB155" s="1336"/>
      <c r="AC155" s="1336"/>
      <c r="AD155" s="1336"/>
      <c r="AE155" s="1336"/>
      <c r="AF155" s="1336"/>
      <c r="AG155" s="1336"/>
      <c r="AH155" s="1336"/>
      <c r="AI155" s="1336"/>
      <c r="AJ155" s="1336"/>
      <c r="AK155" s="1336"/>
      <c r="AL155" s="1336"/>
      <c r="AM155" s="1336"/>
      <c r="AN155" s="1336"/>
      <c r="AO155" s="1336"/>
      <c r="AP155" s="1336"/>
      <c r="AQ155" s="1336"/>
      <c r="AR155" s="1336"/>
      <c r="AS155" s="1336"/>
      <c r="AT155" s="1336"/>
      <c r="AU155" s="1336"/>
      <c r="AV155" s="1336"/>
      <c r="AW155" s="1336"/>
      <c r="AX155" s="1336"/>
      <c r="AY155" s="1336"/>
      <c r="AZ155" s="1336"/>
      <c r="BA155" s="1336"/>
      <c r="BB155" s="1336"/>
      <c r="BC155" s="1336"/>
      <c r="BD155" s="1336"/>
      <c r="BE155" s="1336"/>
      <c r="BF155" s="1336"/>
      <c r="BG155" s="1336"/>
      <c r="BH155" s="1336"/>
      <c r="BI155" s="1336"/>
      <c r="BJ155" s="1336"/>
      <c r="BK155" s="1336"/>
      <c r="BL155" s="1336"/>
      <c r="BM155" s="1336"/>
      <c r="BN155" s="1336"/>
      <c r="BO155" s="1336"/>
      <c r="BP155" s="1336"/>
      <c r="BQ155" s="1336"/>
      <c r="BR155" s="1336"/>
      <c r="BS155" s="1336"/>
      <c r="BT155" s="1336"/>
      <c r="BU155" s="1336"/>
      <c r="BV155" s="1336"/>
      <c r="BW155" s="1336"/>
      <c r="BX155" s="1336"/>
      <c r="BY155" s="1336"/>
      <c r="BZ155" s="1336"/>
      <c r="CA155" s="1336"/>
      <c r="CB155" s="1336"/>
      <c r="CC155" s="1336"/>
      <c r="CD155" s="1336"/>
      <c r="CE155" s="1336"/>
      <c r="CF155" s="1336"/>
      <c r="CG155" s="1336"/>
      <c r="CH155" s="1336"/>
      <c r="CI155" s="1336"/>
      <c r="CJ155" s="1336"/>
      <c r="CK155" s="1336"/>
      <c r="CL155" s="1336"/>
      <c r="CM155" s="1336"/>
      <c r="CN155" s="1336"/>
      <c r="CO155" s="1336"/>
      <c r="CP155" s="1336"/>
      <c r="CQ155" s="1336"/>
      <c r="CR155" s="1336"/>
      <c r="CS155" s="1336"/>
      <c r="CT155" s="1336"/>
      <c r="CU155" s="1336"/>
      <c r="CV155" s="1336"/>
      <c r="CW155" s="1336"/>
      <c r="CX155" s="1336"/>
      <c r="CY155" s="1336"/>
      <c r="CZ155" s="1336"/>
      <c r="DA155" s="1336"/>
      <c r="DB155" s="1336"/>
      <c r="DC155" s="1336"/>
      <c r="DD155" s="1336"/>
      <c r="DE155" s="1336"/>
      <c r="DF155" s="1336"/>
      <c r="DG155" s="1336"/>
    </row>
    <row r="156" spans="1:111" s="1338" customFormat="1" ht="18.75" hidden="1">
      <c r="A156" s="1326" t="s">
        <v>844</v>
      </c>
      <c r="B156" s="1963">
        <v>28806</v>
      </c>
      <c r="C156" s="1795">
        <v>28806</v>
      </c>
      <c r="D156" s="1341"/>
      <c r="F156" s="1831"/>
      <c r="G156" s="2311"/>
      <c r="H156" s="1336"/>
      <c r="I156" s="1336"/>
      <c r="J156" s="1337"/>
      <c r="K156" s="1337"/>
      <c r="L156" s="1336"/>
      <c r="M156" s="1336"/>
      <c r="N156" s="1352"/>
      <c r="O156" s="1336"/>
      <c r="P156" s="1336"/>
      <c r="Q156" s="1336"/>
      <c r="R156" s="1336"/>
      <c r="S156" s="1336"/>
      <c r="T156" s="1336"/>
      <c r="U156" s="1336"/>
      <c r="V156" s="1336"/>
      <c r="W156" s="1336"/>
      <c r="X156" s="1336"/>
      <c r="Y156" s="1336"/>
      <c r="Z156" s="1336"/>
      <c r="AA156" s="1336"/>
      <c r="AB156" s="1336"/>
      <c r="AC156" s="1336"/>
      <c r="AD156" s="1336"/>
      <c r="AE156" s="1336"/>
      <c r="AF156" s="1336"/>
      <c r="AG156" s="1336"/>
      <c r="AH156" s="1336"/>
      <c r="AI156" s="1336"/>
      <c r="AJ156" s="1336"/>
      <c r="AK156" s="1336"/>
      <c r="AL156" s="1336"/>
      <c r="AM156" s="1336"/>
      <c r="AN156" s="1336"/>
      <c r="AO156" s="1336"/>
      <c r="AP156" s="1336"/>
      <c r="AQ156" s="1336"/>
      <c r="AR156" s="1336"/>
      <c r="AS156" s="1336"/>
      <c r="AT156" s="1336"/>
      <c r="AU156" s="1336"/>
      <c r="AV156" s="1336"/>
      <c r="AW156" s="1336"/>
      <c r="AX156" s="1336"/>
      <c r="AY156" s="1336"/>
      <c r="AZ156" s="1336"/>
      <c r="BA156" s="1336"/>
      <c r="BB156" s="1336"/>
      <c r="BC156" s="1336"/>
      <c r="BD156" s="1336"/>
      <c r="BE156" s="1336"/>
      <c r="BF156" s="1336"/>
      <c r="BG156" s="1336"/>
      <c r="BH156" s="1336"/>
      <c r="BI156" s="1336"/>
      <c r="BJ156" s="1336"/>
      <c r="BK156" s="1336"/>
      <c r="BL156" s="1336"/>
      <c r="BM156" s="1336"/>
      <c r="BN156" s="1336"/>
      <c r="BO156" s="1336"/>
      <c r="BP156" s="1336"/>
      <c r="BQ156" s="1336"/>
      <c r="BR156" s="1336"/>
      <c r="BS156" s="1336"/>
      <c r="BT156" s="1336"/>
      <c r="BU156" s="1336"/>
      <c r="BV156" s="1336"/>
      <c r="BW156" s="1336"/>
      <c r="BX156" s="1336"/>
      <c r="BY156" s="1336"/>
      <c r="BZ156" s="1336"/>
      <c r="CA156" s="1336"/>
      <c r="CB156" s="1336"/>
      <c r="CC156" s="1336"/>
      <c r="CD156" s="1336"/>
      <c r="CE156" s="1336"/>
      <c r="CF156" s="1336"/>
      <c r="CG156" s="1336"/>
      <c r="CH156" s="1336"/>
      <c r="CI156" s="1336"/>
      <c r="CJ156" s="1336"/>
      <c r="CK156" s="1336"/>
      <c r="CL156" s="1336"/>
      <c r="CM156" s="1336"/>
      <c r="CN156" s="1336"/>
      <c r="CO156" s="1336"/>
      <c r="CP156" s="1336"/>
      <c r="CQ156" s="1336"/>
      <c r="CR156" s="1336"/>
      <c r="CS156" s="1336"/>
      <c r="CT156" s="1336"/>
      <c r="CU156" s="1336"/>
      <c r="CV156" s="1336"/>
      <c r="CW156" s="1336"/>
      <c r="CX156" s="1336"/>
      <c r="CY156" s="1336"/>
      <c r="CZ156" s="1336"/>
      <c r="DA156" s="1336"/>
      <c r="DB156" s="1336"/>
      <c r="DC156" s="1336"/>
      <c r="DD156" s="1336"/>
      <c r="DE156" s="1336"/>
      <c r="DF156" s="1336"/>
      <c r="DG156" s="1336"/>
    </row>
    <row r="157" spans="1:111" s="1338" customFormat="1" ht="18.75" hidden="1">
      <c r="A157" s="1326" t="s">
        <v>843</v>
      </c>
      <c r="B157" s="1963">
        <v>29144</v>
      </c>
      <c r="C157" s="1795">
        <v>29144</v>
      </c>
      <c r="D157" s="1341"/>
      <c r="F157" s="1831"/>
      <c r="G157" s="2311"/>
      <c r="H157" s="1336"/>
      <c r="I157" s="1336"/>
      <c r="J157" s="1337"/>
      <c r="K157" s="1337"/>
      <c r="L157" s="1336"/>
      <c r="M157" s="1336"/>
      <c r="N157" s="1352"/>
      <c r="O157" s="1336"/>
      <c r="P157" s="1336"/>
      <c r="Q157" s="1336"/>
      <c r="R157" s="1336"/>
      <c r="S157" s="1336"/>
      <c r="T157" s="1336"/>
      <c r="U157" s="1336"/>
      <c r="V157" s="1336"/>
      <c r="W157" s="1336"/>
      <c r="X157" s="1336"/>
      <c r="Y157" s="1336"/>
      <c r="Z157" s="1336"/>
      <c r="AA157" s="1336"/>
      <c r="AB157" s="1336"/>
      <c r="AC157" s="1336"/>
      <c r="AD157" s="1336"/>
      <c r="AE157" s="1336"/>
      <c r="AF157" s="1336"/>
      <c r="AG157" s="1336"/>
      <c r="AH157" s="1336"/>
      <c r="AI157" s="1336"/>
      <c r="AJ157" s="1336"/>
      <c r="AK157" s="1336"/>
      <c r="AL157" s="1336"/>
      <c r="AM157" s="1336"/>
      <c r="AN157" s="1336"/>
      <c r="AO157" s="1336"/>
      <c r="AP157" s="1336"/>
      <c r="AQ157" s="1336"/>
      <c r="AR157" s="1336"/>
      <c r="AS157" s="1336"/>
      <c r="AT157" s="1336"/>
      <c r="AU157" s="1336"/>
      <c r="AV157" s="1336"/>
      <c r="AW157" s="1336"/>
      <c r="AX157" s="1336"/>
      <c r="AY157" s="1336"/>
      <c r="AZ157" s="1336"/>
      <c r="BA157" s="1336"/>
      <c r="BB157" s="1336"/>
      <c r="BC157" s="1336"/>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36"/>
      <c r="BY157" s="1336"/>
      <c r="BZ157" s="1336"/>
      <c r="CA157" s="1336"/>
      <c r="CB157" s="1336"/>
      <c r="CC157" s="1336"/>
      <c r="CD157" s="1336"/>
      <c r="CE157" s="1336"/>
      <c r="CF157" s="1336"/>
      <c r="CG157" s="1336"/>
      <c r="CH157" s="1336"/>
      <c r="CI157" s="1336"/>
      <c r="CJ157" s="1336"/>
      <c r="CK157" s="1336"/>
      <c r="CL157" s="1336"/>
      <c r="CM157" s="1336"/>
      <c r="CN157" s="1336"/>
      <c r="CO157" s="1336"/>
      <c r="CP157" s="1336"/>
      <c r="CQ157" s="1336"/>
      <c r="CR157" s="1336"/>
      <c r="CS157" s="1336"/>
      <c r="CT157" s="1336"/>
      <c r="CU157" s="1336"/>
      <c r="CV157" s="1336"/>
      <c r="CW157" s="1336"/>
      <c r="CX157" s="1336"/>
      <c r="CY157" s="1336"/>
      <c r="CZ157" s="1336"/>
      <c r="DA157" s="1336"/>
      <c r="DB157" s="1336"/>
      <c r="DC157" s="1336"/>
      <c r="DD157" s="1336"/>
      <c r="DE157" s="1336"/>
      <c r="DF157" s="1336"/>
      <c r="DG157" s="1336"/>
    </row>
    <row r="158" spans="1:111" s="1338" customFormat="1" ht="18.75" hidden="1">
      <c r="A158" s="1326" t="s">
        <v>842</v>
      </c>
      <c r="B158" s="1963">
        <v>29487</v>
      </c>
      <c r="C158" s="1795">
        <v>29487</v>
      </c>
      <c r="D158" s="1341"/>
      <c r="F158" s="1831"/>
      <c r="G158" s="2311"/>
      <c r="H158" s="1336"/>
      <c r="I158" s="1336"/>
      <c r="J158" s="1337"/>
      <c r="K158" s="1337"/>
      <c r="L158" s="1336"/>
      <c r="M158" s="1336"/>
      <c r="N158" s="1352"/>
      <c r="O158" s="1336"/>
      <c r="P158" s="1336"/>
      <c r="Q158" s="1336"/>
      <c r="R158" s="1336"/>
      <c r="S158" s="1336"/>
      <c r="T158" s="1336"/>
      <c r="U158" s="1336"/>
      <c r="V158" s="1336"/>
      <c r="W158" s="1336"/>
      <c r="X158" s="1336"/>
      <c r="Y158" s="1336"/>
      <c r="Z158" s="1336"/>
      <c r="AA158" s="1336"/>
      <c r="AB158" s="1336"/>
      <c r="AC158" s="1336"/>
      <c r="AD158" s="1336"/>
      <c r="AE158" s="1336"/>
      <c r="AF158" s="1336"/>
      <c r="AG158" s="1336"/>
      <c r="AH158" s="1336"/>
      <c r="AI158" s="1336"/>
      <c r="AJ158" s="1336"/>
      <c r="AK158" s="1336"/>
      <c r="AL158" s="1336"/>
      <c r="AM158" s="1336"/>
      <c r="AN158" s="1336"/>
      <c r="AO158" s="1336"/>
      <c r="AP158" s="1336"/>
      <c r="AQ158" s="1336"/>
      <c r="AR158" s="1336"/>
      <c r="AS158" s="1336"/>
      <c r="AT158" s="1336"/>
      <c r="AU158" s="1336"/>
      <c r="AV158" s="1336"/>
      <c r="AW158" s="1336"/>
      <c r="AX158" s="1336"/>
      <c r="AY158" s="1336"/>
      <c r="AZ158" s="1336"/>
      <c r="BA158" s="1336"/>
      <c r="BB158" s="1336"/>
      <c r="BC158" s="1336"/>
      <c r="BD158" s="1336"/>
      <c r="BE158" s="1336"/>
      <c r="BF158" s="1336"/>
      <c r="BG158" s="1336"/>
      <c r="BH158" s="1336"/>
      <c r="BI158" s="1336"/>
      <c r="BJ158" s="1336"/>
      <c r="BK158" s="1336"/>
      <c r="BL158" s="1336"/>
      <c r="BM158" s="1336"/>
      <c r="BN158" s="1336"/>
      <c r="BO158" s="1336"/>
      <c r="BP158" s="1336"/>
      <c r="BQ158" s="1336"/>
      <c r="BR158" s="1336"/>
      <c r="BS158" s="1336"/>
      <c r="BT158" s="1336"/>
      <c r="BU158" s="1336"/>
      <c r="BV158" s="1336"/>
      <c r="BW158" s="1336"/>
      <c r="BX158" s="1336"/>
      <c r="BY158" s="1336"/>
      <c r="BZ158" s="1336"/>
      <c r="CA158" s="1336"/>
      <c r="CB158" s="1336"/>
      <c r="CC158" s="1336"/>
      <c r="CD158" s="1336"/>
      <c r="CE158" s="1336"/>
      <c r="CF158" s="1336"/>
      <c r="CG158" s="1336"/>
      <c r="CH158" s="1336"/>
      <c r="CI158" s="1336"/>
      <c r="CJ158" s="1336"/>
      <c r="CK158" s="1336"/>
      <c r="CL158" s="1336"/>
      <c r="CM158" s="1336"/>
      <c r="CN158" s="1336"/>
      <c r="CO158" s="1336"/>
      <c r="CP158" s="1336"/>
      <c r="CQ158" s="1336"/>
      <c r="CR158" s="1336"/>
      <c r="CS158" s="1336"/>
      <c r="CT158" s="1336"/>
      <c r="CU158" s="1336"/>
      <c r="CV158" s="1336"/>
      <c r="CW158" s="1336"/>
      <c r="CX158" s="1336"/>
      <c r="CY158" s="1336"/>
      <c r="CZ158" s="1336"/>
      <c r="DA158" s="1336"/>
      <c r="DB158" s="1336"/>
      <c r="DC158" s="1336"/>
      <c r="DD158" s="1336"/>
      <c r="DE158" s="1336"/>
      <c r="DF158" s="1336"/>
      <c r="DG158" s="1336"/>
    </row>
    <row r="159" spans="1:111" s="1338" customFormat="1" ht="18.75" hidden="1">
      <c r="A159" s="1326" t="s">
        <v>841</v>
      </c>
      <c r="B159" s="1963">
        <v>29835</v>
      </c>
      <c r="C159" s="1795">
        <v>29835</v>
      </c>
      <c r="D159" s="1341"/>
      <c r="F159" s="1831"/>
      <c r="G159" s="2311"/>
      <c r="H159" s="1336"/>
      <c r="I159" s="1336"/>
      <c r="J159" s="1337"/>
      <c r="K159" s="1337"/>
      <c r="L159" s="1336"/>
      <c r="M159" s="1336"/>
      <c r="N159" s="1352"/>
      <c r="O159" s="1336"/>
      <c r="P159" s="1336"/>
      <c r="Q159" s="1336"/>
      <c r="R159" s="1336"/>
      <c r="S159" s="1336"/>
      <c r="T159" s="1336"/>
      <c r="U159" s="1336"/>
      <c r="V159" s="1336"/>
      <c r="W159" s="1336"/>
      <c r="X159" s="1336"/>
      <c r="Y159" s="1336"/>
      <c r="Z159" s="1336"/>
      <c r="AA159" s="1336"/>
      <c r="AB159" s="1336"/>
      <c r="AC159" s="1336"/>
      <c r="AD159" s="1336"/>
      <c r="AE159" s="1336"/>
      <c r="AF159" s="1336"/>
      <c r="AG159" s="1336"/>
      <c r="AH159" s="1336"/>
      <c r="AI159" s="1336"/>
      <c r="AJ159" s="1336"/>
      <c r="AK159" s="1336"/>
      <c r="AL159" s="1336"/>
      <c r="AM159" s="1336"/>
      <c r="AN159" s="1336"/>
      <c r="AO159" s="1336"/>
      <c r="AP159" s="1336"/>
      <c r="AQ159" s="1336"/>
      <c r="AR159" s="1336"/>
      <c r="AS159" s="1336"/>
      <c r="AT159" s="1336"/>
      <c r="AU159" s="1336"/>
      <c r="AV159" s="1336"/>
      <c r="AW159" s="1336"/>
      <c r="AX159" s="1336"/>
      <c r="AY159" s="1336"/>
      <c r="AZ159" s="1336"/>
      <c r="BA159" s="1336"/>
      <c r="BB159" s="1336"/>
      <c r="BC159" s="1336"/>
      <c r="BD159" s="1336"/>
      <c r="BE159" s="1336"/>
      <c r="BF159" s="1336"/>
      <c r="BG159" s="1336"/>
      <c r="BH159" s="1336"/>
      <c r="BI159" s="1336"/>
      <c r="BJ159" s="1336"/>
      <c r="BK159" s="1336"/>
      <c r="BL159" s="1336"/>
      <c r="BM159" s="1336"/>
      <c r="BN159" s="1336"/>
      <c r="BO159" s="1336"/>
      <c r="BP159" s="1336"/>
      <c r="BQ159" s="1336"/>
      <c r="BR159" s="1336"/>
      <c r="BS159" s="1336"/>
      <c r="BT159" s="1336"/>
      <c r="BU159" s="1336"/>
      <c r="BV159" s="1336"/>
      <c r="BW159" s="1336"/>
      <c r="BX159" s="1336"/>
      <c r="BY159" s="1336"/>
      <c r="BZ159" s="1336"/>
      <c r="CA159" s="1336"/>
      <c r="CB159" s="1336"/>
      <c r="CC159" s="1336"/>
      <c r="CD159" s="1336"/>
      <c r="CE159" s="1336"/>
      <c r="CF159" s="1336"/>
      <c r="CG159" s="1336"/>
      <c r="CH159" s="1336"/>
      <c r="CI159" s="1336"/>
      <c r="CJ159" s="1336"/>
      <c r="CK159" s="1336"/>
      <c r="CL159" s="1336"/>
      <c r="CM159" s="1336"/>
      <c r="CN159" s="1336"/>
      <c r="CO159" s="1336"/>
      <c r="CP159" s="1336"/>
      <c r="CQ159" s="1336"/>
      <c r="CR159" s="1336"/>
      <c r="CS159" s="1336"/>
      <c r="CT159" s="1336"/>
      <c r="CU159" s="1336"/>
      <c r="CV159" s="1336"/>
      <c r="CW159" s="1336"/>
      <c r="CX159" s="1336"/>
      <c r="CY159" s="1336"/>
      <c r="CZ159" s="1336"/>
      <c r="DA159" s="1336"/>
      <c r="DB159" s="1336"/>
      <c r="DC159" s="1336"/>
      <c r="DD159" s="1336"/>
      <c r="DE159" s="1336"/>
      <c r="DF159" s="1336"/>
      <c r="DG159" s="1336"/>
    </row>
    <row r="160" spans="1:111" s="1338" customFormat="1" ht="18.75" hidden="1">
      <c r="A160" s="1326" t="s">
        <v>840</v>
      </c>
      <c r="B160" s="1963">
        <v>30186</v>
      </c>
      <c r="C160" s="1795">
        <v>30186</v>
      </c>
      <c r="D160" s="1341"/>
      <c r="F160" s="1831"/>
      <c r="G160" s="2311"/>
      <c r="H160" s="1336"/>
      <c r="I160" s="1336"/>
      <c r="J160" s="1337"/>
      <c r="K160" s="1337"/>
      <c r="L160" s="1336"/>
      <c r="M160" s="1336"/>
      <c r="N160" s="1352"/>
      <c r="O160" s="1336"/>
      <c r="P160" s="1336"/>
      <c r="Q160" s="1336"/>
      <c r="R160" s="1336"/>
      <c r="S160" s="1336"/>
      <c r="T160" s="1336"/>
      <c r="U160" s="1336"/>
      <c r="V160" s="1336"/>
      <c r="W160" s="1336"/>
      <c r="X160" s="1336"/>
      <c r="Y160" s="1336"/>
      <c r="Z160" s="1336"/>
      <c r="AA160" s="1336"/>
      <c r="AB160" s="1336"/>
      <c r="AC160" s="1336"/>
      <c r="AD160" s="1336"/>
      <c r="AE160" s="1336"/>
      <c r="AF160" s="1336"/>
      <c r="AG160" s="1336"/>
      <c r="AH160" s="1336"/>
      <c r="AI160" s="1336"/>
      <c r="AJ160" s="1336"/>
      <c r="AK160" s="1336"/>
      <c r="AL160" s="1336"/>
      <c r="AM160" s="1336"/>
      <c r="AN160" s="1336"/>
      <c r="AO160" s="1336"/>
      <c r="AP160" s="1336"/>
      <c r="AQ160" s="1336"/>
      <c r="AR160" s="1336"/>
      <c r="AS160" s="1336"/>
      <c r="AT160" s="1336"/>
      <c r="AU160" s="1336"/>
      <c r="AV160" s="1336"/>
      <c r="AW160" s="1336"/>
      <c r="AX160" s="1336"/>
      <c r="AY160" s="1336"/>
      <c r="AZ160" s="1336"/>
      <c r="BA160" s="1336"/>
      <c r="BB160" s="1336"/>
      <c r="BC160" s="1336"/>
      <c r="BD160" s="1336"/>
      <c r="BE160" s="1336"/>
      <c r="BF160" s="1336"/>
      <c r="BG160" s="1336"/>
      <c r="BH160" s="1336"/>
      <c r="BI160" s="1336"/>
      <c r="BJ160" s="1336"/>
      <c r="BK160" s="1336"/>
      <c r="BL160" s="1336"/>
      <c r="BM160" s="1336"/>
      <c r="BN160" s="1336"/>
      <c r="BO160" s="1336"/>
      <c r="BP160" s="1336"/>
      <c r="BQ160" s="1336"/>
      <c r="BR160" s="1336"/>
      <c r="BS160" s="1336"/>
      <c r="BT160" s="1336"/>
      <c r="BU160" s="1336"/>
      <c r="BV160" s="1336"/>
      <c r="BW160" s="1336"/>
      <c r="BX160" s="1336"/>
      <c r="BY160" s="1336"/>
      <c r="BZ160" s="1336"/>
      <c r="CA160" s="1336"/>
      <c r="CB160" s="1336"/>
      <c r="CC160" s="1336"/>
      <c r="CD160" s="1336"/>
      <c r="CE160" s="1336"/>
      <c r="CF160" s="1336"/>
      <c r="CG160" s="1336"/>
      <c r="CH160" s="1336"/>
      <c r="CI160" s="1336"/>
      <c r="CJ160" s="1336"/>
      <c r="CK160" s="1336"/>
      <c r="CL160" s="1336"/>
      <c r="CM160" s="1336"/>
      <c r="CN160" s="1336"/>
      <c r="CO160" s="1336"/>
      <c r="CP160" s="1336"/>
      <c r="CQ160" s="1336"/>
      <c r="CR160" s="1336"/>
      <c r="CS160" s="1336"/>
      <c r="CT160" s="1336"/>
      <c r="CU160" s="1336"/>
      <c r="CV160" s="1336"/>
      <c r="CW160" s="1336"/>
      <c r="CX160" s="1336"/>
      <c r="CY160" s="1336"/>
      <c r="CZ160" s="1336"/>
      <c r="DA160" s="1336"/>
      <c r="DB160" s="1336"/>
      <c r="DC160" s="1336"/>
      <c r="DD160" s="1336"/>
      <c r="DE160" s="1336"/>
      <c r="DF160" s="1336"/>
      <c r="DG160" s="1336"/>
    </row>
    <row r="161" spans="1:111" s="1338" customFormat="1" ht="18.75" hidden="1">
      <c r="A161" s="1327" t="s">
        <v>839</v>
      </c>
      <c r="B161" s="1963">
        <v>30450</v>
      </c>
      <c r="C161" s="1795">
        <v>30450</v>
      </c>
      <c r="D161" s="1341"/>
      <c r="F161" s="1831"/>
      <c r="G161" s="2311"/>
      <c r="H161" s="1336"/>
      <c r="I161" s="1336"/>
      <c r="J161" s="1337"/>
      <c r="K161" s="1337"/>
      <c r="L161" s="1336"/>
      <c r="M161" s="1336"/>
      <c r="N161" s="1352"/>
      <c r="O161" s="1336"/>
      <c r="P161" s="1336"/>
      <c r="Q161" s="1336"/>
      <c r="R161" s="1336"/>
      <c r="S161" s="1336"/>
      <c r="T161" s="1336"/>
      <c r="U161" s="1336"/>
      <c r="V161" s="1336"/>
      <c r="W161" s="1336"/>
      <c r="X161" s="1336"/>
      <c r="Y161" s="1336"/>
      <c r="Z161" s="1336"/>
      <c r="AA161" s="1336"/>
      <c r="AB161" s="1336"/>
      <c r="AC161" s="1336"/>
      <c r="AD161" s="1336"/>
      <c r="AE161" s="1336"/>
      <c r="AF161" s="1336"/>
      <c r="AG161" s="1336"/>
      <c r="AH161" s="1336"/>
      <c r="AI161" s="1336"/>
      <c r="AJ161" s="1336"/>
      <c r="AK161" s="1336"/>
      <c r="AL161" s="1336"/>
      <c r="AM161" s="1336"/>
      <c r="AN161" s="1336"/>
      <c r="AO161" s="1336"/>
      <c r="AP161" s="1336"/>
      <c r="AQ161" s="1336"/>
      <c r="AR161" s="1336"/>
      <c r="AS161" s="1336"/>
      <c r="AT161" s="1336"/>
      <c r="AU161" s="1336"/>
      <c r="AV161" s="1336"/>
      <c r="AW161" s="1336"/>
      <c r="AX161" s="1336"/>
      <c r="AY161" s="1336"/>
      <c r="AZ161" s="1336"/>
      <c r="BA161" s="1336"/>
      <c r="BB161" s="1336"/>
      <c r="BC161" s="1336"/>
      <c r="BD161" s="1336"/>
      <c r="BE161" s="1336"/>
      <c r="BF161" s="1336"/>
      <c r="BG161" s="1336"/>
      <c r="BH161" s="1336"/>
      <c r="BI161" s="1336"/>
      <c r="BJ161" s="1336"/>
      <c r="BK161" s="1336"/>
      <c r="BL161" s="1336"/>
      <c r="BM161" s="1336"/>
      <c r="BN161" s="1336"/>
      <c r="BO161" s="1336"/>
      <c r="BP161" s="1336"/>
      <c r="BQ161" s="1336"/>
      <c r="BR161" s="1336"/>
      <c r="BS161" s="1336"/>
      <c r="BT161" s="1336"/>
      <c r="BU161" s="1336"/>
      <c r="BV161" s="1336"/>
      <c r="BW161" s="1336"/>
      <c r="BX161" s="1336"/>
      <c r="BY161" s="1336"/>
      <c r="BZ161" s="1336"/>
      <c r="CA161" s="1336"/>
      <c r="CB161" s="1336"/>
      <c r="CC161" s="1336"/>
      <c r="CD161" s="1336"/>
      <c r="CE161" s="1336"/>
      <c r="CF161" s="1336"/>
      <c r="CG161" s="1336"/>
      <c r="CH161" s="1336"/>
      <c r="CI161" s="1336"/>
      <c r="CJ161" s="1336"/>
      <c r="CK161" s="1336"/>
      <c r="CL161" s="1336"/>
      <c r="CM161" s="1336"/>
      <c r="CN161" s="1336"/>
      <c r="CO161" s="1336"/>
      <c r="CP161" s="1336"/>
      <c r="CQ161" s="1336"/>
      <c r="CR161" s="1336"/>
      <c r="CS161" s="1336"/>
      <c r="CT161" s="1336"/>
      <c r="CU161" s="1336"/>
      <c r="CV161" s="1336"/>
      <c r="CW161" s="1336"/>
      <c r="CX161" s="1336"/>
      <c r="CY161" s="1336"/>
      <c r="CZ161" s="1336"/>
      <c r="DA161" s="1336"/>
      <c r="DB161" s="1336"/>
      <c r="DC161" s="1336"/>
      <c r="DD161" s="1336"/>
      <c r="DE161" s="1336"/>
      <c r="DF161" s="1336"/>
      <c r="DG161" s="1336"/>
    </row>
    <row r="162" spans="1:111" s="1338" customFormat="1" ht="18.75" hidden="1">
      <c r="A162" s="1327" t="s">
        <v>838</v>
      </c>
      <c r="B162" s="1963">
        <v>30809</v>
      </c>
      <c r="C162" s="1795">
        <v>30809</v>
      </c>
      <c r="D162" s="1341"/>
      <c r="F162" s="1831"/>
      <c r="G162" s="2311"/>
      <c r="H162" s="1336"/>
      <c r="I162" s="1336"/>
      <c r="J162" s="1337"/>
      <c r="K162" s="1337"/>
      <c r="L162" s="1336"/>
      <c r="M162" s="1336"/>
      <c r="N162" s="1352"/>
      <c r="O162" s="1336"/>
      <c r="P162" s="1336"/>
      <c r="Q162" s="1336"/>
      <c r="R162" s="1336"/>
      <c r="S162" s="1336"/>
      <c r="T162" s="1336"/>
      <c r="U162" s="1336"/>
      <c r="V162" s="1336"/>
      <c r="W162" s="1336"/>
      <c r="X162" s="1336"/>
      <c r="Y162" s="1336"/>
      <c r="Z162" s="1336"/>
      <c r="AA162" s="1336"/>
      <c r="AB162" s="1336"/>
      <c r="AC162" s="1336"/>
      <c r="AD162" s="1336"/>
      <c r="AE162" s="1336"/>
      <c r="AF162" s="1336"/>
      <c r="AG162" s="1336"/>
      <c r="AH162" s="1336"/>
      <c r="AI162" s="1336"/>
      <c r="AJ162" s="1336"/>
      <c r="AK162" s="1336"/>
      <c r="AL162" s="1336"/>
      <c r="AM162" s="1336"/>
      <c r="AN162" s="1336"/>
      <c r="AO162" s="1336"/>
      <c r="AP162" s="1336"/>
      <c r="AQ162" s="1336"/>
      <c r="AR162" s="1336"/>
      <c r="AS162" s="1336"/>
      <c r="AT162" s="1336"/>
      <c r="AU162" s="1336"/>
      <c r="AV162" s="1336"/>
      <c r="AW162" s="1336"/>
      <c r="AX162" s="1336"/>
      <c r="AY162" s="1336"/>
      <c r="AZ162" s="1336"/>
      <c r="BA162" s="1336"/>
      <c r="BB162" s="1336"/>
      <c r="BC162" s="1336"/>
      <c r="BD162" s="1336"/>
      <c r="BE162" s="1336"/>
      <c r="BF162" s="1336"/>
      <c r="BG162" s="1336"/>
      <c r="BH162" s="1336"/>
      <c r="BI162" s="1336"/>
      <c r="BJ162" s="1336"/>
      <c r="BK162" s="1336"/>
      <c r="BL162" s="1336"/>
      <c r="BM162" s="1336"/>
      <c r="BN162" s="1336"/>
      <c r="BO162" s="1336"/>
      <c r="BP162" s="1336"/>
      <c r="BQ162" s="1336"/>
      <c r="BR162" s="1336"/>
      <c r="BS162" s="1336"/>
      <c r="BT162" s="1336"/>
      <c r="BU162" s="1336"/>
      <c r="BV162" s="1336"/>
      <c r="BW162" s="1336"/>
      <c r="BX162" s="1336"/>
      <c r="BY162" s="1336"/>
      <c r="BZ162" s="1336"/>
      <c r="CA162" s="1336"/>
      <c r="CB162" s="1336"/>
      <c r="CC162" s="1336"/>
      <c r="CD162" s="1336"/>
      <c r="CE162" s="1336"/>
      <c r="CF162" s="1336"/>
      <c r="CG162" s="1336"/>
      <c r="CH162" s="1336"/>
      <c r="CI162" s="1336"/>
      <c r="CJ162" s="1336"/>
      <c r="CK162" s="1336"/>
      <c r="CL162" s="1336"/>
      <c r="CM162" s="1336"/>
      <c r="CN162" s="1336"/>
      <c r="CO162" s="1336"/>
      <c r="CP162" s="1336"/>
      <c r="CQ162" s="1336"/>
      <c r="CR162" s="1336"/>
      <c r="CS162" s="1336"/>
      <c r="CT162" s="1336"/>
      <c r="CU162" s="1336"/>
      <c r="CV162" s="1336"/>
      <c r="CW162" s="1336"/>
      <c r="CX162" s="1336"/>
      <c r="CY162" s="1336"/>
      <c r="CZ162" s="1336"/>
      <c r="DA162" s="1336"/>
      <c r="DB162" s="1336"/>
      <c r="DC162" s="1336"/>
      <c r="DD162" s="1336"/>
      <c r="DE162" s="1336"/>
      <c r="DF162" s="1336"/>
      <c r="DG162" s="1336"/>
    </row>
    <row r="163" spans="1:111" s="1338" customFormat="1" ht="18.75" hidden="1">
      <c r="A163" s="1327" t="s">
        <v>837</v>
      </c>
      <c r="B163" s="1963">
        <v>31173</v>
      </c>
      <c r="C163" s="1795">
        <v>31173</v>
      </c>
      <c r="D163" s="1341"/>
      <c r="F163" s="1831"/>
      <c r="G163" s="2311"/>
      <c r="H163" s="1336"/>
      <c r="I163" s="1336"/>
      <c r="J163" s="1337"/>
      <c r="K163" s="1337"/>
      <c r="L163" s="1336"/>
      <c r="M163" s="1336"/>
      <c r="N163" s="1352"/>
      <c r="O163" s="1336"/>
      <c r="P163" s="1336"/>
      <c r="Q163" s="1336"/>
      <c r="R163" s="1336"/>
      <c r="S163" s="1336"/>
      <c r="T163" s="1336"/>
      <c r="U163" s="1336"/>
      <c r="V163" s="1336"/>
      <c r="W163" s="1336"/>
      <c r="X163" s="1336"/>
      <c r="Y163" s="1336"/>
      <c r="Z163" s="1336"/>
      <c r="AA163" s="1336"/>
      <c r="AB163" s="1336"/>
      <c r="AC163" s="1336"/>
      <c r="AD163" s="1336"/>
      <c r="AE163" s="1336"/>
      <c r="AF163" s="1336"/>
      <c r="AG163" s="1336"/>
      <c r="AH163" s="1336"/>
      <c r="AI163" s="1336"/>
      <c r="AJ163" s="1336"/>
      <c r="AK163" s="1336"/>
      <c r="AL163" s="1336"/>
      <c r="AM163" s="1336"/>
      <c r="AN163" s="1336"/>
      <c r="AO163" s="1336"/>
      <c r="AP163" s="1336"/>
      <c r="AQ163" s="1336"/>
      <c r="AR163" s="1336"/>
      <c r="AS163" s="1336"/>
      <c r="AT163" s="1336"/>
      <c r="AU163" s="1336"/>
      <c r="AV163" s="1336"/>
      <c r="AW163" s="1336"/>
      <c r="AX163" s="1336"/>
      <c r="AY163" s="1336"/>
      <c r="AZ163" s="1336"/>
      <c r="BA163" s="1336"/>
      <c r="BB163" s="1336"/>
      <c r="BC163" s="1336"/>
      <c r="BD163" s="1336"/>
      <c r="BE163" s="1336"/>
      <c r="BF163" s="1336"/>
      <c r="BG163" s="1336"/>
      <c r="BH163" s="1336"/>
      <c r="BI163" s="1336"/>
      <c r="BJ163" s="1336"/>
      <c r="BK163" s="1336"/>
      <c r="BL163" s="1336"/>
      <c r="BM163" s="1336"/>
      <c r="BN163" s="1336"/>
      <c r="BO163" s="1336"/>
      <c r="BP163" s="1336"/>
      <c r="BQ163" s="1336"/>
      <c r="BR163" s="1336"/>
      <c r="BS163" s="1336"/>
      <c r="BT163" s="1336"/>
      <c r="BU163" s="1336"/>
      <c r="BV163" s="1336"/>
      <c r="BW163" s="1336"/>
      <c r="BX163" s="1336"/>
      <c r="BY163" s="1336"/>
      <c r="BZ163" s="1336"/>
      <c r="CA163" s="1336"/>
      <c r="CB163" s="1336"/>
      <c r="CC163" s="1336"/>
      <c r="CD163" s="1336"/>
      <c r="CE163" s="1336"/>
      <c r="CF163" s="1336"/>
      <c r="CG163" s="1336"/>
      <c r="CH163" s="1336"/>
      <c r="CI163" s="1336"/>
      <c r="CJ163" s="1336"/>
      <c r="CK163" s="1336"/>
      <c r="CL163" s="1336"/>
      <c r="CM163" s="1336"/>
      <c r="CN163" s="1336"/>
      <c r="CO163" s="1336"/>
      <c r="CP163" s="1336"/>
      <c r="CQ163" s="1336"/>
      <c r="CR163" s="1336"/>
      <c r="CS163" s="1336"/>
      <c r="CT163" s="1336"/>
      <c r="CU163" s="1336"/>
      <c r="CV163" s="1336"/>
      <c r="CW163" s="1336"/>
      <c r="CX163" s="1336"/>
      <c r="CY163" s="1336"/>
      <c r="CZ163" s="1336"/>
      <c r="DA163" s="1336"/>
      <c r="DB163" s="1336"/>
      <c r="DC163" s="1336"/>
      <c r="DD163" s="1336"/>
      <c r="DE163" s="1336"/>
      <c r="DF163" s="1336"/>
      <c r="DG163" s="1336"/>
    </row>
    <row r="164" spans="1:111" s="1338" customFormat="1" ht="18.75" hidden="1">
      <c r="A164" s="1327" t="s">
        <v>836</v>
      </c>
      <c r="B164" s="1963">
        <v>31542</v>
      </c>
      <c r="C164" s="1795">
        <v>31542</v>
      </c>
      <c r="D164" s="1341"/>
      <c r="F164" s="1831"/>
      <c r="G164" s="2311"/>
      <c r="H164" s="1336"/>
      <c r="I164" s="1336"/>
      <c r="J164" s="1337"/>
      <c r="K164" s="1337"/>
      <c r="L164" s="1336"/>
      <c r="M164" s="1336"/>
      <c r="N164" s="1352"/>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1336"/>
      <c r="AJ164" s="1336"/>
      <c r="AK164" s="1336"/>
      <c r="AL164" s="1336"/>
      <c r="AM164" s="1336"/>
      <c r="AN164" s="1336"/>
      <c r="AO164" s="1336"/>
      <c r="AP164" s="1336"/>
      <c r="AQ164" s="1336"/>
      <c r="AR164" s="1336"/>
      <c r="AS164" s="1336"/>
      <c r="AT164" s="1336"/>
      <c r="AU164" s="1336"/>
      <c r="AV164" s="1336"/>
      <c r="AW164" s="1336"/>
      <c r="AX164" s="1336"/>
      <c r="AY164" s="1336"/>
      <c r="AZ164" s="1336"/>
      <c r="BA164" s="1336"/>
      <c r="BB164" s="1336"/>
      <c r="BC164" s="1336"/>
      <c r="BD164" s="1336"/>
      <c r="BE164" s="1336"/>
      <c r="BF164" s="1336"/>
      <c r="BG164" s="1336"/>
      <c r="BH164" s="1336"/>
      <c r="BI164" s="1336"/>
      <c r="BJ164" s="1336"/>
      <c r="BK164" s="1336"/>
      <c r="BL164" s="1336"/>
      <c r="BM164" s="1336"/>
      <c r="BN164" s="1336"/>
      <c r="BO164" s="1336"/>
      <c r="BP164" s="1336"/>
      <c r="BQ164" s="1336"/>
      <c r="BR164" s="1336"/>
      <c r="BS164" s="1336"/>
      <c r="BT164" s="1336"/>
      <c r="BU164" s="1336"/>
      <c r="BV164" s="1336"/>
      <c r="BW164" s="1336"/>
      <c r="BX164" s="1336"/>
      <c r="BY164" s="1336"/>
      <c r="BZ164" s="1336"/>
      <c r="CA164" s="1336"/>
      <c r="CB164" s="1336"/>
      <c r="CC164" s="1336"/>
      <c r="CD164" s="1336"/>
      <c r="CE164" s="1336"/>
      <c r="CF164" s="1336"/>
      <c r="CG164" s="1336"/>
      <c r="CH164" s="1336"/>
      <c r="CI164" s="1336"/>
      <c r="CJ164" s="1336"/>
      <c r="CK164" s="1336"/>
      <c r="CL164" s="1336"/>
      <c r="CM164" s="1336"/>
      <c r="CN164" s="1336"/>
      <c r="CO164" s="1336"/>
      <c r="CP164" s="1336"/>
      <c r="CQ164" s="1336"/>
      <c r="CR164" s="1336"/>
      <c r="CS164" s="1336"/>
      <c r="CT164" s="1336"/>
      <c r="CU164" s="1336"/>
      <c r="CV164" s="1336"/>
      <c r="CW164" s="1336"/>
      <c r="CX164" s="1336"/>
      <c r="CY164" s="1336"/>
      <c r="CZ164" s="1336"/>
      <c r="DA164" s="1336"/>
      <c r="DB164" s="1336"/>
      <c r="DC164" s="1336"/>
      <c r="DD164" s="1336"/>
      <c r="DE164" s="1336"/>
      <c r="DF164" s="1336"/>
      <c r="DG164" s="1336"/>
    </row>
    <row r="165" spans="1:111" s="1338" customFormat="1" ht="18.75" hidden="1">
      <c r="A165" s="1327" t="s">
        <v>835</v>
      </c>
      <c r="B165" s="1963">
        <v>31914</v>
      </c>
      <c r="C165" s="1795">
        <v>31914</v>
      </c>
      <c r="D165" s="1341"/>
      <c r="F165" s="1831"/>
      <c r="G165" s="2311"/>
      <c r="H165" s="1336"/>
      <c r="I165" s="1336"/>
      <c r="J165" s="1337"/>
      <c r="K165" s="1337"/>
      <c r="L165" s="1336"/>
      <c r="M165" s="1336"/>
      <c r="N165" s="1352"/>
      <c r="O165" s="1336"/>
      <c r="P165" s="1336"/>
      <c r="Q165" s="1336"/>
      <c r="R165" s="1336"/>
      <c r="S165" s="1336"/>
      <c r="T165" s="1336"/>
      <c r="U165" s="1336"/>
      <c r="V165" s="1336"/>
      <c r="W165" s="1336"/>
      <c r="X165" s="1336"/>
      <c r="Y165" s="1336"/>
      <c r="Z165" s="1336"/>
      <c r="AA165" s="1336"/>
      <c r="AB165" s="1336"/>
      <c r="AC165" s="1336"/>
      <c r="AD165" s="1336"/>
      <c r="AE165" s="1336"/>
      <c r="AF165" s="1336"/>
      <c r="AG165" s="1336"/>
      <c r="AH165" s="1336"/>
      <c r="AI165" s="1336"/>
      <c r="AJ165" s="1336"/>
      <c r="AK165" s="1336"/>
      <c r="AL165" s="1336"/>
      <c r="AM165" s="1336"/>
      <c r="AN165" s="1336"/>
      <c r="AO165" s="1336"/>
      <c r="AP165" s="1336"/>
      <c r="AQ165" s="1336"/>
      <c r="AR165" s="1336"/>
      <c r="AS165" s="1336"/>
      <c r="AT165" s="1336"/>
      <c r="AU165" s="1336"/>
      <c r="AV165" s="1336"/>
      <c r="AW165" s="1336"/>
      <c r="AX165" s="1336"/>
      <c r="AY165" s="1336"/>
      <c r="AZ165" s="1336"/>
      <c r="BA165" s="1336"/>
      <c r="BB165" s="1336"/>
      <c r="BC165" s="1336"/>
      <c r="BD165" s="1336"/>
      <c r="BE165" s="1336"/>
      <c r="BF165" s="1336"/>
      <c r="BG165" s="1336"/>
      <c r="BH165" s="1336"/>
      <c r="BI165" s="1336"/>
      <c r="BJ165" s="1336"/>
      <c r="BK165" s="1336"/>
      <c r="BL165" s="1336"/>
      <c r="BM165" s="1336"/>
      <c r="BN165" s="1336"/>
      <c r="BO165" s="1336"/>
      <c r="BP165" s="1336"/>
      <c r="BQ165" s="1336"/>
      <c r="BR165" s="1336"/>
      <c r="BS165" s="1336"/>
      <c r="BT165" s="1336"/>
      <c r="BU165" s="1336"/>
      <c r="BV165" s="1336"/>
      <c r="BW165" s="1336"/>
      <c r="BX165" s="1336"/>
      <c r="BY165" s="1336"/>
      <c r="BZ165" s="1336"/>
      <c r="CA165" s="1336"/>
      <c r="CB165" s="1336"/>
      <c r="CC165" s="1336"/>
      <c r="CD165" s="1336"/>
      <c r="CE165" s="1336"/>
      <c r="CF165" s="1336"/>
      <c r="CG165" s="1336"/>
      <c r="CH165" s="1336"/>
      <c r="CI165" s="1336"/>
      <c r="CJ165" s="1336"/>
      <c r="CK165" s="1336"/>
      <c r="CL165" s="1336"/>
      <c r="CM165" s="1336"/>
      <c r="CN165" s="1336"/>
      <c r="CO165" s="1336"/>
      <c r="CP165" s="1336"/>
      <c r="CQ165" s="1336"/>
      <c r="CR165" s="1336"/>
      <c r="CS165" s="1336"/>
      <c r="CT165" s="1336"/>
      <c r="CU165" s="1336"/>
      <c r="CV165" s="1336"/>
      <c r="CW165" s="1336"/>
      <c r="CX165" s="1336"/>
      <c r="CY165" s="1336"/>
      <c r="CZ165" s="1336"/>
      <c r="DA165" s="1336"/>
      <c r="DB165" s="1336"/>
      <c r="DC165" s="1336"/>
      <c r="DD165" s="1336"/>
      <c r="DE165" s="1336"/>
      <c r="DF165" s="1336"/>
      <c r="DG165" s="1336"/>
    </row>
    <row r="166" spans="1:111" s="1338" customFormat="1" ht="18.75" hidden="1">
      <c r="A166" s="1327" t="s">
        <v>834</v>
      </c>
      <c r="B166" s="1963">
        <v>32291</v>
      </c>
      <c r="C166" s="1795">
        <v>32291</v>
      </c>
      <c r="D166" s="1341"/>
      <c r="F166" s="1831"/>
      <c r="G166" s="2311"/>
      <c r="H166" s="1336"/>
      <c r="I166" s="1336"/>
      <c r="J166" s="1337"/>
      <c r="K166" s="1337"/>
      <c r="L166" s="1336"/>
      <c r="M166" s="1336"/>
      <c r="N166" s="1352"/>
      <c r="O166" s="1336"/>
      <c r="P166" s="1336"/>
      <c r="Q166" s="1336"/>
      <c r="R166" s="1336"/>
      <c r="S166" s="1336"/>
      <c r="T166" s="1336"/>
      <c r="U166" s="1336"/>
      <c r="V166" s="1336"/>
      <c r="W166" s="1336"/>
      <c r="X166" s="1336"/>
      <c r="Y166" s="1336"/>
      <c r="Z166" s="1336"/>
      <c r="AA166" s="1336"/>
      <c r="AB166" s="1336"/>
      <c r="AC166" s="1336"/>
      <c r="AD166" s="1336"/>
      <c r="AE166" s="1336"/>
      <c r="AF166" s="1336"/>
      <c r="AG166" s="1336"/>
      <c r="AH166" s="1336"/>
      <c r="AI166" s="1336"/>
      <c r="AJ166" s="1336"/>
      <c r="AK166" s="1336"/>
      <c r="AL166" s="1336"/>
      <c r="AM166" s="1336"/>
      <c r="AN166" s="1336"/>
      <c r="AO166" s="1336"/>
      <c r="AP166" s="1336"/>
      <c r="AQ166" s="1336"/>
      <c r="AR166" s="1336"/>
      <c r="AS166" s="1336"/>
      <c r="AT166" s="1336"/>
      <c r="AU166" s="1336"/>
      <c r="AV166" s="1336"/>
      <c r="AW166" s="1336"/>
      <c r="AX166" s="1336"/>
      <c r="AY166" s="1336"/>
      <c r="AZ166" s="1336"/>
      <c r="BA166" s="1336"/>
      <c r="BB166" s="1336"/>
      <c r="BC166" s="1336"/>
      <c r="BD166" s="1336"/>
      <c r="BE166" s="1336"/>
      <c r="BF166" s="1336"/>
      <c r="BG166" s="1336"/>
      <c r="BH166" s="1336"/>
      <c r="BI166" s="1336"/>
      <c r="BJ166" s="1336"/>
      <c r="BK166" s="1336"/>
      <c r="BL166" s="1336"/>
      <c r="BM166" s="1336"/>
      <c r="BN166" s="1336"/>
      <c r="BO166" s="1336"/>
      <c r="BP166" s="1336"/>
      <c r="BQ166" s="1336"/>
      <c r="BR166" s="1336"/>
      <c r="BS166" s="1336"/>
      <c r="BT166" s="1336"/>
      <c r="BU166" s="1336"/>
      <c r="BV166" s="1336"/>
      <c r="BW166" s="1336"/>
      <c r="BX166" s="1336"/>
      <c r="BY166" s="1336"/>
      <c r="BZ166" s="1336"/>
      <c r="CA166" s="1336"/>
      <c r="CB166" s="1336"/>
      <c r="CC166" s="1336"/>
      <c r="CD166" s="1336"/>
      <c r="CE166" s="1336"/>
      <c r="CF166" s="1336"/>
      <c r="CG166" s="1336"/>
      <c r="CH166" s="1336"/>
      <c r="CI166" s="1336"/>
      <c r="CJ166" s="1336"/>
      <c r="CK166" s="1336"/>
      <c r="CL166" s="1336"/>
      <c r="CM166" s="1336"/>
      <c r="CN166" s="1336"/>
      <c r="CO166" s="1336"/>
      <c r="CP166" s="1336"/>
      <c r="CQ166" s="1336"/>
      <c r="CR166" s="1336"/>
      <c r="CS166" s="1336"/>
      <c r="CT166" s="1336"/>
      <c r="CU166" s="1336"/>
      <c r="CV166" s="1336"/>
      <c r="CW166" s="1336"/>
      <c r="CX166" s="1336"/>
      <c r="CY166" s="1336"/>
      <c r="CZ166" s="1336"/>
      <c r="DA166" s="1336"/>
      <c r="DB166" s="1336"/>
      <c r="DC166" s="1336"/>
      <c r="DD166" s="1336"/>
      <c r="DE166" s="1336"/>
      <c r="DF166" s="1336"/>
      <c r="DG166" s="1336"/>
    </row>
    <row r="167" spans="1:111" s="1338" customFormat="1" ht="18.75" hidden="1">
      <c r="A167" s="1327" t="s">
        <v>833</v>
      </c>
      <c r="B167" s="1963">
        <v>32673</v>
      </c>
      <c r="C167" s="1795">
        <v>32673</v>
      </c>
      <c r="D167" s="1341"/>
      <c r="F167" s="1831"/>
      <c r="G167" s="2311"/>
      <c r="H167" s="1336"/>
      <c r="I167" s="1336"/>
      <c r="J167" s="1337"/>
      <c r="K167" s="1337"/>
      <c r="L167" s="1336"/>
      <c r="M167" s="1336"/>
      <c r="N167" s="1352"/>
      <c r="O167" s="1336"/>
      <c r="P167" s="1336"/>
      <c r="Q167" s="1336"/>
      <c r="R167" s="1336"/>
      <c r="S167" s="1336"/>
      <c r="T167" s="1336"/>
      <c r="U167" s="1336"/>
      <c r="V167" s="1336"/>
      <c r="W167" s="1336"/>
      <c r="X167" s="1336"/>
      <c r="Y167" s="1336"/>
      <c r="Z167" s="1336"/>
      <c r="AA167" s="1336"/>
      <c r="AB167" s="1336"/>
      <c r="AC167" s="1336"/>
      <c r="AD167" s="1336"/>
      <c r="AE167" s="1336"/>
      <c r="AF167" s="1336"/>
      <c r="AG167" s="1336"/>
      <c r="AH167" s="1336"/>
      <c r="AI167" s="1336"/>
      <c r="AJ167" s="1336"/>
      <c r="AK167" s="1336"/>
      <c r="AL167" s="1336"/>
      <c r="AM167" s="1336"/>
      <c r="AN167" s="1336"/>
      <c r="AO167" s="1336"/>
      <c r="AP167" s="1336"/>
      <c r="AQ167" s="1336"/>
      <c r="AR167" s="1336"/>
      <c r="AS167" s="1336"/>
      <c r="AT167" s="1336"/>
      <c r="AU167" s="1336"/>
      <c r="AV167" s="1336"/>
      <c r="AW167" s="1336"/>
      <c r="AX167" s="1336"/>
      <c r="AY167" s="1336"/>
      <c r="AZ167" s="1336"/>
      <c r="BA167" s="1336"/>
      <c r="BB167" s="1336"/>
      <c r="BC167" s="1336"/>
      <c r="BD167" s="1336"/>
      <c r="BE167" s="1336"/>
      <c r="BF167" s="1336"/>
      <c r="BG167" s="1336"/>
      <c r="BH167" s="1336"/>
      <c r="BI167" s="1336"/>
      <c r="BJ167" s="1336"/>
      <c r="BK167" s="1336"/>
      <c r="BL167" s="1336"/>
      <c r="BM167" s="1336"/>
      <c r="BN167" s="1336"/>
      <c r="BO167" s="1336"/>
      <c r="BP167" s="1336"/>
      <c r="BQ167" s="1336"/>
      <c r="BR167" s="1336"/>
      <c r="BS167" s="1336"/>
      <c r="BT167" s="1336"/>
      <c r="BU167" s="1336"/>
      <c r="BV167" s="1336"/>
      <c r="BW167" s="1336"/>
      <c r="BX167" s="1336"/>
      <c r="BY167" s="1336"/>
      <c r="BZ167" s="1336"/>
      <c r="CA167" s="1336"/>
      <c r="CB167" s="1336"/>
      <c r="CC167" s="1336"/>
      <c r="CD167" s="1336"/>
      <c r="CE167" s="1336"/>
      <c r="CF167" s="1336"/>
      <c r="CG167" s="1336"/>
      <c r="CH167" s="1336"/>
      <c r="CI167" s="1336"/>
      <c r="CJ167" s="1336"/>
      <c r="CK167" s="1336"/>
      <c r="CL167" s="1336"/>
      <c r="CM167" s="1336"/>
      <c r="CN167" s="1336"/>
      <c r="CO167" s="1336"/>
      <c r="CP167" s="1336"/>
      <c r="CQ167" s="1336"/>
      <c r="CR167" s="1336"/>
      <c r="CS167" s="1336"/>
      <c r="CT167" s="1336"/>
      <c r="CU167" s="1336"/>
      <c r="CV167" s="1336"/>
      <c r="CW167" s="1336"/>
      <c r="CX167" s="1336"/>
      <c r="CY167" s="1336"/>
      <c r="CZ167" s="1336"/>
      <c r="DA167" s="1336"/>
      <c r="DB167" s="1336"/>
      <c r="DC167" s="1336"/>
      <c r="DD167" s="1336"/>
      <c r="DE167" s="1336"/>
      <c r="DF167" s="1336"/>
      <c r="DG167" s="1336"/>
    </row>
    <row r="168" spans="1:111" s="1338" customFormat="1" ht="18.75" hidden="1">
      <c r="A168" s="1327" t="s">
        <v>832</v>
      </c>
      <c r="B168" s="1963">
        <v>33061</v>
      </c>
      <c r="C168" s="1795">
        <v>33061</v>
      </c>
      <c r="D168" s="1341"/>
      <c r="F168" s="1831"/>
      <c r="G168" s="2311"/>
      <c r="H168" s="1336"/>
      <c r="I168" s="1336"/>
      <c r="J168" s="1337"/>
      <c r="K168" s="1337"/>
      <c r="L168" s="1336"/>
      <c r="M168" s="1336"/>
      <c r="N168" s="1352"/>
      <c r="O168" s="1336"/>
      <c r="P168" s="1336"/>
      <c r="Q168" s="1336"/>
      <c r="R168" s="1336"/>
      <c r="S168" s="1336"/>
      <c r="T168" s="1336"/>
      <c r="U168" s="1336"/>
      <c r="V168" s="1336"/>
      <c r="W168" s="1336"/>
      <c r="X168" s="1336"/>
      <c r="Y168" s="1336"/>
      <c r="Z168" s="1336"/>
      <c r="AA168" s="1336"/>
      <c r="AB168" s="1336"/>
      <c r="AC168" s="1336"/>
      <c r="AD168" s="1336"/>
      <c r="AE168" s="1336"/>
      <c r="AF168" s="1336"/>
      <c r="AG168" s="1336"/>
      <c r="AH168" s="1336"/>
      <c r="AI168" s="1336"/>
      <c r="AJ168" s="1336"/>
      <c r="AK168" s="1336"/>
      <c r="AL168" s="1336"/>
      <c r="AM168" s="1336"/>
      <c r="AN168" s="1336"/>
      <c r="AO168" s="1336"/>
      <c r="AP168" s="1336"/>
      <c r="AQ168" s="1336"/>
      <c r="AR168" s="1336"/>
      <c r="AS168" s="1336"/>
      <c r="AT168" s="1336"/>
      <c r="AU168" s="1336"/>
      <c r="AV168" s="1336"/>
      <c r="AW168" s="1336"/>
      <c r="AX168" s="1336"/>
      <c r="AY168" s="1336"/>
      <c r="AZ168" s="1336"/>
      <c r="BA168" s="1336"/>
      <c r="BB168" s="1336"/>
      <c r="BC168" s="1336"/>
      <c r="BD168" s="1336"/>
      <c r="BE168" s="1336"/>
      <c r="BF168" s="1336"/>
      <c r="BG168" s="1336"/>
      <c r="BH168" s="1336"/>
      <c r="BI168" s="1336"/>
      <c r="BJ168" s="1336"/>
      <c r="BK168" s="1336"/>
      <c r="BL168" s="1336"/>
      <c r="BM168" s="1336"/>
      <c r="BN168" s="1336"/>
      <c r="BO168" s="1336"/>
      <c r="BP168" s="1336"/>
      <c r="BQ168" s="1336"/>
      <c r="BR168" s="1336"/>
      <c r="BS168" s="1336"/>
      <c r="BT168" s="1336"/>
      <c r="BU168" s="1336"/>
      <c r="BV168" s="1336"/>
      <c r="BW168" s="1336"/>
      <c r="BX168" s="1336"/>
      <c r="BY168" s="1336"/>
      <c r="BZ168" s="1336"/>
      <c r="CA168" s="1336"/>
      <c r="CB168" s="1336"/>
      <c r="CC168" s="1336"/>
      <c r="CD168" s="1336"/>
      <c r="CE168" s="1336"/>
      <c r="CF168" s="1336"/>
      <c r="CG168" s="1336"/>
      <c r="CH168" s="1336"/>
      <c r="CI168" s="1336"/>
      <c r="CJ168" s="1336"/>
      <c r="CK168" s="1336"/>
      <c r="CL168" s="1336"/>
      <c r="CM168" s="1336"/>
      <c r="CN168" s="1336"/>
      <c r="CO168" s="1336"/>
      <c r="CP168" s="1336"/>
      <c r="CQ168" s="1336"/>
      <c r="CR168" s="1336"/>
      <c r="CS168" s="1336"/>
      <c r="CT168" s="1336"/>
      <c r="CU168" s="1336"/>
      <c r="CV168" s="1336"/>
      <c r="CW168" s="1336"/>
      <c r="CX168" s="1336"/>
      <c r="CY168" s="1336"/>
      <c r="CZ168" s="1336"/>
      <c r="DA168" s="1336"/>
      <c r="DB168" s="1336"/>
      <c r="DC168" s="1336"/>
      <c r="DD168" s="1336"/>
      <c r="DE168" s="1336"/>
      <c r="DF168" s="1336"/>
      <c r="DG168" s="1336"/>
    </row>
    <row r="169" spans="1:111" s="1338" customFormat="1" ht="18.75" hidden="1">
      <c r="A169" s="1326" t="s">
        <v>831</v>
      </c>
      <c r="B169" s="1963">
        <v>33351</v>
      </c>
      <c r="C169" s="1795">
        <v>33351</v>
      </c>
      <c r="D169" s="1341"/>
      <c r="F169" s="1831"/>
      <c r="G169" s="2311"/>
      <c r="H169" s="1336"/>
      <c r="I169" s="1336"/>
      <c r="J169" s="1337"/>
      <c r="K169" s="1337"/>
      <c r="L169" s="1336"/>
      <c r="M169" s="1336"/>
      <c r="N169" s="1352"/>
      <c r="O169" s="1336"/>
      <c r="P169" s="1336"/>
      <c r="Q169" s="1336"/>
      <c r="R169" s="1336"/>
      <c r="S169" s="1336"/>
      <c r="T169" s="1336"/>
      <c r="U169" s="1336"/>
      <c r="V169" s="1336"/>
      <c r="W169" s="1336"/>
      <c r="X169" s="1336"/>
      <c r="Y169" s="1336"/>
      <c r="Z169" s="1336"/>
      <c r="AA169" s="1336"/>
      <c r="AB169" s="1336"/>
      <c r="AC169" s="1336"/>
      <c r="AD169" s="1336"/>
      <c r="AE169" s="1336"/>
      <c r="AF169" s="1336"/>
      <c r="AG169" s="1336"/>
      <c r="AH169" s="1336"/>
      <c r="AI169" s="1336"/>
      <c r="AJ169" s="1336"/>
      <c r="AK169" s="1336"/>
      <c r="AL169" s="1336"/>
      <c r="AM169" s="1336"/>
      <c r="AN169" s="1336"/>
      <c r="AO169" s="1336"/>
      <c r="AP169" s="1336"/>
      <c r="AQ169" s="1336"/>
      <c r="AR169" s="1336"/>
      <c r="AS169" s="1336"/>
      <c r="AT169" s="1336"/>
      <c r="AU169" s="1336"/>
      <c r="AV169" s="1336"/>
      <c r="AW169" s="1336"/>
      <c r="AX169" s="1336"/>
      <c r="AY169" s="1336"/>
      <c r="AZ169" s="1336"/>
      <c r="BA169" s="1336"/>
      <c r="BB169" s="1336"/>
      <c r="BC169" s="1336"/>
      <c r="BD169" s="1336"/>
      <c r="BE169" s="1336"/>
      <c r="BF169" s="1336"/>
      <c r="BG169" s="1336"/>
      <c r="BH169" s="1336"/>
      <c r="BI169" s="1336"/>
      <c r="BJ169" s="1336"/>
      <c r="BK169" s="1336"/>
      <c r="BL169" s="1336"/>
      <c r="BM169" s="1336"/>
      <c r="BN169" s="1336"/>
      <c r="BO169" s="1336"/>
      <c r="BP169" s="1336"/>
      <c r="BQ169" s="1336"/>
      <c r="BR169" s="1336"/>
      <c r="BS169" s="1336"/>
      <c r="BT169" s="1336"/>
      <c r="BU169" s="1336"/>
      <c r="BV169" s="1336"/>
      <c r="BW169" s="1336"/>
      <c r="BX169" s="1336"/>
      <c r="BY169" s="1336"/>
      <c r="BZ169" s="1336"/>
      <c r="CA169" s="1336"/>
      <c r="CB169" s="1336"/>
      <c r="CC169" s="1336"/>
      <c r="CD169" s="1336"/>
      <c r="CE169" s="1336"/>
      <c r="CF169" s="1336"/>
      <c r="CG169" s="1336"/>
      <c r="CH169" s="1336"/>
      <c r="CI169" s="1336"/>
      <c r="CJ169" s="1336"/>
      <c r="CK169" s="1336"/>
      <c r="CL169" s="1336"/>
      <c r="CM169" s="1336"/>
      <c r="CN169" s="1336"/>
      <c r="CO169" s="1336"/>
      <c r="CP169" s="1336"/>
      <c r="CQ169" s="1336"/>
      <c r="CR169" s="1336"/>
      <c r="CS169" s="1336"/>
      <c r="CT169" s="1336"/>
      <c r="CU169" s="1336"/>
      <c r="CV169" s="1336"/>
      <c r="CW169" s="1336"/>
      <c r="CX169" s="1336"/>
      <c r="CY169" s="1336"/>
      <c r="CZ169" s="1336"/>
      <c r="DA169" s="1336"/>
      <c r="DB169" s="1336"/>
      <c r="DC169" s="1336"/>
      <c r="DD169" s="1336"/>
      <c r="DE169" s="1336"/>
      <c r="DF169" s="1336"/>
      <c r="DG169" s="1336"/>
    </row>
    <row r="170" spans="1:111" s="1338" customFormat="1" ht="18.75" hidden="1">
      <c r="A170" s="1326" t="s">
        <v>830</v>
      </c>
      <c r="B170" s="1963">
        <v>33746</v>
      </c>
      <c r="C170" s="1795">
        <v>33746</v>
      </c>
      <c r="D170" s="1341"/>
      <c r="F170" s="1831"/>
      <c r="G170" s="2311"/>
      <c r="H170" s="1336"/>
      <c r="I170" s="1336"/>
      <c r="J170" s="1337"/>
      <c r="K170" s="1337"/>
      <c r="L170" s="1336"/>
      <c r="M170" s="1336"/>
      <c r="N170" s="1352"/>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336"/>
      <c r="AN170" s="1336"/>
      <c r="AO170" s="1336"/>
      <c r="AP170" s="1336"/>
      <c r="AQ170" s="1336"/>
      <c r="AR170" s="1336"/>
      <c r="AS170" s="1336"/>
      <c r="AT170" s="1336"/>
      <c r="AU170" s="1336"/>
      <c r="AV170" s="1336"/>
      <c r="AW170" s="1336"/>
      <c r="AX170" s="1336"/>
      <c r="AY170" s="1336"/>
      <c r="AZ170" s="1336"/>
      <c r="BA170" s="1336"/>
      <c r="BB170" s="1336"/>
      <c r="BC170" s="1336"/>
      <c r="BD170" s="1336"/>
      <c r="BE170" s="1336"/>
      <c r="BF170" s="1336"/>
      <c r="BG170" s="1336"/>
      <c r="BH170" s="1336"/>
      <c r="BI170" s="1336"/>
      <c r="BJ170" s="1336"/>
      <c r="BK170" s="1336"/>
      <c r="BL170" s="1336"/>
      <c r="BM170" s="1336"/>
      <c r="BN170" s="1336"/>
      <c r="BO170" s="1336"/>
      <c r="BP170" s="1336"/>
      <c r="BQ170" s="1336"/>
      <c r="BR170" s="1336"/>
      <c r="BS170" s="1336"/>
      <c r="BT170" s="1336"/>
      <c r="BU170" s="1336"/>
      <c r="BV170" s="1336"/>
      <c r="BW170" s="1336"/>
      <c r="BX170" s="1336"/>
      <c r="BY170" s="1336"/>
      <c r="BZ170" s="1336"/>
      <c r="CA170" s="1336"/>
      <c r="CB170" s="1336"/>
      <c r="CC170" s="1336"/>
      <c r="CD170" s="1336"/>
      <c r="CE170" s="1336"/>
      <c r="CF170" s="1336"/>
      <c r="CG170" s="1336"/>
      <c r="CH170" s="1336"/>
      <c r="CI170" s="1336"/>
      <c r="CJ170" s="1336"/>
      <c r="CK170" s="1336"/>
      <c r="CL170" s="1336"/>
      <c r="CM170" s="1336"/>
      <c r="CN170" s="1336"/>
      <c r="CO170" s="1336"/>
      <c r="CP170" s="1336"/>
      <c r="CQ170" s="1336"/>
      <c r="CR170" s="1336"/>
      <c r="CS170" s="1336"/>
      <c r="CT170" s="1336"/>
      <c r="CU170" s="1336"/>
      <c r="CV170" s="1336"/>
      <c r="CW170" s="1336"/>
      <c r="CX170" s="1336"/>
      <c r="CY170" s="1336"/>
      <c r="CZ170" s="1336"/>
      <c r="DA170" s="1336"/>
      <c r="DB170" s="1336"/>
      <c r="DC170" s="1336"/>
      <c r="DD170" s="1336"/>
      <c r="DE170" s="1336"/>
      <c r="DF170" s="1336"/>
      <c r="DG170" s="1336"/>
    </row>
    <row r="171" spans="1:111" s="1338" customFormat="1" ht="18.75" hidden="1">
      <c r="A171" s="1326" t="s">
        <v>829</v>
      </c>
      <c r="B171" s="1963">
        <v>34146</v>
      </c>
      <c r="C171" s="1795">
        <v>34146</v>
      </c>
      <c r="D171" s="1341"/>
      <c r="F171" s="1831"/>
      <c r="G171" s="2311"/>
      <c r="H171" s="1336"/>
      <c r="I171" s="1336"/>
      <c r="J171" s="1337"/>
      <c r="K171" s="1337"/>
      <c r="L171" s="1336"/>
      <c r="M171" s="1336"/>
      <c r="N171" s="1352"/>
      <c r="O171" s="1336"/>
      <c r="P171" s="1336"/>
      <c r="Q171" s="1336"/>
      <c r="R171" s="1336"/>
      <c r="S171" s="1336"/>
      <c r="T171" s="1336"/>
      <c r="U171" s="1336"/>
      <c r="V171" s="1336"/>
      <c r="W171" s="1336"/>
      <c r="X171" s="1336"/>
      <c r="Y171" s="1336"/>
      <c r="Z171" s="1336"/>
      <c r="AA171" s="1336"/>
      <c r="AB171" s="1336"/>
      <c r="AC171" s="1336"/>
      <c r="AD171" s="1336"/>
      <c r="AE171" s="1336"/>
      <c r="AF171" s="1336"/>
      <c r="AG171" s="1336"/>
      <c r="AH171" s="1336"/>
      <c r="AI171" s="1336"/>
      <c r="AJ171" s="1336"/>
      <c r="AK171" s="1336"/>
      <c r="AL171" s="1336"/>
      <c r="AM171" s="1336"/>
      <c r="AN171" s="1336"/>
      <c r="AO171" s="1336"/>
      <c r="AP171" s="1336"/>
      <c r="AQ171" s="1336"/>
      <c r="AR171" s="1336"/>
      <c r="AS171" s="1336"/>
      <c r="AT171" s="1336"/>
      <c r="AU171" s="1336"/>
      <c r="AV171" s="1336"/>
      <c r="AW171" s="1336"/>
      <c r="AX171" s="1336"/>
      <c r="AY171" s="1336"/>
      <c r="AZ171" s="1336"/>
      <c r="BA171" s="1336"/>
      <c r="BB171" s="1336"/>
      <c r="BC171" s="1336"/>
      <c r="BD171" s="1336"/>
      <c r="BE171" s="1336"/>
      <c r="BF171" s="1336"/>
      <c r="BG171" s="1336"/>
      <c r="BH171" s="1336"/>
      <c r="BI171" s="1336"/>
      <c r="BJ171" s="1336"/>
      <c r="BK171" s="1336"/>
      <c r="BL171" s="1336"/>
      <c r="BM171" s="1336"/>
      <c r="BN171" s="1336"/>
      <c r="BO171" s="1336"/>
      <c r="BP171" s="1336"/>
      <c r="BQ171" s="1336"/>
      <c r="BR171" s="1336"/>
      <c r="BS171" s="1336"/>
      <c r="BT171" s="1336"/>
      <c r="BU171" s="1336"/>
      <c r="BV171" s="1336"/>
      <c r="BW171" s="1336"/>
      <c r="BX171" s="1336"/>
      <c r="BY171" s="1336"/>
      <c r="BZ171" s="1336"/>
      <c r="CA171" s="1336"/>
      <c r="CB171" s="1336"/>
      <c r="CC171" s="1336"/>
      <c r="CD171" s="1336"/>
      <c r="CE171" s="1336"/>
      <c r="CF171" s="1336"/>
      <c r="CG171" s="1336"/>
      <c r="CH171" s="1336"/>
      <c r="CI171" s="1336"/>
      <c r="CJ171" s="1336"/>
      <c r="CK171" s="1336"/>
      <c r="CL171" s="1336"/>
      <c r="CM171" s="1336"/>
      <c r="CN171" s="1336"/>
      <c r="CO171" s="1336"/>
      <c r="CP171" s="1336"/>
      <c r="CQ171" s="1336"/>
      <c r="CR171" s="1336"/>
      <c r="CS171" s="1336"/>
      <c r="CT171" s="1336"/>
      <c r="CU171" s="1336"/>
      <c r="CV171" s="1336"/>
      <c r="CW171" s="1336"/>
      <c r="CX171" s="1336"/>
      <c r="CY171" s="1336"/>
      <c r="CZ171" s="1336"/>
      <c r="DA171" s="1336"/>
      <c r="DB171" s="1336"/>
      <c r="DC171" s="1336"/>
      <c r="DD171" s="1336"/>
      <c r="DE171" s="1336"/>
      <c r="DF171" s="1336"/>
      <c r="DG171" s="1336"/>
    </row>
    <row r="172" spans="1:111" s="1338" customFormat="1" ht="18.75" hidden="1">
      <c r="A172" s="1326" t="s">
        <v>828</v>
      </c>
      <c r="B172" s="1963">
        <v>34551</v>
      </c>
      <c r="C172" s="1795">
        <v>34551</v>
      </c>
      <c r="D172" s="1341"/>
      <c r="F172" s="1831"/>
      <c r="G172" s="2311"/>
      <c r="H172" s="1336"/>
      <c r="I172" s="1336"/>
      <c r="J172" s="1337"/>
      <c r="K172" s="1337"/>
      <c r="L172" s="1336"/>
      <c r="M172" s="1336"/>
      <c r="N172" s="1352"/>
      <c r="O172" s="1336"/>
      <c r="P172" s="1336"/>
      <c r="Q172" s="1336"/>
      <c r="R172" s="1336"/>
      <c r="S172" s="1336"/>
      <c r="T172" s="1336"/>
      <c r="U172" s="1336"/>
      <c r="V172" s="1336"/>
      <c r="W172" s="1336"/>
      <c r="X172" s="1336"/>
      <c r="Y172" s="1336"/>
      <c r="Z172" s="1336"/>
      <c r="AA172" s="1336"/>
      <c r="AB172" s="1336"/>
      <c r="AC172" s="1336"/>
      <c r="AD172" s="1336"/>
      <c r="AE172" s="1336"/>
      <c r="AF172" s="1336"/>
      <c r="AG172" s="1336"/>
      <c r="AH172" s="1336"/>
      <c r="AI172" s="1336"/>
      <c r="AJ172" s="1336"/>
      <c r="AK172" s="1336"/>
      <c r="AL172" s="1336"/>
      <c r="AM172" s="1336"/>
      <c r="AN172" s="1336"/>
      <c r="AO172" s="1336"/>
      <c r="AP172" s="1336"/>
      <c r="AQ172" s="1336"/>
      <c r="AR172" s="1336"/>
      <c r="AS172" s="1336"/>
      <c r="AT172" s="1336"/>
      <c r="AU172" s="1336"/>
      <c r="AV172" s="1336"/>
      <c r="AW172" s="1336"/>
      <c r="AX172" s="1336"/>
      <c r="AY172" s="1336"/>
      <c r="AZ172" s="1336"/>
      <c r="BA172" s="1336"/>
      <c r="BB172" s="1336"/>
      <c r="BC172" s="1336"/>
      <c r="BD172" s="1336"/>
      <c r="BE172" s="1336"/>
      <c r="BF172" s="1336"/>
      <c r="BG172" s="1336"/>
      <c r="BH172" s="1336"/>
      <c r="BI172" s="1336"/>
      <c r="BJ172" s="1336"/>
      <c r="BK172" s="1336"/>
      <c r="BL172" s="1336"/>
      <c r="BM172" s="1336"/>
      <c r="BN172" s="1336"/>
      <c r="BO172" s="1336"/>
      <c r="BP172" s="1336"/>
      <c r="BQ172" s="1336"/>
      <c r="BR172" s="1336"/>
      <c r="BS172" s="1336"/>
      <c r="BT172" s="1336"/>
      <c r="BU172" s="1336"/>
      <c r="BV172" s="1336"/>
      <c r="BW172" s="1336"/>
      <c r="BX172" s="1336"/>
      <c r="BY172" s="1336"/>
      <c r="BZ172" s="1336"/>
      <c r="CA172" s="1336"/>
      <c r="CB172" s="1336"/>
      <c r="CC172" s="1336"/>
      <c r="CD172" s="1336"/>
      <c r="CE172" s="1336"/>
      <c r="CF172" s="1336"/>
      <c r="CG172" s="1336"/>
      <c r="CH172" s="1336"/>
      <c r="CI172" s="1336"/>
      <c r="CJ172" s="1336"/>
      <c r="CK172" s="1336"/>
      <c r="CL172" s="1336"/>
      <c r="CM172" s="1336"/>
      <c r="CN172" s="1336"/>
      <c r="CO172" s="1336"/>
      <c r="CP172" s="1336"/>
      <c r="CQ172" s="1336"/>
      <c r="CR172" s="1336"/>
      <c r="CS172" s="1336"/>
      <c r="CT172" s="1336"/>
      <c r="CU172" s="1336"/>
      <c r="CV172" s="1336"/>
      <c r="CW172" s="1336"/>
      <c r="CX172" s="1336"/>
      <c r="CY172" s="1336"/>
      <c r="CZ172" s="1336"/>
      <c r="DA172" s="1336"/>
      <c r="DB172" s="1336"/>
      <c r="DC172" s="1336"/>
      <c r="DD172" s="1336"/>
      <c r="DE172" s="1336"/>
      <c r="DF172" s="1336"/>
      <c r="DG172" s="1336"/>
    </row>
    <row r="173" spans="1:111" s="1338" customFormat="1" ht="18.75" hidden="1">
      <c r="A173" s="1326" t="s">
        <v>827</v>
      </c>
      <c r="B173" s="1963">
        <v>34961</v>
      </c>
      <c r="C173" s="1795">
        <v>34961</v>
      </c>
      <c r="D173" s="1341"/>
      <c r="F173" s="1831"/>
      <c r="G173" s="2311"/>
      <c r="H173" s="1336"/>
      <c r="I173" s="1336"/>
      <c r="J173" s="1337"/>
      <c r="K173" s="1337"/>
      <c r="L173" s="1336"/>
      <c r="M173" s="1336"/>
      <c r="N173" s="1352"/>
      <c r="O173" s="1336"/>
      <c r="P173" s="1336"/>
      <c r="Q173" s="1336"/>
      <c r="R173" s="1336"/>
      <c r="S173" s="1336"/>
      <c r="T173" s="1336"/>
      <c r="U173" s="1336"/>
      <c r="V173" s="1336"/>
      <c r="W173" s="1336"/>
      <c r="X173" s="1336"/>
      <c r="Y173" s="1336"/>
      <c r="Z173" s="1336"/>
      <c r="AA173" s="1336"/>
      <c r="AB173" s="1336"/>
      <c r="AC173" s="1336"/>
      <c r="AD173" s="1336"/>
      <c r="AE173" s="1336"/>
      <c r="AF173" s="1336"/>
      <c r="AG173" s="1336"/>
      <c r="AH173" s="1336"/>
      <c r="AI173" s="1336"/>
      <c r="AJ173" s="1336"/>
      <c r="AK173" s="1336"/>
      <c r="AL173" s="1336"/>
      <c r="AM173" s="1336"/>
      <c r="AN173" s="1336"/>
      <c r="AO173" s="1336"/>
      <c r="AP173" s="1336"/>
      <c r="AQ173" s="1336"/>
      <c r="AR173" s="1336"/>
      <c r="AS173" s="1336"/>
      <c r="AT173" s="1336"/>
      <c r="AU173" s="1336"/>
      <c r="AV173" s="1336"/>
      <c r="AW173" s="1336"/>
      <c r="AX173" s="1336"/>
      <c r="AY173" s="1336"/>
      <c r="AZ173" s="1336"/>
      <c r="BA173" s="1336"/>
      <c r="BB173" s="1336"/>
      <c r="BC173" s="1336"/>
      <c r="BD173" s="1336"/>
      <c r="BE173" s="1336"/>
      <c r="BF173" s="1336"/>
      <c r="BG173" s="1336"/>
      <c r="BH173" s="1336"/>
      <c r="BI173" s="1336"/>
      <c r="BJ173" s="1336"/>
      <c r="BK173" s="1336"/>
      <c r="BL173" s="1336"/>
      <c r="BM173" s="1336"/>
      <c r="BN173" s="1336"/>
      <c r="BO173" s="1336"/>
      <c r="BP173" s="1336"/>
      <c r="BQ173" s="1336"/>
      <c r="BR173" s="1336"/>
      <c r="BS173" s="1336"/>
      <c r="BT173" s="1336"/>
      <c r="BU173" s="1336"/>
      <c r="BV173" s="1336"/>
      <c r="BW173" s="1336"/>
      <c r="BX173" s="1336"/>
      <c r="BY173" s="1336"/>
      <c r="BZ173" s="1336"/>
      <c r="CA173" s="1336"/>
      <c r="CB173" s="1336"/>
      <c r="CC173" s="1336"/>
      <c r="CD173" s="1336"/>
      <c r="CE173" s="1336"/>
      <c r="CF173" s="1336"/>
      <c r="CG173" s="1336"/>
      <c r="CH173" s="1336"/>
      <c r="CI173" s="1336"/>
      <c r="CJ173" s="1336"/>
      <c r="CK173" s="1336"/>
      <c r="CL173" s="1336"/>
      <c r="CM173" s="1336"/>
      <c r="CN173" s="1336"/>
      <c r="CO173" s="1336"/>
      <c r="CP173" s="1336"/>
      <c r="CQ173" s="1336"/>
      <c r="CR173" s="1336"/>
      <c r="CS173" s="1336"/>
      <c r="CT173" s="1336"/>
      <c r="CU173" s="1336"/>
      <c r="CV173" s="1336"/>
      <c r="CW173" s="1336"/>
      <c r="CX173" s="1336"/>
      <c r="CY173" s="1336"/>
      <c r="CZ173" s="1336"/>
      <c r="DA173" s="1336"/>
      <c r="DB173" s="1336"/>
      <c r="DC173" s="1336"/>
      <c r="DD173" s="1336"/>
      <c r="DE173" s="1336"/>
      <c r="DF173" s="1336"/>
      <c r="DG173" s="1336"/>
    </row>
    <row r="174" spans="1:111" s="1338" customFormat="1" ht="18.75" hidden="1">
      <c r="A174" s="1326" t="s">
        <v>826</v>
      </c>
      <c r="B174" s="1963">
        <v>35376</v>
      </c>
      <c r="C174" s="1795">
        <v>35376</v>
      </c>
      <c r="D174" s="1341"/>
      <c r="F174" s="1831"/>
      <c r="G174" s="2311"/>
      <c r="H174" s="1336"/>
      <c r="I174" s="1336"/>
      <c r="J174" s="1337"/>
      <c r="K174" s="1337"/>
      <c r="L174" s="1336"/>
      <c r="M174" s="1336"/>
      <c r="N174" s="1352"/>
      <c r="O174" s="1336"/>
      <c r="P174" s="1336"/>
      <c r="Q174" s="1336"/>
      <c r="R174" s="1336"/>
      <c r="S174" s="1336"/>
      <c r="T174" s="1336"/>
      <c r="U174" s="1336"/>
      <c r="V174" s="1336"/>
      <c r="W174" s="1336"/>
      <c r="X174" s="1336"/>
      <c r="Y174" s="1336"/>
      <c r="Z174" s="1336"/>
      <c r="AA174" s="1336"/>
      <c r="AB174" s="1336"/>
      <c r="AC174" s="1336"/>
      <c r="AD174" s="1336"/>
      <c r="AE174" s="1336"/>
      <c r="AF174" s="1336"/>
      <c r="AG174" s="1336"/>
      <c r="AH174" s="1336"/>
      <c r="AI174" s="1336"/>
      <c r="AJ174" s="1336"/>
      <c r="AK174" s="1336"/>
      <c r="AL174" s="1336"/>
      <c r="AM174" s="1336"/>
      <c r="AN174" s="1336"/>
      <c r="AO174" s="1336"/>
      <c r="AP174" s="1336"/>
      <c r="AQ174" s="1336"/>
      <c r="AR174" s="1336"/>
      <c r="AS174" s="1336"/>
      <c r="AT174" s="1336"/>
      <c r="AU174" s="1336"/>
      <c r="AV174" s="1336"/>
      <c r="AW174" s="1336"/>
      <c r="AX174" s="1336"/>
      <c r="AY174" s="1336"/>
      <c r="AZ174" s="1336"/>
      <c r="BA174" s="1336"/>
      <c r="BB174" s="1336"/>
      <c r="BC174" s="1336"/>
      <c r="BD174" s="1336"/>
      <c r="BE174" s="1336"/>
      <c r="BF174" s="1336"/>
      <c r="BG174" s="1336"/>
      <c r="BH174" s="1336"/>
      <c r="BI174" s="1336"/>
      <c r="BJ174" s="1336"/>
      <c r="BK174" s="1336"/>
      <c r="BL174" s="1336"/>
      <c r="BM174" s="1336"/>
      <c r="BN174" s="1336"/>
      <c r="BO174" s="1336"/>
      <c r="BP174" s="1336"/>
      <c r="BQ174" s="1336"/>
      <c r="BR174" s="1336"/>
      <c r="BS174" s="1336"/>
      <c r="BT174" s="1336"/>
      <c r="BU174" s="1336"/>
      <c r="BV174" s="1336"/>
      <c r="BW174" s="1336"/>
      <c r="BX174" s="1336"/>
      <c r="BY174" s="1336"/>
      <c r="BZ174" s="1336"/>
      <c r="CA174" s="1336"/>
      <c r="CB174" s="1336"/>
      <c r="CC174" s="1336"/>
      <c r="CD174" s="1336"/>
      <c r="CE174" s="1336"/>
      <c r="CF174" s="1336"/>
      <c r="CG174" s="1336"/>
      <c r="CH174" s="1336"/>
      <c r="CI174" s="1336"/>
      <c r="CJ174" s="1336"/>
      <c r="CK174" s="1336"/>
      <c r="CL174" s="1336"/>
      <c r="CM174" s="1336"/>
      <c r="CN174" s="1336"/>
      <c r="CO174" s="1336"/>
      <c r="CP174" s="1336"/>
      <c r="CQ174" s="1336"/>
      <c r="CR174" s="1336"/>
      <c r="CS174" s="1336"/>
      <c r="CT174" s="1336"/>
      <c r="CU174" s="1336"/>
      <c r="CV174" s="1336"/>
      <c r="CW174" s="1336"/>
      <c r="CX174" s="1336"/>
      <c r="CY174" s="1336"/>
      <c r="CZ174" s="1336"/>
      <c r="DA174" s="1336"/>
      <c r="DB174" s="1336"/>
      <c r="DC174" s="1336"/>
      <c r="DD174" s="1336"/>
      <c r="DE174" s="1336"/>
      <c r="DF174" s="1336"/>
      <c r="DG174" s="1336"/>
    </row>
    <row r="175" spans="1:111" s="1338" customFormat="1" ht="18.75" hidden="1">
      <c r="A175" s="1326" t="s">
        <v>825</v>
      </c>
      <c r="B175" s="1963">
        <v>35797</v>
      </c>
      <c r="C175" s="1795">
        <v>35797</v>
      </c>
      <c r="D175" s="1341"/>
      <c r="F175" s="1831"/>
      <c r="G175" s="2311"/>
      <c r="H175" s="1336"/>
      <c r="I175" s="1336"/>
      <c r="J175" s="1337"/>
      <c r="K175" s="1337"/>
      <c r="L175" s="1336"/>
      <c r="M175" s="1336"/>
      <c r="N175" s="1352"/>
      <c r="O175" s="1336"/>
      <c r="P175" s="1336"/>
      <c r="Q175" s="1336"/>
      <c r="R175" s="1336"/>
      <c r="S175" s="1336"/>
      <c r="T175" s="1336"/>
      <c r="U175" s="1336"/>
      <c r="V175" s="1336"/>
      <c r="W175" s="1336"/>
      <c r="X175" s="1336"/>
      <c r="Y175" s="1336"/>
      <c r="Z175" s="1336"/>
      <c r="AA175" s="1336"/>
      <c r="AB175" s="1336"/>
      <c r="AC175" s="1336"/>
      <c r="AD175" s="1336"/>
      <c r="AE175" s="1336"/>
      <c r="AF175" s="1336"/>
      <c r="AG175" s="1336"/>
      <c r="AH175" s="1336"/>
      <c r="AI175" s="1336"/>
      <c r="AJ175" s="1336"/>
      <c r="AK175" s="1336"/>
      <c r="AL175" s="1336"/>
      <c r="AM175" s="1336"/>
      <c r="AN175" s="1336"/>
      <c r="AO175" s="1336"/>
      <c r="AP175" s="1336"/>
      <c r="AQ175" s="1336"/>
      <c r="AR175" s="1336"/>
      <c r="AS175" s="1336"/>
      <c r="AT175" s="1336"/>
      <c r="AU175" s="1336"/>
      <c r="AV175" s="1336"/>
      <c r="AW175" s="1336"/>
      <c r="AX175" s="1336"/>
      <c r="AY175" s="1336"/>
      <c r="AZ175" s="1336"/>
      <c r="BA175" s="1336"/>
      <c r="BB175" s="1336"/>
      <c r="BC175" s="1336"/>
      <c r="BD175" s="1336"/>
      <c r="BE175" s="1336"/>
      <c r="BF175" s="1336"/>
      <c r="BG175" s="1336"/>
      <c r="BH175" s="1336"/>
      <c r="BI175" s="1336"/>
      <c r="BJ175" s="1336"/>
      <c r="BK175" s="1336"/>
      <c r="BL175" s="1336"/>
      <c r="BM175" s="1336"/>
      <c r="BN175" s="1336"/>
      <c r="BO175" s="1336"/>
      <c r="BP175" s="1336"/>
      <c r="BQ175" s="1336"/>
      <c r="BR175" s="1336"/>
      <c r="BS175" s="1336"/>
      <c r="BT175" s="1336"/>
      <c r="BU175" s="1336"/>
      <c r="BV175" s="1336"/>
      <c r="BW175" s="1336"/>
      <c r="BX175" s="1336"/>
      <c r="BY175" s="1336"/>
      <c r="BZ175" s="1336"/>
      <c r="CA175" s="1336"/>
      <c r="CB175" s="1336"/>
      <c r="CC175" s="1336"/>
      <c r="CD175" s="1336"/>
      <c r="CE175" s="1336"/>
      <c r="CF175" s="1336"/>
      <c r="CG175" s="1336"/>
      <c r="CH175" s="1336"/>
      <c r="CI175" s="1336"/>
      <c r="CJ175" s="1336"/>
      <c r="CK175" s="1336"/>
      <c r="CL175" s="1336"/>
      <c r="CM175" s="1336"/>
      <c r="CN175" s="1336"/>
      <c r="CO175" s="1336"/>
      <c r="CP175" s="1336"/>
      <c r="CQ175" s="1336"/>
      <c r="CR175" s="1336"/>
      <c r="CS175" s="1336"/>
      <c r="CT175" s="1336"/>
      <c r="CU175" s="1336"/>
      <c r="CV175" s="1336"/>
      <c r="CW175" s="1336"/>
      <c r="CX175" s="1336"/>
      <c r="CY175" s="1336"/>
      <c r="CZ175" s="1336"/>
      <c r="DA175" s="1336"/>
      <c r="DB175" s="1336"/>
      <c r="DC175" s="1336"/>
      <c r="DD175" s="1336"/>
      <c r="DE175" s="1336"/>
      <c r="DF175" s="1336"/>
      <c r="DG175" s="1336"/>
    </row>
    <row r="176" spans="1:111" s="1338" customFormat="1" ht="18.75" hidden="1">
      <c r="A176" s="1326" t="s">
        <v>824</v>
      </c>
      <c r="B176" s="1963">
        <v>36222</v>
      </c>
      <c r="C176" s="1795">
        <v>36222</v>
      </c>
      <c r="D176" s="1341"/>
      <c r="F176" s="1831"/>
      <c r="G176" s="2311"/>
      <c r="H176" s="1336"/>
      <c r="I176" s="1336"/>
      <c r="J176" s="1337"/>
      <c r="K176" s="1337"/>
      <c r="L176" s="1336"/>
      <c r="M176" s="1336"/>
      <c r="N176" s="1352"/>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336"/>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6"/>
      <c r="BG176" s="1336"/>
      <c r="BH176" s="1336"/>
      <c r="BI176" s="1336"/>
      <c r="BJ176" s="1336"/>
      <c r="BK176" s="1336"/>
      <c r="BL176" s="1336"/>
      <c r="BM176" s="1336"/>
      <c r="BN176" s="1336"/>
      <c r="BO176" s="1336"/>
      <c r="BP176" s="1336"/>
      <c r="BQ176" s="1336"/>
      <c r="BR176" s="1336"/>
      <c r="BS176" s="1336"/>
      <c r="BT176" s="1336"/>
      <c r="BU176" s="1336"/>
      <c r="BV176" s="1336"/>
      <c r="BW176" s="1336"/>
      <c r="BX176" s="1336"/>
      <c r="BY176" s="1336"/>
      <c r="BZ176" s="1336"/>
      <c r="CA176" s="1336"/>
      <c r="CB176" s="1336"/>
      <c r="CC176" s="1336"/>
      <c r="CD176" s="1336"/>
      <c r="CE176" s="1336"/>
      <c r="CF176" s="1336"/>
      <c r="CG176" s="1336"/>
      <c r="CH176" s="1336"/>
      <c r="CI176" s="1336"/>
      <c r="CJ176" s="1336"/>
      <c r="CK176" s="1336"/>
      <c r="CL176" s="1336"/>
      <c r="CM176" s="1336"/>
      <c r="CN176" s="1336"/>
      <c r="CO176" s="1336"/>
      <c r="CP176" s="1336"/>
      <c r="CQ176" s="1336"/>
      <c r="CR176" s="1336"/>
      <c r="CS176" s="1336"/>
      <c r="CT176" s="1336"/>
      <c r="CU176" s="1336"/>
      <c r="CV176" s="1336"/>
      <c r="CW176" s="1336"/>
      <c r="CX176" s="1336"/>
      <c r="CY176" s="1336"/>
      <c r="CZ176" s="1336"/>
      <c r="DA176" s="1336"/>
      <c r="DB176" s="1336"/>
      <c r="DC176" s="1336"/>
      <c r="DD176" s="1336"/>
      <c r="DE176" s="1336"/>
      <c r="DF176" s="1336"/>
      <c r="DG176" s="1336"/>
    </row>
    <row r="177" spans="1:111" s="1338" customFormat="1" ht="18.75" hidden="1">
      <c r="A177" s="1327" t="s">
        <v>823</v>
      </c>
      <c r="B177" s="1963">
        <v>36541</v>
      </c>
      <c r="C177" s="1795">
        <v>36541</v>
      </c>
      <c r="D177" s="1341"/>
      <c r="F177" s="1831"/>
      <c r="G177" s="2311"/>
      <c r="H177" s="1336"/>
      <c r="I177" s="1336"/>
      <c r="J177" s="1337"/>
      <c r="K177" s="1337"/>
      <c r="L177" s="1336"/>
      <c r="M177" s="1336"/>
      <c r="N177" s="1352"/>
      <c r="O177" s="1336"/>
      <c r="P177" s="1336"/>
      <c r="Q177" s="1336"/>
      <c r="R177" s="1336"/>
      <c r="S177" s="1336"/>
      <c r="T177" s="1336"/>
      <c r="U177" s="1336"/>
      <c r="V177" s="1336"/>
      <c r="W177" s="1336"/>
      <c r="X177" s="1336"/>
      <c r="Y177" s="1336"/>
      <c r="Z177" s="1336"/>
      <c r="AA177" s="1336"/>
      <c r="AB177" s="1336"/>
      <c r="AC177" s="1336"/>
      <c r="AD177" s="1336"/>
      <c r="AE177" s="1336"/>
      <c r="AF177" s="1336"/>
      <c r="AG177" s="1336"/>
      <c r="AH177" s="1336"/>
      <c r="AI177" s="1336"/>
      <c r="AJ177" s="1336"/>
      <c r="AK177" s="1336"/>
      <c r="AL177" s="1336"/>
      <c r="AM177" s="1336"/>
      <c r="AN177" s="1336"/>
      <c r="AO177" s="1336"/>
      <c r="AP177" s="1336"/>
      <c r="AQ177" s="1336"/>
      <c r="AR177" s="1336"/>
      <c r="AS177" s="1336"/>
      <c r="AT177" s="1336"/>
      <c r="AU177" s="1336"/>
      <c r="AV177" s="1336"/>
      <c r="AW177" s="1336"/>
      <c r="AX177" s="1336"/>
      <c r="AY177" s="1336"/>
      <c r="AZ177" s="1336"/>
      <c r="BA177" s="1336"/>
      <c r="BB177" s="1336"/>
      <c r="BC177" s="1336"/>
      <c r="BD177" s="1336"/>
      <c r="BE177" s="1336"/>
      <c r="BF177" s="1336"/>
      <c r="BG177" s="1336"/>
      <c r="BH177" s="1336"/>
      <c r="BI177" s="1336"/>
      <c r="BJ177" s="1336"/>
      <c r="BK177" s="1336"/>
      <c r="BL177" s="1336"/>
      <c r="BM177" s="1336"/>
      <c r="BN177" s="1336"/>
      <c r="BO177" s="1336"/>
      <c r="BP177" s="1336"/>
      <c r="BQ177" s="1336"/>
      <c r="BR177" s="1336"/>
      <c r="BS177" s="1336"/>
      <c r="BT177" s="1336"/>
      <c r="BU177" s="1336"/>
      <c r="BV177" s="1336"/>
      <c r="BW177" s="1336"/>
      <c r="BX177" s="1336"/>
      <c r="BY177" s="1336"/>
      <c r="BZ177" s="1336"/>
      <c r="CA177" s="1336"/>
      <c r="CB177" s="1336"/>
      <c r="CC177" s="1336"/>
      <c r="CD177" s="1336"/>
      <c r="CE177" s="1336"/>
      <c r="CF177" s="1336"/>
      <c r="CG177" s="1336"/>
      <c r="CH177" s="1336"/>
      <c r="CI177" s="1336"/>
      <c r="CJ177" s="1336"/>
      <c r="CK177" s="1336"/>
      <c r="CL177" s="1336"/>
      <c r="CM177" s="1336"/>
      <c r="CN177" s="1336"/>
      <c r="CO177" s="1336"/>
      <c r="CP177" s="1336"/>
      <c r="CQ177" s="1336"/>
      <c r="CR177" s="1336"/>
      <c r="CS177" s="1336"/>
      <c r="CT177" s="1336"/>
      <c r="CU177" s="1336"/>
      <c r="CV177" s="1336"/>
      <c r="CW177" s="1336"/>
      <c r="CX177" s="1336"/>
      <c r="CY177" s="1336"/>
      <c r="CZ177" s="1336"/>
      <c r="DA177" s="1336"/>
      <c r="DB177" s="1336"/>
      <c r="DC177" s="1336"/>
      <c r="DD177" s="1336"/>
      <c r="DE177" s="1336"/>
      <c r="DF177" s="1336"/>
      <c r="DG177" s="1336"/>
    </row>
    <row r="178" spans="1:111" s="1338" customFormat="1" ht="18.75" hidden="1">
      <c r="A178" s="1327" t="s">
        <v>822</v>
      </c>
      <c r="B178" s="1963">
        <v>36976</v>
      </c>
      <c r="C178" s="1795">
        <v>36976</v>
      </c>
      <c r="D178" s="1341"/>
      <c r="F178" s="1831"/>
      <c r="G178" s="2311"/>
      <c r="H178" s="1336"/>
      <c r="I178" s="1336"/>
      <c r="J178" s="1337"/>
      <c r="K178" s="1337"/>
      <c r="L178" s="1336"/>
      <c r="M178" s="1336"/>
      <c r="N178" s="1352"/>
      <c r="O178" s="1336"/>
      <c r="P178" s="1336"/>
      <c r="Q178" s="1336"/>
      <c r="R178" s="1336"/>
      <c r="S178" s="1336"/>
      <c r="T178" s="1336"/>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6"/>
      <c r="AQ178" s="1336"/>
      <c r="AR178" s="1336"/>
      <c r="AS178" s="1336"/>
      <c r="AT178" s="1336"/>
      <c r="AU178" s="1336"/>
      <c r="AV178" s="1336"/>
      <c r="AW178" s="1336"/>
      <c r="AX178" s="1336"/>
      <c r="AY178" s="1336"/>
      <c r="AZ178" s="1336"/>
      <c r="BA178" s="1336"/>
      <c r="BB178" s="1336"/>
      <c r="BC178" s="1336"/>
      <c r="BD178" s="1336"/>
      <c r="BE178" s="1336"/>
      <c r="BF178" s="1336"/>
      <c r="BG178" s="1336"/>
      <c r="BH178" s="1336"/>
      <c r="BI178" s="1336"/>
      <c r="BJ178" s="1336"/>
      <c r="BK178" s="1336"/>
      <c r="BL178" s="1336"/>
      <c r="BM178" s="1336"/>
      <c r="BN178" s="1336"/>
      <c r="BO178" s="1336"/>
      <c r="BP178" s="1336"/>
      <c r="BQ178" s="1336"/>
      <c r="BR178" s="1336"/>
      <c r="BS178" s="1336"/>
      <c r="BT178" s="1336"/>
      <c r="BU178" s="1336"/>
      <c r="BV178" s="1336"/>
      <c r="BW178" s="1336"/>
      <c r="BX178" s="1336"/>
      <c r="BY178" s="1336"/>
      <c r="BZ178" s="1336"/>
      <c r="CA178" s="1336"/>
      <c r="CB178" s="1336"/>
      <c r="CC178" s="1336"/>
      <c r="CD178" s="1336"/>
      <c r="CE178" s="1336"/>
      <c r="CF178" s="1336"/>
      <c r="CG178" s="1336"/>
      <c r="CH178" s="1336"/>
      <c r="CI178" s="1336"/>
      <c r="CJ178" s="1336"/>
      <c r="CK178" s="1336"/>
      <c r="CL178" s="1336"/>
      <c r="CM178" s="1336"/>
      <c r="CN178" s="1336"/>
      <c r="CO178" s="1336"/>
      <c r="CP178" s="1336"/>
      <c r="CQ178" s="1336"/>
      <c r="CR178" s="1336"/>
      <c r="CS178" s="1336"/>
      <c r="CT178" s="1336"/>
      <c r="CU178" s="1336"/>
      <c r="CV178" s="1336"/>
      <c r="CW178" s="1336"/>
      <c r="CX178" s="1336"/>
      <c r="CY178" s="1336"/>
      <c r="CZ178" s="1336"/>
      <c r="DA178" s="1336"/>
      <c r="DB178" s="1336"/>
      <c r="DC178" s="1336"/>
      <c r="DD178" s="1336"/>
      <c r="DE178" s="1336"/>
      <c r="DF178" s="1336"/>
      <c r="DG178" s="1336"/>
    </row>
    <row r="179" spans="1:111" s="1338" customFormat="1" ht="18.75" hidden="1">
      <c r="A179" s="1327" t="s">
        <v>821</v>
      </c>
      <c r="B179" s="1963">
        <v>37416</v>
      </c>
      <c r="C179" s="1795">
        <v>37416</v>
      </c>
      <c r="D179" s="1341"/>
      <c r="F179" s="1831"/>
      <c r="G179" s="2311"/>
      <c r="H179" s="1336"/>
      <c r="I179" s="1336"/>
      <c r="J179" s="1337"/>
      <c r="K179" s="1337"/>
      <c r="L179" s="1336"/>
      <c r="M179" s="1336"/>
      <c r="N179" s="1352"/>
      <c r="O179" s="1336"/>
      <c r="P179" s="1336"/>
      <c r="Q179" s="1336"/>
      <c r="R179" s="1336"/>
      <c r="S179" s="1336"/>
      <c r="T179" s="1336"/>
      <c r="U179" s="1336"/>
      <c r="V179" s="1336"/>
      <c r="W179" s="1336"/>
      <c r="X179" s="1336"/>
      <c r="Y179" s="1336"/>
      <c r="Z179" s="1336"/>
      <c r="AA179" s="1336"/>
      <c r="AB179" s="1336"/>
      <c r="AC179" s="1336"/>
      <c r="AD179" s="1336"/>
      <c r="AE179" s="1336"/>
      <c r="AF179" s="1336"/>
      <c r="AG179" s="1336"/>
      <c r="AH179" s="1336"/>
      <c r="AI179" s="1336"/>
      <c r="AJ179" s="1336"/>
      <c r="AK179" s="1336"/>
      <c r="AL179" s="1336"/>
      <c r="AM179" s="1336"/>
      <c r="AN179" s="1336"/>
      <c r="AO179" s="1336"/>
      <c r="AP179" s="1336"/>
      <c r="AQ179" s="1336"/>
      <c r="AR179" s="1336"/>
      <c r="AS179" s="1336"/>
      <c r="AT179" s="1336"/>
      <c r="AU179" s="1336"/>
      <c r="AV179" s="1336"/>
      <c r="AW179" s="1336"/>
      <c r="AX179" s="1336"/>
      <c r="AY179" s="1336"/>
      <c r="AZ179" s="1336"/>
      <c r="BA179" s="1336"/>
      <c r="BB179" s="1336"/>
      <c r="BC179" s="1336"/>
      <c r="BD179" s="1336"/>
      <c r="BE179" s="1336"/>
      <c r="BF179" s="1336"/>
      <c r="BG179" s="1336"/>
      <c r="BH179" s="1336"/>
      <c r="BI179" s="1336"/>
      <c r="BJ179" s="1336"/>
      <c r="BK179" s="1336"/>
      <c r="BL179" s="1336"/>
      <c r="BM179" s="1336"/>
      <c r="BN179" s="1336"/>
      <c r="BO179" s="1336"/>
      <c r="BP179" s="1336"/>
      <c r="BQ179" s="1336"/>
      <c r="BR179" s="1336"/>
      <c r="BS179" s="1336"/>
      <c r="BT179" s="1336"/>
      <c r="BU179" s="1336"/>
      <c r="BV179" s="1336"/>
      <c r="BW179" s="1336"/>
      <c r="BX179" s="1336"/>
      <c r="BY179" s="1336"/>
      <c r="BZ179" s="1336"/>
      <c r="CA179" s="1336"/>
      <c r="CB179" s="1336"/>
      <c r="CC179" s="1336"/>
      <c r="CD179" s="1336"/>
      <c r="CE179" s="1336"/>
      <c r="CF179" s="1336"/>
      <c r="CG179" s="1336"/>
      <c r="CH179" s="1336"/>
      <c r="CI179" s="1336"/>
      <c r="CJ179" s="1336"/>
      <c r="CK179" s="1336"/>
      <c r="CL179" s="1336"/>
      <c r="CM179" s="1336"/>
      <c r="CN179" s="1336"/>
      <c r="CO179" s="1336"/>
      <c r="CP179" s="1336"/>
      <c r="CQ179" s="1336"/>
      <c r="CR179" s="1336"/>
      <c r="CS179" s="1336"/>
      <c r="CT179" s="1336"/>
      <c r="CU179" s="1336"/>
      <c r="CV179" s="1336"/>
      <c r="CW179" s="1336"/>
      <c r="CX179" s="1336"/>
      <c r="CY179" s="1336"/>
      <c r="CZ179" s="1336"/>
      <c r="DA179" s="1336"/>
      <c r="DB179" s="1336"/>
      <c r="DC179" s="1336"/>
      <c r="DD179" s="1336"/>
      <c r="DE179" s="1336"/>
      <c r="DF179" s="1336"/>
      <c r="DG179" s="1336"/>
    </row>
    <row r="180" spans="1:111" s="1338" customFormat="1" ht="18.75" hidden="1">
      <c r="A180" s="1327" t="s">
        <v>820</v>
      </c>
      <c r="B180" s="1963">
        <v>37861</v>
      </c>
      <c r="C180" s="1795">
        <v>37861</v>
      </c>
      <c r="D180" s="1341"/>
      <c r="F180" s="1831"/>
      <c r="G180" s="2311"/>
      <c r="H180" s="1336"/>
      <c r="I180" s="1336"/>
      <c r="J180" s="1337"/>
      <c r="K180" s="1337"/>
      <c r="L180" s="1336"/>
      <c r="M180" s="1336"/>
      <c r="N180" s="1352"/>
      <c r="O180" s="1336"/>
      <c r="P180" s="1336"/>
      <c r="Q180" s="1336"/>
      <c r="R180" s="1336"/>
      <c r="S180" s="1336"/>
      <c r="T180" s="1336"/>
      <c r="U180" s="1336"/>
      <c r="V180" s="1336"/>
      <c r="W180" s="1336"/>
      <c r="X180" s="1336"/>
      <c r="Y180" s="1336"/>
      <c r="Z180" s="1336"/>
      <c r="AA180" s="1336"/>
      <c r="AB180" s="1336"/>
      <c r="AC180" s="1336"/>
      <c r="AD180" s="1336"/>
      <c r="AE180" s="1336"/>
      <c r="AF180" s="1336"/>
      <c r="AG180" s="1336"/>
      <c r="AH180" s="1336"/>
      <c r="AI180" s="1336"/>
      <c r="AJ180" s="1336"/>
      <c r="AK180" s="1336"/>
      <c r="AL180" s="1336"/>
      <c r="AM180" s="1336"/>
      <c r="AN180" s="1336"/>
      <c r="AO180" s="1336"/>
      <c r="AP180" s="1336"/>
      <c r="AQ180" s="1336"/>
      <c r="AR180" s="1336"/>
      <c r="AS180" s="1336"/>
      <c r="AT180" s="1336"/>
      <c r="AU180" s="1336"/>
      <c r="AV180" s="1336"/>
      <c r="AW180" s="1336"/>
      <c r="AX180" s="1336"/>
      <c r="AY180" s="1336"/>
      <c r="AZ180" s="1336"/>
      <c r="BA180" s="1336"/>
      <c r="BB180" s="1336"/>
      <c r="BC180" s="1336"/>
      <c r="BD180" s="1336"/>
      <c r="BE180" s="1336"/>
      <c r="BF180" s="1336"/>
      <c r="BG180" s="1336"/>
      <c r="BH180" s="1336"/>
      <c r="BI180" s="1336"/>
      <c r="BJ180" s="1336"/>
      <c r="BK180" s="1336"/>
      <c r="BL180" s="1336"/>
      <c r="BM180" s="1336"/>
      <c r="BN180" s="1336"/>
      <c r="BO180" s="1336"/>
      <c r="BP180" s="1336"/>
      <c r="BQ180" s="1336"/>
      <c r="BR180" s="1336"/>
      <c r="BS180" s="1336"/>
      <c r="BT180" s="1336"/>
      <c r="BU180" s="1336"/>
      <c r="BV180" s="1336"/>
      <c r="BW180" s="1336"/>
      <c r="BX180" s="1336"/>
      <c r="BY180" s="1336"/>
      <c r="BZ180" s="1336"/>
      <c r="CA180" s="1336"/>
      <c r="CB180" s="1336"/>
      <c r="CC180" s="1336"/>
      <c r="CD180" s="1336"/>
      <c r="CE180" s="1336"/>
      <c r="CF180" s="1336"/>
      <c r="CG180" s="1336"/>
      <c r="CH180" s="1336"/>
      <c r="CI180" s="1336"/>
      <c r="CJ180" s="1336"/>
      <c r="CK180" s="1336"/>
      <c r="CL180" s="1336"/>
      <c r="CM180" s="1336"/>
      <c r="CN180" s="1336"/>
      <c r="CO180" s="1336"/>
      <c r="CP180" s="1336"/>
      <c r="CQ180" s="1336"/>
      <c r="CR180" s="1336"/>
      <c r="CS180" s="1336"/>
      <c r="CT180" s="1336"/>
      <c r="CU180" s="1336"/>
      <c r="CV180" s="1336"/>
      <c r="CW180" s="1336"/>
      <c r="CX180" s="1336"/>
      <c r="CY180" s="1336"/>
      <c r="CZ180" s="1336"/>
      <c r="DA180" s="1336"/>
      <c r="DB180" s="1336"/>
      <c r="DC180" s="1336"/>
      <c r="DD180" s="1336"/>
      <c r="DE180" s="1336"/>
      <c r="DF180" s="1336"/>
      <c r="DG180" s="1336"/>
    </row>
    <row r="181" spans="1:111" s="1338" customFormat="1" ht="18.75" hidden="1">
      <c r="A181" s="1327" t="s">
        <v>819</v>
      </c>
      <c r="B181" s="1963">
        <v>38313</v>
      </c>
      <c r="C181" s="1795">
        <v>38313</v>
      </c>
      <c r="D181" s="1341"/>
      <c r="F181" s="1831"/>
      <c r="G181" s="2311"/>
      <c r="H181" s="1336"/>
      <c r="I181" s="1336"/>
      <c r="J181" s="1337"/>
      <c r="K181" s="1337"/>
      <c r="L181" s="1336"/>
      <c r="M181" s="1336"/>
      <c r="N181" s="1352"/>
      <c r="O181" s="1336"/>
      <c r="P181" s="1336"/>
      <c r="Q181" s="1336"/>
      <c r="R181" s="1336"/>
      <c r="S181" s="1336"/>
      <c r="T181" s="1336"/>
      <c r="U181" s="1336"/>
      <c r="V181" s="1336"/>
      <c r="W181" s="1336"/>
      <c r="X181" s="1336"/>
      <c r="Y181" s="1336"/>
      <c r="Z181" s="1336"/>
      <c r="AA181" s="1336"/>
      <c r="AB181" s="1336"/>
      <c r="AC181" s="1336"/>
      <c r="AD181" s="1336"/>
      <c r="AE181" s="1336"/>
      <c r="AF181" s="1336"/>
      <c r="AG181" s="1336"/>
      <c r="AH181" s="1336"/>
      <c r="AI181" s="1336"/>
      <c r="AJ181" s="1336"/>
      <c r="AK181" s="1336"/>
      <c r="AL181" s="1336"/>
      <c r="AM181" s="1336"/>
      <c r="AN181" s="1336"/>
      <c r="AO181" s="1336"/>
      <c r="AP181" s="1336"/>
      <c r="AQ181" s="1336"/>
      <c r="AR181" s="1336"/>
      <c r="AS181" s="1336"/>
      <c r="AT181" s="1336"/>
      <c r="AU181" s="1336"/>
      <c r="AV181" s="1336"/>
      <c r="AW181" s="1336"/>
      <c r="AX181" s="1336"/>
      <c r="AY181" s="1336"/>
      <c r="AZ181" s="1336"/>
      <c r="BA181" s="1336"/>
      <c r="BB181" s="1336"/>
      <c r="BC181" s="1336"/>
      <c r="BD181" s="1336"/>
      <c r="BE181" s="1336"/>
      <c r="BF181" s="1336"/>
      <c r="BG181" s="1336"/>
      <c r="BH181" s="1336"/>
      <c r="BI181" s="1336"/>
      <c r="BJ181" s="1336"/>
      <c r="BK181" s="1336"/>
      <c r="BL181" s="1336"/>
      <c r="BM181" s="1336"/>
      <c r="BN181" s="1336"/>
      <c r="BO181" s="1336"/>
      <c r="BP181" s="1336"/>
      <c r="BQ181" s="1336"/>
      <c r="BR181" s="1336"/>
      <c r="BS181" s="1336"/>
      <c r="BT181" s="1336"/>
      <c r="BU181" s="1336"/>
      <c r="BV181" s="1336"/>
      <c r="BW181" s="1336"/>
      <c r="BX181" s="1336"/>
      <c r="BY181" s="1336"/>
      <c r="BZ181" s="1336"/>
      <c r="CA181" s="1336"/>
      <c r="CB181" s="1336"/>
      <c r="CC181" s="1336"/>
      <c r="CD181" s="1336"/>
      <c r="CE181" s="1336"/>
      <c r="CF181" s="1336"/>
      <c r="CG181" s="1336"/>
      <c r="CH181" s="1336"/>
      <c r="CI181" s="1336"/>
      <c r="CJ181" s="1336"/>
      <c r="CK181" s="1336"/>
      <c r="CL181" s="1336"/>
      <c r="CM181" s="1336"/>
      <c r="CN181" s="1336"/>
      <c r="CO181" s="1336"/>
      <c r="CP181" s="1336"/>
      <c r="CQ181" s="1336"/>
      <c r="CR181" s="1336"/>
      <c r="CS181" s="1336"/>
      <c r="CT181" s="1336"/>
      <c r="CU181" s="1336"/>
      <c r="CV181" s="1336"/>
      <c r="CW181" s="1336"/>
      <c r="CX181" s="1336"/>
      <c r="CY181" s="1336"/>
      <c r="CZ181" s="1336"/>
      <c r="DA181" s="1336"/>
      <c r="DB181" s="1336"/>
      <c r="DC181" s="1336"/>
      <c r="DD181" s="1336"/>
      <c r="DE181" s="1336"/>
      <c r="DF181" s="1336"/>
      <c r="DG181" s="1336"/>
    </row>
    <row r="182" spans="1:111" s="1338" customFormat="1" ht="18.75" hidden="1">
      <c r="A182" s="1327" t="s">
        <v>818</v>
      </c>
      <c r="B182" s="1963">
        <v>38770</v>
      </c>
      <c r="C182" s="1795">
        <v>38770</v>
      </c>
      <c r="D182" s="1341"/>
      <c r="F182" s="1831"/>
      <c r="G182" s="2311"/>
      <c r="H182" s="1336"/>
      <c r="I182" s="1336"/>
      <c r="J182" s="1337"/>
      <c r="K182" s="1337"/>
      <c r="L182" s="1336"/>
      <c r="M182" s="1336"/>
      <c r="N182" s="1352"/>
      <c r="O182" s="1336"/>
      <c r="P182" s="1336"/>
      <c r="Q182" s="1336"/>
      <c r="R182" s="1336"/>
      <c r="S182" s="1336"/>
      <c r="T182" s="1336"/>
      <c r="U182" s="1336"/>
      <c r="V182" s="1336"/>
      <c r="W182" s="1336"/>
      <c r="X182" s="1336"/>
      <c r="Y182" s="1336"/>
      <c r="Z182" s="1336"/>
      <c r="AA182" s="1336"/>
      <c r="AB182" s="1336"/>
      <c r="AC182" s="1336"/>
      <c r="AD182" s="1336"/>
      <c r="AE182" s="1336"/>
      <c r="AF182" s="1336"/>
      <c r="AG182" s="1336"/>
      <c r="AH182" s="1336"/>
      <c r="AI182" s="1336"/>
      <c r="AJ182" s="1336"/>
      <c r="AK182" s="1336"/>
      <c r="AL182" s="1336"/>
      <c r="AM182" s="1336"/>
      <c r="AN182" s="1336"/>
      <c r="AO182" s="1336"/>
      <c r="AP182" s="1336"/>
      <c r="AQ182" s="1336"/>
      <c r="AR182" s="1336"/>
      <c r="AS182" s="1336"/>
      <c r="AT182" s="1336"/>
      <c r="AU182" s="1336"/>
      <c r="AV182" s="1336"/>
      <c r="AW182" s="1336"/>
      <c r="AX182" s="1336"/>
      <c r="AY182" s="1336"/>
      <c r="AZ182" s="1336"/>
      <c r="BA182" s="1336"/>
      <c r="BB182" s="1336"/>
      <c r="BC182" s="1336"/>
      <c r="BD182" s="1336"/>
      <c r="BE182" s="1336"/>
      <c r="BF182" s="1336"/>
      <c r="BG182" s="1336"/>
      <c r="BH182" s="1336"/>
      <c r="BI182" s="1336"/>
      <c r="BJ182" s="1336"/>
      <c r="BK182" s="1336"/>
      <c r="BL182" s="1336"/>
      <c r="BM182" s="1336"/>
      <c r="BN182" s="1336"/>
      <c r="BO182" s="1336"/>
      <c r="BP182" s="1336"/>
      <c r="BQ182" s="1336"/>
      <c r="BR182" s="1336"/>
      <c r="BS182" s="1336"/>
      <c r="BT182" s="1336"/>
      <c r="BU182" s="1336"/>
      <c r="BV182" s="1336"/>
      <c r="BW182" s="1336"/>
      <c r="BX182" s="1336"/>
      <c r="BY182" s="1336"/>
      <c r="BZ182" s="1336"/>
      <c r="CA182" s="1336"/>
      <c r="CB182" s="1336"/>
      <c r="CC182" s="1336"/>
      <c r="CD182" s="1336"/>
      <c r="CE182" s="1336"/>
      <c r="CF182" s="1336"/>
      <c r="CG182" s="1336"/>
      <c r="CH182" s="1336"/>
      <c r="CI182" s="1336"/>
      <c r="CJ182" s="1336"/>
      <c r="CK182" s="1336"/>
      <c r="CL182" s="1336"/>
      <c r="CM182" s="1336"/>
      <c r="CN182" s="1336"/>
      <c r="CO182" s="1336"/>
      <c r="CP182" s="1336"/>
      <c r="CQ182" s="1336"/>
      <c r="CR182" s="1336"/>
      <c r="CS182" s="1336"/>
      <c r="CT182" s="1336"/>
      <c r="CU182" s="1336"/>
      <c r="CV182" s="1336"/>
      <c r="CW182" s="1336"/>
      <c r="CX182" s="1336"/>
      <c r="CY182" s="1336"/>
      <c r="CZ182" s="1336"/>
      <c r="DA182" s="1336"/>
      <c r="DB182" s="1336"/>
      <c r="DC182" s="1336"/>
      <c r="DD182" s="1336"/>
      <c r="DE182" s="1336"/>
      <c r="DF182" s="1336"/>
      <c r="DG182" s="1336"/>
    </row>
    <row r="183" spans="1:111" s="1338" customFormat="1" ht="18.75" hidden="1">
      <c r="A183" s="1327" t="s">
        <v>817</v>
      </c>
      <c r="B183" s="1963">
        <v>39231</v>
      </c>
      <c r="C183" s="1795">
        <v>39231</v>
      </c>
      <c r="D183" s="1341"/>
      <c r="F183" s="1831"/>
      <c r="G183" s="2311"/>
      <c r="H183" s="1336"/>
      <c r="I183" s="1336"/>
      <c r="J183" s="1337"/>
      <c r="K183" s="1337"/>
      <c r="L183" s="1336"/>
      <c r="M183" s="1336"/>
      <c r="N183" s="1352"/>
      <c r="O183" s="1336"/>
      <c r="P183" s="1336"/>
      <c r="Q183" s="1336"/>
      <c r="R183" s="1336"/>
      <c r="S183" s="1336"/>
      <c r="T183" s="1336"/>
      <c r="U183" s="1336"/>
      <c r="V183" s="1336"/>
      <c r="W183" s="1336"/>
      <c r="X183" s="1336"/>
      <c r="Y183" s="1336"/>
      <c r="Z183" s="1336"/>
      <c r="AA183" s="1336"/>
      <c r="AB183" s="1336"/>
      <c r="AC183" s="1336"/>
      <c r="AD183" s="1336"/>
      <c r="AE183" s="1336"/>
      <c r="AF183" s="1336"/>
      <c r="AG183" s="1336"/>
      <c r="AH183" s="1336"/>
      <c r="AI183" s="1336"/>
      <c r="AJ183" s="1336"/>
      <c r="AK183" s="1336"/>
      <c r="AL183" s="1336"/>
      <c r="AM183" s="1336"/>
      <c r="AN183" s="1336"/>
      <c r="AO183" s="1336"/>
      <c r="AP183" s="1336"/>
      <c r="AQ183" s="1336"/>
      <c r="AR183" s="1336"/>
      <c r="AS183" s="1336"/>
      <c r="AT183" s="1336"/>
      <c r="AU183" s="1336"/>
      <c r="AV183" s="1336"/>
      <c r="AW183" s="1336"/>
      <c r="AX183" s="1336"/>
      <c r="AY183" s="1336"/>
      <c r="AZ183" s="1336"/>
      <c r="BA183" s="1336"/>
      <c r="BB183" s="1336"/>
      <c r="BC183" s="1336"/>
      <c r="BD183" s="1336"/>
      <c r="BE183" s="1336"/>
      <c r="BF183" s="1336"/>
      <c r="BG183" s="1336"/>
      <c r="BH183" s="1336"/>
      <c r="BI183" s="1336"/>
      <c r="BJ183" s="1336"/>
      <c r="BK183" s="1336"/>
      <c r="BL183" s="1336"/>
      <c r="BM183" s="1336"/>
      <c r="BN183" s="1336"/>
      <c r="BO183" s="1336"/>
      <c r="BP183" s="1336"/>
      <c r="BQ183" s="1336"/>
      <c r="BR183" s="1336"/>
      <c r="BS183" s="1336"/>
      <c r="BT183" s="1336"/>
      <c r="BU183" s="1336"/>
      <c r="BV183" s="1336"/>
      <c r="BW183" s="1336"/>
      <c r="BX183" s="1336"/>
      <c r="BY183" s="1336"/>
      <c r="BZ183" s="1336"/>
      <c r="CA183" s="1336"/>
      <c r="CB183" s="1336"/>
      <c r="CC183" s="1336"/>
      <c r="CD183" s="1336"/>
      <c r="CE183" s="1336"/>
      <c r="CF183" s="1336"/>
      <c r="CG183" s="1336"/>
      <c r="CH183" s="1336"/>
      <c r="CI183" s="1336"/>
      <c r="CJ183" s="1336"/>
      <c r="CK183" s="1336"/>
      <c r="CL183" s="1336"/>
      <c r="CM183" s="1336"/>
      <c r="CN183" s="1336"/>
      <c r="CO183" s="1336"/>
      <c r="CP183" s="1336"/>
      <c r="CQ183" s="1336"/>
      <c r="CR183" s="1336"/>
      <c r="CS183" s="1336"/>
      <c r="CT183" s="1336"/>
      <c r="CU183" s="1336"/>
      <c r="CV183" s="1336"/>
      <c r="CW183" s="1336"/>
      <c r="CX183" s="1336"/>
      <c r="CY183" s="1336"/>
      <c r="CZ183" s="1336"/>
      <c r="DA183" s="1336"/>
      <c r="DB183" s="1336"/>
      <c r="DC183" s="1336"/>
      <c r="DD183" s="1336"/>
      <c r="DE183" s="1336"/>
      <c r="DF183" s="1336"/>
      <c r="DG183" s="1336"/>
    </row>
    <row r="184" spans="1:111" s="1338" customFormat="1" ht="18.75" hidden="1">
      <c r="A184" s="1327" t="s">
        <v>816</v>
      </c>
      <c r="B184" s="1963">
        <v>39700</v>
      </c>
      <c r="C184" s="1795">
        <v>39700</v>
      </c>
      <c r="D184" s="1341"/>
      <c r="F184" s="1831"/>
      <c r="G184" s="2311"/>
      <c r="H184" s="1336"/>
      <c r="I184" s="1336"/>
      <c r="J184" s="1337"/>
      <c r="K184" s="1337"/>
      <c r="L184" s="1336"/>
      <c r="M184" s="1336"/>
      <c r="N184" s="1352"/>
      <c r="O184" s="1336"/>
      <c r="P184" s="1336"/>
      <c r="Q184" s="1336"/>
      <c r="R184" s="1336"/>
      <c r="S184" s="1336"/>
      <c r="T184" s="1336"/>
      <c r="U184" s="1336"/>
      <c r="V184" s="1336"/>
      <c r="W184" s="1336"/>
      <c r="X184" s="1336"/>
      <c r="Y184" s="1336"/>
      <c r="Z184" s="1336"/>
      <c r="AA184" s="1336"/>
      <c r="AB184" s="1336"/>
      <c r="AC184" s="1336"/>
      <c r="AD184" s="1336"/>
      <c r="AE184" s="1336"/>
      <c r="AF184" s="1336"/>
      <c r="AG184" s="1336"/>
      <c r="AH184" s="1336"/>
      <c r="AI184" s="1336"/>
      <c r="AJ184" s="1336"/>
      <c r="AK184" s="1336"/>
      <c r="AL184" s="1336"/>
      <c r="AM184" s="1336"/>
      <c r="AN184" s="1336"/>
      <c r="AO184" s="1336"/>
      <c r="AP184" s="1336"/>
      <c r="AQ184" s="1336"/>
      <c r="AR184" s="1336"/>
      <c r="AS184" s="1336"/>
      <c r="AT184" s="1336"/>
      <c r="AU184" s="1336"/>
      <c r="AV184" s="1336"/>
      <c r="AW184" s="1336"/>
      <c r="AX184" s="1336"/>
      <c r="AY184" s="1336"/>
      <c r="AZ184" s="1336"/>
      <c r="BA184" s="1336"/>
      <c r="BB184" s="1336"/>
      <c r="BC184" s="1336"/>
      <c r="BD184" s="1336"/>
      <c r="BE184" s="1336"/>
      <c r="BF184" s="1336"/>
      <c r="BG184" s="1336"/>
      <c r="BH184" s="1336"/>
      <c r="BI184" s="1336"/>
      <c r="BJ184" s="1336"/>
      <c r="BK184" s="1336"/>
      <c r="BL184" s="1336"/>
      <c r="BM184" s="1336"/>
      <c r="BN184" s="1336"/>
      <c r="BO184" s="1336"/>
      <c r="BP184" s="1336"/>
      <c r="BQ184" s="1336"/>
      <c r="BR184" s="1336"/>
      <c r="BS184" s="1336"/>
      <c r="BT184" s="1336"/>
      <c r="BU184" s="1336"/>
      <c r="BV184" s="1336"/>
      <c r="BW184" s="1336"/>
      <c r="BX184" s="1336"/>
      <c r="BY184" s="1336"/>
      <c r="BZ184" s="1336"/>
      <c r="CA184" s="1336"/>
      <c r="CB184" s="1336"/>
      <c r="CC184" s="1336"/>
      <c r="CD184" s="1336"/>
      <c r="CE184" s="1336"/>
      <c r="CF184" s="1336"/>
      <c r="CG184" s="1336"/>
      <c r="CH184" s="1336"/>
      <c r="CI184" s="1336"/>
      <c r="CJ184" s="1336"/>
      <c r="CK184" s="1336"/>
      <c r="CL184" s="1336"/>
      <c r="CM184" s="1336"/>
      <c r="CN184" s="1336"/>
      <c r="CO184" s="1336"/>
      <c r="CP184" s="1336"/>
      <c r="CQ184" s="1336"/>
      <c r="CR184" s="1336"/>
      <c r="CS184" s="1336"/>
      <c r="CT184" s="1336"/>
      <c r="CU184" s="1336"/>
      <c r="CV184" s="1336"/>
      <c r="CW184" s="1336"/>
      <c r="CX184" s="1336"/>
      <c r="CY184" s="1336"/>
      <c r="CZ184" s="1336"/>
      <c r="DA184" s="1336"/>
      <c r="DB184" s="1336"/>
      <c r="DC184" s="1336"/>
      <c r="DD184" s="1336"/>
      <c r="DE184" s="1336"/>
      <c r="DF184" s="1336"/>
      <c r="DG184" s="1336"/>
    </row>
    <row r="185" spans="1:111" s="1338" customFormat="1" ht="18.75" hidden="1">
      <c r="A185" s="1326" t="s">
        <v>815</v>
      </c>
      <c r="B185" s="1963">
        <v>40051</v>
      </c>
      <c r="C185" s="1795">
        <v>40051</v>
      </c>
      <c r="D185" s="1341"/>
      <c r="F185" s="1831"/>
      <c r="G185" s="2311"/>
      <c r="H185" s="1336"/>
      <c r="I185" s="1336"/>
      <c r="J185" s="1337"/>
      <c r="K185" s="1337"/>
      <c r="L185" s="1336"/>
      <c r="M185" s="1336"/>
      <c r="N185" s="1352"/>
      <c r="O185" s="1336"/>
      <c r="P185" s="1336"/>
      <c r="Q185" s="1336"/>
      <c r="R185" s="1336"/>
      <c r="S185" s="1336"/>
      <c r="T185" s="1336"/>
      <c r="U185" s="1336"/>
      <c r="V185" s="1336"/>
      <c r="W185" s="1336"/>
      <c r="X185" s="1336"/>
      <c r="Y185" s="1336"/>
      <c r="Z185" s="1336"/>
      <c r="AA185" s="1336"/>
      <c r="AB185" s="1336"/>
      <c r="AC185" s="1336"/>
      <c r="AD185" s="1336"/>
      <c r="AE185" s="1336"/>
      <c r="AF185" s="1336"/>
      <c r="AG185" s="1336"/>
      <c r="AH185" s="1336"/>
      <c r="AI185" s="1336"/>
      <c r="AJ185" s="1336"/>
      <c r="AK185" s="1336"/>
      <c r="AL185" s="1336"/>
      <c r="AM185" s="1336"/>
      <c r="AN185" s="1336"/>
      <c r="AO185" s="1336"/>
      <c r="AP185" s="1336"/>
      <c r="AQ185" s="1336"/>
      <c r="AR185" s="1336"/>
      <c r="AS185" s="1336"/>
      <c r="AT185" s="1336"/>
      <c r="AU185" s="1336"/>
      <c r="AV185" s="1336"/>
      <c r="AW185" s="1336"/>
      <c r="AX185" s="1336"/>
      <c r="AY185" s="1336"/>
      <c r="AZ185" s="1336"/>
      <c r="BA185" s="1336"/>
      <c r="BB185" s="1336"/>
      <c r="BC185" s="1336"/>
      <c r="BD185" s="1336"/>
      <c r="BE185" s="1336"/>
      <c r="BF185" s="1336"/>
      <c r="BG185" s="1336"/>
      <c r="BH185" s="1336"/>
      <c r="BI185" s="1336"/>
      <c r="BJ185" s="1336"/>
      <c r="BK185" s="1336"/>
      <c r="BL185" s="1336"/>
      <c r="BM185" s="1336"/>
      <c r="BN185" s="1336"/>
      <c r="BO185" s="1336"/>
      <c r="BP185" s="1336"/>
      <c r="BQ185" s="1336"/>
      <c r="BR185" s="1336"/>
      <c r="BS185" s="1336"/>
      <c r="BT185" s="1336"/>
      <c r="BU185" s="1336"/>
      <c r="BV185" s="1336"/>
      <c r="BW185" s="1336"/>
      <c r="BX185" s="1336"/>
      <c r="BY185" s="1336"/>
      <c r="BZ185" s="1336"/>
      <c r="CA185" s="1336"/>
      <c r="CB185" s="1336"/>
      <c r="CC185" s="1336"/>
      <c r="CD185" s="1336"/>
      <c r="CE185" s="1336"/>
      <c r="CF185" s="1336"/>
      <c r="CG185" s="1336"/>
      <c r="CH185" s="1336"/>
      <c r="CI185" s="1336"/>
      <c r="CJ185" s="1336"/>
      <c r="CK185" s="1336"/>
      <c r="CL185" s="1336"/>
      <c r="CM185" s="1336"/>
      <c r="CN185" s="1336"/>
      <c r="CO185" s="1336"/>
      <c r="CP185" s="1336"/>
      <c r="CQ185" s="1336"/>
      <c r="CR185" s="1336"/>
      <c r="CS185" s="1336"/>
      <c r="CT185" s="1336"/>
      <c r="CU185" s="1336"/>
      <c r="CV185" s="1336"/>
      <c r="CW185" s="1336"/>
      <c r="CX185" s="1336"/>
      <c r="CY185" s="1336"/>
      <c r="CZ185" s="1336"/>
      <c r="DA185" s="1336"/>
      <c r="DB185" s="1336"/>
      <c r="DC185" s="1336"/>
      <c r="DD185" s="1336"/>
      <c r="DE185" s="1336"/>
      <c r="DF185" s="1336"/>
      <c r="DG185" s="1336"/>
    </row>
    <row r="186" spans="1:111" s="1338" customFormat="1" ht="18.75" hidden="1">
      <c r="A186" s="1326" t="s">
        <v>814</v>
      </c>
      <c r="B186" s="1963">
        <v>40529</v>
      </c>
      <c r="C186" s="1795">
        <v>40529</v>
      </c>
      <c r="D186" s="1341"/>
      <c r="F186" s="1831"/>
      <c r="G186" s="2311"/>
      <c r="H186" s="1336"/>
      <c r="I186" s="1336"/>
      <c r="J186" s="1337"/>
      <c r="K186" s="1337"/>
      <c r="L186" s="1336"/>
      <c r="M186" s="1336"/>
      <c r="N186" s="1352"/>
      <c r="O186" s="1336"/>
      <c r="P186" s="1336"/>
      <c r="Q186" s="1336"/>
      <c r="R186" s="1336"/>
      <c r="S186" s="1336"/>
      <c r="T186" s="1336"/>
      <c r="U186" s="1336"/>
      <c r="V186" s="1336"/>
      <c r="W186" s="1336"/>
      <c r="X186" s="1336"/>
      <c r="Y186" s="1336"/>
      <c r="Z186" s="1336"/>
      <c r="AA186" s="1336"/>
      <c r="AB186" s="1336"/>
      <c r="AC186" s="1336"/>
      <c r="AD186" s="1336"/>
      <c r="AE186" s="1336"/>
      <c r="AF186" s="1336"/>
      <c r="AG186" s="1336"/>
      <c r="AH186" s="1336"/>
      <c r="AI186" s="1336"/>
      <c r="AJ186" s="1336"/>
      <c r="AK186" s="1336"/>
      <c r="AL186" s="1336"/>
      <c r="AM186" s="1336"/>
      <c r="AN186" s="1336"/>
      <c r="AO186" s="1336"/>
      <c r="AP186" s="1336"/>
      <c r="AQ186" s="1336"/>
      <c r="AR186" s="1336"/>
      <c r="AS186" s="1336"/>
      <c r="AT186" s="1336"/>
      <c r="AU186" s="1336"/>
      <c r="AV186" s="1336"/>
      <c r="AW186" s="1336"/>
      <c r="AX186" s="1336"/>
      <c r="AY186" s="1336"/>
      <c r="AZ186" s="1336"/>
      <c r="BA186" s="1336"/>
      <c r="BB186" s="1336"/>
      <c r="BC186" s="1336"/>
      <c r="BD186" s="1336"/>
      <c r="BE186" s="1336"/>
      <c r="BF186" s="1336"/>
      <c r="BG186" s="1336"/>
      <c r="BH186" s="1336"/>
      <c r="BI186" s="1336"/>
      <c r="BJ186" s="1336"/>
      <c r="BK186" s="1336"/>
      <c r="BL186" s="1336"/>
      <c r="BM186" s="1336"/>
      <c r="BN186" s="1336"/>
      <c r="BO186" s="1336"/>
      <c r="BP186" s="1336"/>
      <c r="BQ186" s="1336"/>
      <c r="BR186" s="1336"/>
      <c r="BS186" s="1336"/>
      <c r="BT186" s="1336"/>
      <c r="BU186" s="1336"/>
      <c r="BV186" s="1336"/>
      <c r="BW186" s="1336"/>
      <c r="BX186" s="1336"/>
      <c r="BY186" s="1336"/>
      <c r="BZ186" s="1336"/>
      <c r="CA186" s="1336"/>
      <c r="CB186" s="1336"/>
      <c r="CC186" s="1336"/>
      <c r="CD186" s="1336"/>
      <c r="CE186" s="1336"/>
      <c r="CF186" s="1336"/>
      <c r="CG186" s="1336"/>
      <c r="CH186" s="1336"/>
      <c r="CI186" s="1336"/>
      <c r="CJ186" s="1336"/>
      <c r="CK186" s="1336"/>
      <c r="CL186" s="1336"/>
      <c r="CM186" s="1336"/>
      <c r="CN186" s="1336"/>
      <c r="CO186" s="1336"/>
      <c r="CP186" s="1336"/>
      <c r="CQ186" s="1336"/>
      <c r="CR186" s="1336"/>
      <c r="CS186" s="1336"/>
      <c r="CT186" s="1336"/>
      <c r="CU186" s="1336"/>
      <c r="CV186" s="1336"/>
      <c r="CW186" s="1336"/>
      <c r="CX186" s="1336"/>
      <c r="CY186" s="1336"/>
      <c r="CZ186" s="1336"/>
      <c r="DA186" s="1336"/>
      <c r="DB186" s="1336"/>
      <c r="DC186" s="1336"/>
      <c r="DD186" s="1336"/>
      <c r="DE186" s="1336"/>
      <c r="DF186" s="1336"/>
      <c r="DG186" s="1336"/>
    </row>
    <row r="187" spans="1:111" s="1338" customFormat="1" ht="18.75" hidden="1">
      <c r="A187" s="1326" t="s">
        <v>813</v>
      </c>
      <c r="B187" s="1963">
        <v>41013</v>
      </c>
      <c r="C187" s="1795">
        <v>41013</v>
      </c>
      <c r="D187" s="1341"/>
      <c r="F187" s="1831"/>
      <c r="G187" s="2311"/>
      <c r="H187" s="1336"/>
      <c r="I187" s="1336"/>
      <c r="J187" s="1337"/>
      <c r="K187" s="1337"/>
      <c r="L187" s="1336"/>
      <c r="M187" s="1336"/>
      <c r="N187" s="1352"/>
      <c r="O187" s="1336"/>
      <c r="P187" s="1336"/>
      <c r="Q187" s="1336"/>
      <c r="R187" s="1336"/>
      <c r="S187" s="1336"/>
      <c r="T187" s="1336"/>
      <c r="U187" s="1336"/>
      <c r="V187" s="1336"/>
      <c r="W187" s="1336"/>
      <c r="X187" s="1336"/>
      <c r="Y187" s="1336"/>
      <c r="Z187" s="1336"/>
      <c r="AA187" s="1336"/>
      <c r="AB187" s="1336"/>
      <c r="AC187" s="1336"/>
      <c r="AD187" s="1336"/>
      <c r="AE187" s="1336"/>
      <c r="AF187" s="1336"/>
      <c r="AG187" s="1336"/>
      <c r="AH187" s="1336"/>
      <c r="AI187" s="1336"/>
      <c r="AJ187" s="1336"/>
      <c r="AK187" s="1336"/>
      <c r="AL187" s="1336"/>
      <c r="AM187" s="1336"/>
      <c r="AN187" s="1336"/>
      <c r="AO187" s="1336"/>
      <c r="AP187" s="1336"/>
      <c r="AQ187" s="1336"/>
      <c r="AR187" s="1336"/>
      <c r="AS187" s="1336"/>
      <c r="AT187" s="1336"/>
      <c r="AU187" s="1336"/>
      <c r="AV187" s="1336"/>
      <c r="AW187" s="1336"/>
      <c r="AX187" s="1336"/>
      <c r="AY187" s="1336"/>
      <c r="AZ187" s="1336"/>
      <c r="BA187" s="1336"/>
      <c r="BB187" s="1336"/>
      <c r="BC187" s="1336"/>
      <c r="BD187" s="1336"/>
      <c r="BE187" s="1336"/>
      <c r="BF187" s="1336"/>
      <c r="BG187" s="1336"/>
      <c r="BH187" s="1336"/>
      <c r="BI187" s="1336"/>
      <c r="BJ187" s="1336"/>
      <c r="BK187" s="1336"/>
      <c r="BL187" s="1336"/>
      <c r="BM187" s="1336"/>
      <c r="BN187" s="1336"/>
      <c r="BO187" s="1336"/>
      <c r="BP187" s="1336"/>
      <c r="BQ187" s="1336"/>
      <c r="BR187" s="1336"/>
      <c r="BS187" s="1336"/>
      <c r="BT187" s="1336"/>
      <c r="BU187" s="1336"/>
      <c r="BV187" s="1336"/>
      <c r="BW187" s="1336"/>
      <c r="BX187" s="1336"/>
      <c r="BY187" s="1336"/>
      <c r="BZ187" s="1336"/>
      <c r="CA187" s="1336"/>
      <c r="CB187" s="1336"/>
      <c r="CC187" s="1336"/>
      <c r="CD187" s="1336"/>
      <c r="CE187" s="1336"/>
      <c r="CF187" s="1336"/>
      <c r="CG187" s="1336"/>
      <c r="CH187" s="1336"/>
      <c r="CI187" s="1336"/>
      <c r="CJ187" s="1336"/>
      <c r="CK187" s="1336"/>
      <c r="CL187" s="1336"/>
      <c r="CM187" s="1336"/>
      <c r="CN187" s="1336"/>
      <c r="CO187" s="1336"/>
      <c r="CP187" s="1336"/>
      <c r="CQ187" s="1336"/>
      <c r="CR187" s="1336"/>
      <c r="CS187" s="1336"/>
      <c r="CT187" s="1336"/>
      <c r="CU187" s="1336"/>
      <c r="CV187" s="1336"/>
      <c r="CW187" s="1336"/>
      <c r="CX187" s="1336"/>
      <c r="CY187" s="1336"/>
      <c r="CZ187" s="1336"/>
      <c r="DA187" s="1336"/>
      <c r="DB187" s="1336"/>
      <c r="DC187" s="1336"/>
      <c r="DD187" s="1336"/>
      <c r="DE187" s="1336"/>
      <c r="DF187" s="1336"/>
      <c r="DG187" s="1336"/>
    </row>
    <row r="188" spans="1:111" s="1338" customFormat="1" ht="18.75" hidden="1">
      <c r="A188" s="1326" t="s">
        <v>812</v>
      </c>
      <c r="B188" s="1963">
        <v>41503</v>
      </c>
      <c r="C188" s="1795">
        <v>41503</v>
      </c>
      <c r="D188" s="1341"/>
      <c r="F188" s="1831"/>
      <c r="G188" s="2311"/>
      <c r="H188" s="1336"/>
      <c r="I188" s="1336"/>
      <c r="J188" s="1337"/>
      <c r="K188" s="1337"/>
      <c r="L188" s="1336"/>
      <c r="M188" s="1336"/>
      <c r="N188" s="1352"/>
      <c r="O188" s="1336"/>
      <c r="P188" s="1336"/>
      <c r="Q188" s="1336"/>
      <c r="R188" s="1336"/>
      <c r="S188" s="1336"/>
      <c r="T188" s="1336"/>
      <c r="U188" s="1336"/>
      <c r="V188" s="1336"/>
      <c r="W188" s="1336"/>
      <c r="X188" s="1336"/>
      <c r="Y188" s="1336"/>
      <c r="Z188" s="1336"/>
      <c r="AA188" s="1336"/>
      <c r="AB188" s="1336"/>
      <c r="AC188" s="1336"/>
      <c r="AD188" s="1336"/>
      <c r="AE188" s="1336"/>
      <c r="AF188" s="1336"/>
      <c r="AG188" s="1336"/>
      <c r="AH188" s="1336"/>
      <c r="AI188" s="1336"/>
      <c r="AJ188" s="1336"/>
      <c r="AK188" s="1336"/>
      <c r="AL188" s="1336"/>
      <c r="AM188" s="1336"/>
      <c r="AN188" s="1336"/>
      <c r="AO188" s="1336"/>
      <c r="AP188" s="1336"/>
      <c r="AQ188" s="1336"/>
      <c r="AR188" s="1336"/>
      <c r="AS188" s="1336"/>
      <c r="AT188" s="1336"/>
      <c r="AU188" s="1336"/>
      <c r="AV188" s="1336"/>
      <c r="AW188" s="1336"/>
      <c r="AX188" s="1336"/>
      <c r="AY188" s="1336"/>
      <c r="AZ188" s="1336"/>
      <c r="BA188" s="1336"/>
      <c r="BB188" s="1336"/>
      <c r="BC188" s="1336"/>
      <c r="BD188" s="1336"/>
      <c r="BE188" s="1336"/>
      <c r="BF188" s="1336"/>
      <c r="BG188" s="1336"/>
      <c r="BH188" s="1336"/>
      <c r="BI188" s="1336"/>
      <c r="BJ188" s="1336"/>
      <c r="BK188" s="1336"/>
      <c r="BL188" s="1336"/>
      <c r="BM188" s="1336"/>
      <c r="BN188" s="1336"/>
      <c r="BO188" s="1336"/>
      <c r="BP188" s="1336"/>
      <c r="BQ188" s="1336"/>
      <c r="BR188" s="1336"/>
      <c r="BS188" s="1336"/>
      <c r="BT188" s="1336"/>
      <c r="BU188" s="1336"/>
      <c r="BV188" s="1336"/>
      <c r="BW188" s="1336"/>
      <c r="BX188" s="1336"/>
      <c r="BY188" s="1336"/>
      <c r="BZ188" s="1336"/>
      <c r="CA188" s="1336"/>
      <c r="CB188" s="1336"/>
      <c r="CC188" s="1336"/>
      <c r="CD188" s="1336"/>
      <c r="CE188" s="1336"/>
      <c r="CF188" s="1336"/>
      <c r="CG188" s="1336"/>
      <c r="CH188" s="1336"/>
      <c r="CI188" s="1336"/>
      <c r="CJ188" s="1336"/>
      <c r="CK188" s="1336"/>
      <c r="CL188" s="1336"/>
      <c r="CM188" s="1336"/>
      <c r="CN188" s="1336"/>
      <c r="CO188" s="1336"/>
      <c r="CP188" s="1336"/>
      <c r="CQ188" s="1336"/>
      <c r="CR188" s="1336"/>
      <c r="CS188" s="1336"/>
      <c r="CT188" s="1336"/>
      <c r="CU188" s="1336"/>
      <c r="CV188" s="1336"/>
      <c r="CW188" s="1336"/>
      <c r="CX188" s="1336"/>
      <c r="CY188" s="1336"/>
      <c r="CZ188" s="1336"/>
      <c r="DA188" s="1336"/>
      <c r="DB188" s="1336"/>
      <c r="DC188" s="1336"/>
      <c r="DD188" s="1336"/>
      <c r="DE188" s="1336"/>
      <c r="DF188" s="1336"/>
      <c r="DG188" s="1336"/>
    </row>
    <row r="189" spans="1:111" s="1338" customFormat="1" ht="18.75" hidden="1">
      <c r="A189" s="1326" t="s">
        <v>811</v>
      </c>
      <c r="B189" s="1963">
        <v>42000</v>
      </c>
      <c r="C189" s="1795">
        <v>42000</v>
      </c>
      <c r="D189" s="1341"/>
      <c r="F189" s="1831"/>
      <c r="G189" s="2311"/>
      <c r="H189" s="1336"/>
      <c r="I189" s="1336"/>
      <c r="J189" s="1337"/>
      <c r="K189" s="1337"/>
      <c r="L189" s="1336"/>
      <c r="M189" s="1336"/>
      <c r="N189" s="1352"/>
      <c r="O189" s="1336"/>
      <c r="P189" s="1336"/>
      <c r="Q189" s="1336"/>
      <c r="R189" s="1336"/>
      <c r="S189" s="1336"/>
      <c r="T189" s="1336"/>
      <c r="U189" s="1336"/>
      <c r="V189" s="1336"/>
      <c r="W189" s="1336"/>
      <c r="X189" s="1336"/>
      <c r="Y189" s="1336"/>
      <c r="Z189" s="1336"/>
      <c r="AA189" s="1336"/>
      <c r="AB189" s="1336"/>
      <c r="AC189" s="1336"/>
      <c r="AD189" s="1336"/>
      <c r="AE189" s="1336"/>
      <c r="AF189" s="1336"/>
      <c r="AG189" s="1336"/>
      <c r="AH189" s="1336"/>
      <c r="AI189" s="1336"/>
      <c r="AJ189" s="1336"/>
      <c r="AK189" s="1336"/>
      <c r="AL189" s="1336"/>
      <c r="AM189" s="1336"/>
      <c r="AN189" s="1336"/>
      <c r="AO189" s="1336"/>
      <c r="AP189" s="1336"/>
      <c r="AQ189" s="1336"/>
      <c r="AR189" s="1336"/>
      <c r="AS189" s="1336"/>
      <c r="AT189" s="1336"/>
      <c r="AU189" s="1336"/>
      <c r="AV189" s="1336"/>
      <c r="AW189" s="1336"/>
      <c r="AX189" s="1336"/>
      <c r="AY189" s="1336"/>
      <c r="AZ189" s="1336"/>
      <c r="BA189" s="1336"/>
      <c r="BB189" s="1336"/>
      <c r="BC189" s="1336"/>
      <c r="BD189" s="1336"/>
      <c r="BE189" s="1336"/>
      <c r="BF189" s="1336"/>
      <c r="BG189" s="1336"/>
      <c r="BH189" s="1336"/>
      <c r="BI189" s="1336"/>
      <c r="BJ189" s="1336"/>
      <c r="BK189" s="1336"/>
      <c r="BL189" s="1336"/>
      <c r="BM189" s="1336"/>
      <c r="BN189" s="1336"/>
      <c r="BO189" s="1336"/>
      <c r="BP189" s="1336"/>
      <c r="BQ189" s="1336"/>
      <c r="BR189" s="1336"/>
      <c r="BS189" s="1336"/>
      <c r="BT189" s="1336"/>
      <c r="BU189" s="1336"/>
      <c r="BV189" s="1336"/>
      <c r="BW189" s="1336"/>
      <c r="BX189" s="1336"/>
      <c r="BY189" s="1336"/>
      <c r="BZ189" s="1336"/>
      <c r="CA189" s="1336"/>
      <c r="CB189" s="1336"/>
      <c r="CC189" s="1336"/>
      <c r="CD189" s="1336"/>
      <c r="CE189" s="1336"/>
      <c r="CF189" s="1336"/>
      <c r="CG189" s="1336"/>
      <c r="CH189" s="1336"/>
      <c r="CI189" s="1336"/>
      <c r="CJ189" s="1336"/>
      <c r="CK189" s="1336"/>
      <c r="CL189" s="1336"/>
      <c r="CM189" s="1336"/>
      <c r="CN189" s="1336"/>
      <c r="CO189" s="1336"/>
      <c r="CP189" s="1336"/>
      <c r="CQ189" s="1336"/>
      <c r="CR189" s="1336"/>
      <c r="CS189" s="1336"/>
      <c r="CT189" s="1336"/>
      <c r="CU189" s="1336"/>
      <c r="CV189" s="1336"/>
      <c r="CW189" s="1336"/>
      <c r="CX189" s="1336"/>
      <c r="CY189" s="1336"/>
      <c r="CZ189" s="1336"/>
      <c r="DA189" s="1336"/>
      <c r="DB189" s="1336"/>
      <c r="DC189" s="1336"/>
      <c r="DD189" s="1336"/>
      <c r="DE189" s="1336"/>
      <c r="DF189" s="1336"/>
      <c r="DG189" s="1336"/>
    </row>
    <row r="190" spans="1:111" s="1338" customFormat="1" ht="18.75" hidden="1">
      <c r="A190" s="1326" t="s">
        <v>810</v>
      </c>
      <c r="B190" s="1963">
        <v>42502</v>
      </c>
      <c r="C190" s="1795">
        <v>42502</v>
      </c>
      <c r="D190" s="1341"/>
      <c r="F190" s="1831"/>
      <c r="G190" s="2311"/>
      <c r="H190" s="1336"/>
      <c r="I190" s="1336"/>
      <c r="J190" s="1337"/>
      <c r="K190" s="1337"/>
      <c r="L190" s="1336"/>
      <c r="M190" s="1336"/>
      <c r="N190" s="1352"/>
      <c r="O190" s="1336"/>
      <c r="P190" s="1336"/>
      <c r="Q190" s="1336"/>
      <c r="R190" s="1336"/>
      <c r="S190" s="1336"/>
      <c r="T190" s="1336"/>
      <c r="U190" s="1336"/>
      <c r="V190" s="1336"/>
      <c r="W190" s="1336"/>
      <c r="X190" s="1336"/>
      <c r="Y190" s="1336"/>
      <c r="Z190" s="1336"/>
      <c r="AA190" s="1336"/>
      <c r="AB190" s="1336"/>
      <c r="AC190" s="1336"/>
      <c r="AD190" s="1336"/>
      <c r="AE190" s="1336"/>
      <c r="AF190" s="1336"/>
      <c r="AG190" s="1336"/>
      <c r="AH190" s="1336"/>
      <c r="AI190" s="1336"/>
      <c r="AJ190" s="1336"/>
      <c r="AK190" s="1336"/>
      <c r="AL190" s="1336"/>
      <c r="AM190" s="1336"/>
      <c r="AN190" s="1336"/>
      <c r="AO190" s="1336"/>
      <c r="AP190" s="1336"/>
      <c r="AQ190" s="1336"/>
      <c r="AR190" s="1336"/>
      <c r="AS190" s="1336"/>
      <c r="AT190" s="1336"/>
      <c r="AU190" s="1336"/>
      <c r="AV190" s="1336"/>
      <c r="AW190" s="1336"/>
      <c r="AX190" s="1336"/>
      <c r="AY190" s="1336"/>
      <c r="AZ190" s="1336"/>
      <c r="BA190" s="1336"/>
      <c r="BB190" s="1336"/>
      <c r="BC190" s="1336"/>
      <c r="BD190" s="1336"/>
      <c r="BE190" s="1336"/>
      <c r="BF190" s="1336"/>
      <c r="BG190" s="1336"/>
      <c r="BH190" s="1336"/>
      <c r="BI190" s="1336"/>
      <c r="BJ190" s="1336"/>
      <c r="BK190" s="1336"/>
      <c r="BL190" s="1336"/>
      <c r="BM190" s="1336"/>
      <c r="BN190" s="1336"/>
      <c r="BO190" s="1336"/>
      <c r="BP190" s="1336"/>
      <c r="BQ190" s="1336"/>
      <c r="BR190" s="1336"/>
      <c r="BS190" s="1336"/>
      <c r="BT190" s="1336"/>
      <c r="BU190" s="1336"/>
      <c r="BV190" s="1336"/>
      <c r="BW190" s="1336"/>
      <c r="BX190" s="1336"/>
      <c r="BY190" s="1336"/>
      <c r="BZ190" s="1336"/>
      <c r="CA190" s="1336"/>
      <c r="CB190" s="1336"/>
      <c r="CC190" s="1336"/>
      <c r="CD190" s="1336"/>
      <c r="CE190" s="1336"/>
      <c r="CF190" s="1336"/>
      <c r="CG190" s="1336"/>
      <c r="CH190" s="1336"/>
      <c r="CI190" s="1336"/>
      <c r="CJ190" s="1336"/>
      <c r="CK190" s="1336"/>
      <c r="CL190" s="1336"/>
      <c r="CM190" s="1336"/>
      <c r="CN190" s="1336"/>
      <c r="CO190" s="1336"/>
      <c r="CP190" s="1336"/>
      <c r="CQ190" s="1336"/>
      <c r="CR190" s="1336"/>
      <c r="CS190" s="1336"/>
      <c r="CT190" s="1336"/>
      <c r="CU190" s="1336"/>
      <c r="CV190" s="1336"/>
      <c r="CW190" s="1336"/>
      <c r="CX190" s="1336"/>
      <c r="CY190" s="1336"/>
      <c r="CZ190" s="1336"/>
      <c r="DA190" s="1336"/>
      <c r="DB190" s="1336"/>
      <c r="DC190" s="1336"/>
      <c r="DD190" s="1336"/>
      <c r="DE190" s="1336"/>
      <c r="DF190" s="1336"/>
      <c r="DG190" s="1336"/>
    </row>
    <row r="191" spans="1:111" s="1338" customFormat="1" ht="18.75" hidden="1">
      <c r="A191" s="1326" t="s">
        <v>809</v>
      </c>
      <c r="B191" s="1963">
        <v>43010</v>
      </c>
      <c r="C191" s="1795">
        <v>43010</v>
      </c>
      <c r="D191" s="1341"/>
      <c r="F191" s="1831"/>
      <c r="G191" s="2311"/>
      <c r="H191" s="1336"/>
      <c r="I191" s="1336"/>
      <c r="J191" s="1337"/>
      <c r="K191" s="1337"/>
      <c r="L191" s="1336"/>
      <c r="M191" s="1336"/>
      <c r="N191" s="1352"/>
      <c r="O191" s="1336"/>
      <c r="P191" s="1336"/>
      <c r="Q191" s="1336"/>
      <c r="R191" s="1336"/>
      <c r="S191" s="1336"/>
      <c r="T191" s="1336"/>
      <c r="U191" s="1336"/>
      <c r="V191" s="1336"/>
      <c r="W191" s="1336"/>
      <c r="X191" s="1336"/>
      <c r="Y191" s="1336"/>
      <c r="Z191" s="1336"/>
      <c r="AA191" s="1336"/>
      <c r="AB191" s="1336"/>
      <c r="AC191" s="1336"/>
      <c r="AD191" s="1336"/>
      <c r="AE191" s="1336"/>
      <c r="AF191" s="1336"/>
      <c r="AG191" s="1336"/>
      <c r="AH191" s="1336"/>
      <c r="AI191" s="1336"/>
      <c r="AJ191" s="1336"/>
      <c r="AK191" s="1336"/>
      <c r="AL191" s="1336"/>
      <c r="AM191" s="1336"/>
      <c r="AN191" s="1336"/>
      <c r="AO191" s="1336"/>
      <c r="AP191" s="1336"/>
      <c r="AQ191" s="1336"/>
      <c r="AR191" s="1336"/>
      <c r="AS191" s="1336"/>
      <c r="AT191" s="1336"/>
      <c r="AU191" s="1336"/>
      <c r="AV191" s="1336"/>
      <c r="AW191" s="1336"/>
      <c r="AX191" s="1336"/>
      <c r="AY191" s="1336"/>
      <c r="AZ191" s="1336"/>
      <c r="BA191" s="1336"/>
      <c r="BB191" s="1336"/>
      <c r="BC191" s="1336"/>
      <c r="BD191" s="1336"/>
      <c r="BE191" s="1336"/>
      <c r="BF191" s="1336"/>
      <c r="BG191" s="1336"/>
      <c r="BH191" s="1336"/>
      <c r="BI191" s="1336"/>
      <c r="BJ191" s="1336"/>
      <c r="BK191" s="1336"/>
      <c r="BL191" s="1336"/>
      <c r="BM191" s="1336"/>
      <c r="BN191" s="1336"/>
      <c r="BO191" s="1336"/>
      <c r="BP191" s="1336"/>
      <c r="BQ191" s="1336"/>
      <c r="BR191" s="1336"/>
      <c r="BS191" s="1336"/>
      <c r="BT191" s="1336"/>
      <c r="BU191" s="1336"/>
      <c r="BV191" s="1336"/>
      <c r="BW191" s="1336"/>
      <c r="BX191" s="1336"/>
      <c r="BY191" s="1336"/>
      <c r="BZ191" s="1336"/>
      <c r="CA191" s="1336"/>
      <c r="CB191" s="1336"/>
      <c r="CC191" s="1336"/>
      <c r="CD191" s="1336"/>
      <c r="CE191" s="1336"/>
      <c r="CF191" s="1336"/>
      <c r="CG191" s="1336"/>
      <c r="CH191" s="1336"/>
      <c r="CI191" s="1336"/>
      <c r="CJ191" s="1336"/>
      <c r="CK191" s="1336"/>
      <c r="CL191" s="1336"/>
      <c r="CM191" s="1336"/>
      <c r="CN191" s="1336"/>
      <c r="CO191" s="1336"/>
      <c r="CP191" s="1336"/>
      <c r="CQ191" s="1336"/>
      <c r="CR191" s="1336"/>
      <c r="CS191" s="1336"/>
      <c r="CT191" s="1336"/>
      <c r="CU191" s="1336"/>
      <c r="CV191" s="1336"/>
      <c r="CW191" s="1336"/>
      <c r="CX191" s="1336"/>
      <c r="CY191" s="1336"/>
      <c r="CZ191" s="1336"/>
      <c r="DA191" s="1336"/>
      <c r="DB191" s="1336"/>
      <c r="DC191" s="1336"/>
      <c r="DD191" s="1336"/>
      <c r="DE191" s="1336"/>
      <c r="DF191" s="1336"/>
      <c r="DG191" s="1336"/>
    </row>
    <row r="192" spans="1:111" s="1338" customFormat="1" ht="18.75" hidden="1">
      <c r="A192" s="1326" t="s">
        <v>808</v>
      </c>
      <c r="B192" s="1963">
        <v>43525</v>
      </c>
      <c r="C192" s="1795">
        <v>43525</v>
      </c>
      <c r="D192" s="1341"/>
      <c r="F192" s="1831"/>
      <c r="G192" s="2311"/>
      <c r="H192" s="1336"/>
      <c r="I192" s="1336"/>
      <c r="J192" s="1337"/>
      <c r="K192" s="1337"/>
      <c r="L192" s="1336"/>
      <c r="M192" s="1336"/>
      <c r="N192" s="1352"/>
      <c r="O192" s="1336"/>
      <c r="P192" s="1336"/>
      <c r="Q192" s="1336"/>
      <c r="R192" s="1336"/>
      <c r="S192" s="1336"/>
      <c r="T192" s="1336"/>
      <c r="U192" s="1336"/>
      <c r="V192" s="1336"/>
      <c r="W192" s="1336"/>
      <c r="X192" s="1336"/>
      <c r="Y192" s="1336"/>
      <c r="Z192" s="1336"/>
      <c r="AA192" s="1336"/>
      <c r="AB192" s="1336"/>
      <c r="AC192" s="1336"/>
      <c r="AD192" s="1336"/>
      <c r="AE192" s="1336"/>
      <c r="AF192" s="1336"/>
      <c r="AG192" s="1336"/>
      <c r="AH192" s="1336"/>
      <c r="AI192" s="1336"/>
      <c r="AJ192" s="1336"/>
      <c r="AK192" s="1336"/>
      <c r="AL192" s="1336"/>
      <c r="AM192" s="1336"/>
      <c r="AN192" s="1336"/>
      <c r="AO192" s="1336"/>
      <c r="AP192" s="1336"/>
      <c r="AQ192" s="1336"/>
      <c r="AR192" s="1336"/>
      <c r="AS192" s="1336"/>
      <c r="AT192" s="1336"/>
      <c r="AU192" s="1336"/>
      <c r="AV192" s="1336"/>
      <c r="AW192" s="1336"/>
      <c r="AX192" s="1336"/>
      <c r="AY192" s="1336"/>
      <c r="AZ192" s="1336"/>
      <c r="BA192" s="1336"/>
      <c r="BB192" s="1336"/>
      <c r="BC192" s="1336"/>
      <c r="BD192" s="1336"/>
      <c r="BE192" s="1336"/>
      <c r="BF192" s="1336"/>
      <c r="BG192" s="1336"/>
      <c r="BH192" s="1336"/>
      <c r="BI192" s="1336"/>
      <c r="BJ192" s="1336"/>
      <c r="BK192" s="1336"/>
      <c r="BL192" s="1336"/>
      <c r="BM192" s="1336"/>
      <c r="BN192" s="1336"/>
      <c r="BO192" s="1336"/>
      <c r="BP192" s="1336"/>
      <c r="BQ192" s="1336"/>
      <c r="BR192" s="1336"/>
      <c r="BS192" s="1336"/>
      <c r="BT192" s="1336"/>
      <c r="BU192" s="1336"/>
      <c r="BV192" s="1336"/>
      <c r="BW192" s="1336"/>
      <c r="BX192" s="1336"/>
      <c r="BY192" s="1336"/>
      <c r="BZ192" s="1336"/>
      <c r="CA192" s="1336"/>
      <c r="CB192" s="1336"/>
      <c r="CC192" s="1336"/>
      <c r="CD192" s="1336"/>
      <c r="CE192" s="1336"/>
      <c r="CF192" s="1336"/>
      <c r="CG192" s="1336"/>
      <c r="CH192" s="1336"/>
      <c r="CI192" s="1336"/>
      <c r="CJ192" s="1336"/>
      <c r="CK192" s="1336"/>
      <c r="CL192" s="1336"/>
      <c r="CM192" s="1336"/>
      <c r="CN192" s="1336"/>
      <c r="CO192" s="1336"/>
      <c r="CP192" s="1336"/>
      <c r="CQ192" s="1336"/>
      <c r="CR192" s="1336"/>
      <c r="CS192" s="1336"/>
      <c r="CT192" s="1336"/>
      <c r="CU192" s="1336"/>
      <c r="CV192" s="1336"/>
      <c r="CW192" s="1336"/>
      <c r="CX192" s="1336"/>
      <c r="CY192" s="1336"/>
      <c r="CZ192" s="1336"/>
      <c r="DA192" s="1336"/>
      <c r="DB192" s="1336"/>
      <c r="DC192" s="1336"/>
      <c r="DD192" s="1336"/>
      <c r="DE192" s="1336"/>
      <c r="DF192" s="1336"/>
      <c r="DG192" s="1336"/>
    </row>
    <row r="193" spans="1:111" s="1338" customFormat="1" ht="18.75" hidden="1">
      <c r="A193" s="1327" t="s">
        <v>807</v>
      </c>
      <c r="B193" s="1963">
        <v>44451</v>
      </c>
      <c r="C193" s="1795">
        <v>44451</v>
      </c>
      <c r="D193" s="1341"/>
      <c r="F193" s="1831"/>
      <c r="G193" s="2311"/>
      <c r="H193" s="1336"/>
      <c r="I193" s="1336"/>
      <c r="J193" s="1337"/>
      <c r="K193" s="1337"/>
      <c r="L193" s="1336"/>
      <c r="M193" s="1336"/>
      <c r="N193" s="1352"/>
      <c r="O193" s="1336"/>
      <c r="P193" s="1336"/>
      <c r="Q193" s="1336"/>
      <c r="R193" s="1336"/>
      <c r="S193" s="1336"/>
      <c r="T193" s="1336"/>
      <c r="U193" s="1336"/>
      <c r="V193" s="1336"/>
      <c r="W193" s="1336"/>
      <c r="X193" s="1336"/>
      <c r="Y193" s="1336"/>
      <c r="Z193" s="1336"/>
      <c r="AA193" s="1336"/>
      <c r="AB193" s="1336"/>
      <c r="AC193" s="1336"/>
      <c r="AD193" s="1336"/>
      <c r="AE193" s="1336"/>
      <c r="AF193" s="1336"/>
      <c r="AG193" s="1336"/>
      <c r="AH193" s="1336"/>
      <c r="AI193" s="1336"/>
      <c r="AJ193" s="1336"/>
      <c r="AK193" s="1336"/>
      <c r="AL193" s="1336"/>
      <c r="AM193" s="1336"/>
      <c r="AN193" s="1336"/>
      <c r="AO193" s="1336"/>
      <c r="AP193" s="1336"/>
      <c r="AQ193" s="1336"/>
      <c r="AR193" s="1336"/>
      <c r="AS193" s="1336"/>
      <c r="AT193" s="1336"/>
      <c r="AU193" s="1336"/>
      <c r="AV193" s="1336"/>
      <c r="AW193" s="1336"/>
      <c r="AX193" s="1336"/>
      <c r="AY193" s="1336"/>
      <c r="AZ193" s="1336"/>
      <c r="BA193" s="1336"/>
      <c r="BB193" s="1336"/>
      <c r="BC193" s="1336"/>
      <c r="BD193" s="1336"/>
      <c r="BE193" s="1336"/>
      <c r="BF193" s="1336"/>
      <c r="BG193" s="1336"/>
      <c r="BH193" s="1336"/>
      <c r="BI193" s="1336"/>
      <c r="BJ193" s="1336"/>
      <c r="BK193" s="1336"/>
      <c r="BL193" s="1336"/>
      <c r="BM193" s="1336"/>
      <c r="BN193" s="1336"/>
      <c r="BO193" s="1336"/>
      <c r="BP193" s="1336"/>
      <c r="BQ193" s="1336"/>
      <c r="BR193" s="1336"/>
      <c r="BS193" s="1336"/>
      <c r="BT193" s="1336"/>
      <c r="BU193" s="1336"/>
      <c r="BV193" s="1336"/>
      <c r="BW193" s="1336"/>
      <c r="BX193" s="1336"/>
      <c r="BY193" s="1336"/>
      <c r="BZ193" s="1336"/>
      <c r="CA193" s="1336"/>
      <c r="CB193" s="1336"/>
      <c r="CC193" s="1336"/>
      <c r="CD193" s="1336"/>
      <c r="CE193" s="1336"/>
      <c r="CF193" s="1336"/>
      <c r="CG193" s="1336"/>
      <c r="CH193" s="1336"/>
      <c r="CI193" s="1336"/>
      <c r="CJ193" s="1336"/>
      <c r="CK193" s="1336"/>
      <c r="CL193" s="1336"/>
      <c r="CM193" s="1336"/>
      <c r="CN193" s="1336"/>
      <c r="CO193" s="1336"/>
      <c r="CP193" s="1336"/>
      <c r="CQ193" s="1336"/>
      <c r="CR193" s="1336"/>
      <c r="CS193" s="1336"/>
      <c r="CT193" s="1336"/>
      <c r="CU193" s="1336"/>
      <c r="CV193" s="1336"/>
      <c r="CW193" s="1336"/>
      <c r="CX193" s="1336"/>
      <c r="CY193" s="1336"/>
      <c r="CZ193" s="1336"/>
      <c r="DA193" s="1336"/>
      <c r="DB193" s="1336"/>
      <c r="DC193" s="1336"/>
      <c r="DD193" s="1336"/>
      <c r="DE193" s="1336"/>
      <c r="DF193" s="1336"/>
      <c r="DG193" s="1336"/>
    </row>
    <row r="194" spans="1:111" s="1338" customFormat="1" ht="18.75" hidden="1">
      <c r="A194" s="1327" t="s">
        <v>806</v>
      </c>
      <c r="B194" s="1963">
        <v>45154</v>
      </c>
      <c r="C194" s="1795">
        <v>45154</v>
      </c>
      <c r="D194" s="1341"/>
      <c r="F194" s="1831"/>
      <c r="G194" s="2311"/>
      <c r="H194" s="1336"/>
      <c r="I194" s="1336"/>
      <c r="J194" s="1337"/>
      <c r="K194" s="1337"/>
      <c r="L194" s="1336"/>
      <c r="M194" s="1336"/>
      <c r="N194" s="1352"/>
      <c r="O194" s="1336"/>
      <c r="P194" s="1336"/>
      <c r="Q194" s="1336"/>
      <c r="R194" s="1336"/>
      <c r="S194" s="1336"/>
      <c r="T194" s="1336"/>
      <c r="U194" s="1336"/>
      <c r="V194" s="1336"/>
      <c r="W194" s="1336"/>
      <c r="X194" s="1336"/>
      <c r="Y194" s="1336"/>
      <c r="Z194" s="1336"/>
      <c r="AA194" s="1336"/>
      <c r="AB194" s="1336"/>
      <c r="AC194" s="1336"/>
      <c r="AD194" s="1336"/>
      <c r="AE194" s="1336"/>
      <c r="AF194" s="1336"/>
      <c r="AG194" s="1336"/>
      <c r="AH194" s="1336"/>
      <c r="AI194" s="1336"/>
      <c r="AJ194" s="1336"/>
      <c r="AK194" s="1336"/>
      <c r="AL194" s="1336"/>
      <c r="AM194" s="1336"/>
      <c r="AN194" s="1336"/>
      <c r="AO194" s="1336"/>
      <c r="AP194" s="1336"/>
      <c r="AQ194" s="1336"/>
      <c r="AR194" s="1336"/>
      <c r="AS194" s="1336"/>
      <c r="AT194" s="1336"/>
      <c r="AU194" s="1336"/>
      <c r="AV194" s="1336"/>
      <c r="AW194" s="1336"/>
      <c r="AX194" s="1336"/>
      <c r="AY194" s="1336"/>
      <c r="AZ194" s="1336"/>
      <c r="BA194" s="1336"/>
      <c r="BB194" s="1336"/>
      <c r="BC194" s="1336"/>
      <c r="BD194" s="1336"/>
      <c r="BE194" s="1336"/>
      <c r="BF194" s="1336"/>
      <c r="BG194" s="1336"/>
      <c r="BH194" s="1336"/>
      <c r="BI194" s="1336"/>
      <c r="BJ194" s="1336"/>
      <c r="BK194" s="1336"/>
      <c r="BL194" s="1336"/>
      <c r="BM194" s="1336"/>
      <c r="BN194" s="1336"/>
      <c r="BO194" s="1336"/>
      <c r="BP194" s="1336"/>
      <c r="BQ194" s="1336"/>
      <c r="BR194" s="1336"/>
      <c r="BS194" s="1336"/>
      <c r="BT194" s="1336"/>
      <c r="BU194" s="1336"/>
      <c r="BV194" s="1336"/>
      <c r="BW194" s="1336"/>
      <c r="BX194" s="1336"/>
      <c r="BY194" s="1336"/>
      <c r="BZ194" s="1336"/>
      <c r="CA194" s="1336"/>
      <c r="CB194" s="1336"/>
      <c r="CC194" s="1336"/>
      <c r="CD194" s="1336"/>
      <c r="CE194" s="1336"/>
      <c r="CF194" s="1336"/>
      <c r="CG194" s="1336"/>
      <c r="CH194" s="1336"/>
      <c r="CI194" s="1336"/>
      <c r="CJ194" s="1336"/>
      <c r="CK194" s="1336"/>
      <c r="CL194" s="1336"/>
      <c r="CM194" s="1336"/>
      <c r="CN194" s="1336"/>
      <c r="CO194" s="1336"/>
      <c r="CP194" s="1336"/>
      <c r="CQ194" s="1336"/>
      <c r="CR194" s="1336"/>
      <c r="CS194" s="1336"/>
      <c r="CT194" s="1336"/>
      <c r="CU194" s="1336"/>
      <c r="CV194" s="1336"/>
      <c r="CW194" s="1336"/>
      <c r="CX194" s="1336"/>
      <c r="CY194" s="1336"/>
      <c r="CZ194" s="1336"/>
      <c r="DA194" s="1336"/>
      <c r="DB194" s="1336"/>
      <c r="DC194" s="1336"/>
      <c r="DD194" s="1336"/>
      <c r="DE194" s="1336"/>
      <c r="DF194" s="1336"/>
      <c r="DG194" s="1336"/>
    </row>
    <row r="195" spans="1:111" s="1338" customFormat="1" ht="18.75" hidden="1">
      <c r="A195" s="1327" t="s">
        <v>805</v>
      </c>
      <c r="B195" s="1963">
        <v>45867</v>
      </c>
      <c r="C195" s="1795">
        <v>45867</v>
      </c>
      <c r="D195" s="1341"/>
      <c r="F195" s="1831"/>
      <c r="G195" s="2311"/>
      <c r="H195" s="1336"/>
      <c r="I195" s="1336"/>
      <c r="J195" s="1337"/>
      <c r="K195" s="1337"/>
      <c r="L195" s="1336"/>
      <c r="M195" s="1336"/>
      <c r="N195" s="1352"/>
      <c r="O195" s="1336"/>
      <c r="P195" s="1336"/>
      <c r="Q195" s="1336"/>
      <c r="R195" s="1336"/>
      <c r="S195" s="1336"/>
      <c r="T195" s="1336"/>
      <c r="U195" s="1336"/>
      <c r="V195" s="1336"/>
      <c r="W195" s="1336"/>
      <c r="X195" s="1336"/>
      <c r="Y195" s="1336"/>
      <c r="Z195" s="1336"/>
      <c r="AA195" s="1336"/>
      <c r="AB195" s="1336"/>
      <c r="AC195" s="1336"/>
      <c r="AD195" s="1336"/>
      <c r="AE195" s="1336"/>
      <c r="AF195" s="1336"/>
      <c r="AG195" s="1336"/>
      <c r="AH195" s="1336"/>
      <c r="AI195" s="1336"/>
      <c r="AJ195" s="1336"/>
      <c r="AK195" s="1336"/>
      <c r="AL195" s="1336"/>
      <c r="AM195" s="1336"/>
      <c r="AN195" s="1336"/>
      <c r="AO195" s="1336"/>
      <c r="AP195" s="1336"/>
      <c r="AQ195" s="1336"/>
      <c r="AR195" s="1336"/>
      <c r="AS195" s="1336"/>
      <c r="AT195" s="1336"/>
      <c r="AU195" s="1336"/>
      <c r="AV195" s="1336"/>
      <c r="AW195" s="1336"/>
      <c r="AX195" s="1336"/>
      <c r="AY195" s="1336"/>
      <c r="AZ195" s="1336"/>
      <c r="BA195" s="1336"/>
      <c r="BB195" s="1336"/>
      <c r="BC195" s="1336"/>
      <c r="BD195" s="1336"/>
      <c r="BE195" s="1336"/>
      <c r="BF195" s="1336"/>
      <c r="BG195" s="1336"/>
      <c r="BH195" s="1336"/>
      <c r="BI195" s="1336"/>
      <c r="BJ195" s="1336"/>
      <c r="BK195" s="1336"/>
      <c r="BL195" s="1336"/>
      <c r="BM195" s="1336"/>
      <c r="BN195" s="1336"/>
      <c r="BO195" s="1336"/>
      <c r="BP195" s="1336"/>
      <c r="BQ195" s="1336"/>
      <c r="BR195" s="1336"/>
      <c r="BS195" s="1336"/>
      <c r="BT195" s="1336"/>
      <c r="BU195" s="1336"/>
      <c r="BV195" s="1336"/>
      <c r="BW195" s="1336"/>
      <c r="BX195" s="1336"/>
      <c r="BY195" s="1336"/>
      <c r="BZ195" s="1336"/>
      <c r="CA195" s="1336"/>
      <c r="CB195" s="1336"/>
      <c r="CC195" s="1336"/>
      <c r="CD195" s="1336"/>
      <c r="CE195" s="1336"/>
      <c r="CF195" s="1336"/>
      <c r="CG195" s="1336"/>
      <c r="CH195" s="1336"/>
      <c r="CI195" s="1336"/>
      <c r="CJ195" s="1336"/>
      <c r="CK195" s="1336"/>
      <c r="CL195" s="1336"/>
      <c r="CM195" s="1336"/>
      <c r="CN195" s="1336"/>
      <c r="CO195" s="1336"/>
      <c r="CP195" s="1336"/>
      <c r="CQ195" s="1336"/>
      <c r="CR195" s="1336"/>
      <c r="CS195" s="1336"/>
      <c r="CT195" s="1336"/>
      <c r="CU195" s="1336"/>
      <c r="CV195" s="1336"/>
      <c r="CW195" s="1336"/>
      <c r="CX195" s="1336"/>
      <c r="CY195" s="1336"/>
      <c r="CZ195" s="1336"/>
      <c r="DA195" s="1336"/>
      <c r="DB195" s="1336"/>
      <c r="DC195" s="1336"/>
      <c r="DD195" s="1336"/>
      <c r="DE195" s="1336"/>
      <c r="DF195" s="1336"/>
      <c r="DG195" s="1336"/>
    </row>
    <row r="196" spans="1:111" s="1338" customFormat="1" ht="18.75" hidden="1">
      <c r="A196" s="1327" t="s">
        <v>804</v>
      </c>
      <c r="B196" s="1963">
        <v>46592</v>
      </c>
      <c r="C196" s="1795">
        <v>46592</v>
      </c>
      <c r="D196" s="1341"/>
      <c r="F196" s="1831"/>
      <c r="G196" s="2311"/>
      <c r="H196" s="1336"/>
      <c r="I196" s="1336"/>
      <c r="J196" s="1337"/>
      <c r="K196" s="1337"/>
      <c r="L196" s="1336"/>
      <c r="M196" s="1336"/>
      <c r="N196" s="1352"/>
      <c r="O196" s="1336"/>
      <c r="P196" s="1336"/>
      <c r="Q196" s="1336"/>
      <c r="R196" s="1336"/>
      <c r="S196" s="1336"/>
      <c r="T196" s="1336"/>
      <c r="U196" s="1336"/>
      <c r="V196" s="1336"/>
      <c r="W196" s="1336"/>
      <c r="X196" s="1336"/>
      <c r="Y196" s="1336"/>
      <c r="Z196" s="1336"/>
      <c r="AA196" s="1336"/>
      <c r="AB196" s="1336"/>
      <c r="AC196" s="1336"/>
      <c r="AD196" s="1336"/>
      <c r="AE196" s="1336"/>
      <c r="AF196" s="1336"/>
      <c r="AG196" s="1336"/>
      <c r="AH196" s="1336"/>
      <c r="AI196" s="1336"/>
      <c r="AJ196" s="1336"/>
      <c r="AK196" s="1336"/>
      <c r="AL196" s="1336"/>
      <c r="AM196" s="1336"/>
      <c r="AN196" s="1336"/>
      <c r="AO196" s="1336"/>
      <c r="AP196" s="1336"/>
      <c r="AQ196" s="1336"/>
      <c r="AR196" s="1336"/>
      <c r="AS196" s="1336"/>
      <c r="AT196" s="1336"/>
      <c r="AU196" s="1336"/>
      <c r="AV196" s="1336"/>
      <c r="AW196" s="1336"/>
      <c r="AX196" s="1336"/>
      <c r="AY196" s="1336"/>
      <c r="AZ196" s="1336"/>
      <c r="BA196" s="1336"/>
      <c r="BB196" s="1336"/>
      <c r="BC196" s="1336"/>
      <c r="BD196" s="1336"/>
      <c r="BE196" s="1336"/>
      <c r="BF196" s="1336"/>
      <c r="BG196" s="1336"/>
      <c r="BH196" s="1336"/>
      <c r="BI196" s="1336"/>
      <c r="BJ196" s="1336"/>
      <c r="BK196" s="1336"/>
      <c r="BL196" s="1336"/>
      <c r="BM196" s="1336"/>
      <c r="BN196" s="1336"/>
      <c r="BO196" s="1336"/>
      <c r="BP196" s="1336"/>
      <c r="BQ196" s="1336"/>
      <c r="BR196" s="1336"/>
      <c r="BS196" s="1336"/>
      <c r="BT196" s="1336"/>
      <c r="BU196" s="1336"/>
      <c r="BV196" s="1336"/>
      <c r="BW196" s="1336"/>
      <c r="BX196" s="1336"/>
      <c r="BY196" s="1336"/>
      <c r="BZ196" s="1336"/>
      <c r="CA196" s="1336"/>
      <c r="CB196" s="1336"/>
      <c r="CC196" s="1336"/>
      <c r="CD196" s="1336"/>
      <c r="CE196" s="1336"/>
      <c r="CF196" s="1336"/>
      <c r="CG196" s="1336"/>
      <c r="CH196" s="1336"/>
      <c r="CI196" s="1336"/>
      <c r="CJ196" s="1336"/>
      <c r="CK196" s="1336"/>
      <c r="CL196" s="1336"/>
      <c r="CM196" s="1336"/>
      <c r="CN196" s="1336"/>
      <c r="CO196" s="1336"/>
      <c r="CP196" s="1336"/>
      <c r="CQ196" s="1336"/>
      <c r="CR196" s="1336"/>
      <c r="CS196" s="1336"/>
      <c r="CT196" s="1336"/>
      <c r="CU196" s="1336"/>
      <c r="CV196" s="1336"/>
      <c r="CW196" s="1336"/>
      <c r="CX196" s="1336"/>
      <c r="CY196" s="1336"/>
      <c r="CZ196" s="1336"/>
      <c r="DA196" s="1336"/>
      <c r="DB196" s="1336"/>
      <c r="DC196" s="1336"/>
      <c r="DD196" s="1336"/>
      <c r="DE196" s="1336"/>
      <c r="DF196" s="1336"/>
      <c r="DG196" s="1336"/>
    </row>
    <row r="197" spans="1:111" s="1338" customFormat="1" ht="18.75" hidden="1">
      <c r="A197" s="1327" t="s">
        <v>803</v>
      </c>
      <c r="B197" s="1963">
        <v>47329</v>
      </c>
      <c r="C197" s="1795">
        <v>47329</v>
      </c>
      <c r="D197" s="1341"/>
      <c r="F197" s="1831"/>
      <c r="G197" s="2311"/>
      <c r="H197" s="1336"/>
      <c r="I197" s="1336"/>
      <c r="J197" s="1337"/>
      <c r="K197" s="1337"/>
      <c r="L197" s="1336"/>
      <c r="M197" s="1336"/>
      <c r="N197" s="1352"/>
      <c r="O197" s="1336"/>
      <c r="P197" s="1336"/>
      <c r="Q197" s="1336"/>
      <c r="R197" s="1336"/>
      <c r="S197" s="1336"/>
      <c r="T197" s="1336"/>
      <c r="U197" s="1336"/>
      <c r="V197" s="1336"/>
      <c r="W197" s="1336"/>
      <c r="X197" s="1336"/>
      <c r="Y197" s="1336"/>
      <c r="Z197" s="1336"/>
      <c r="AA197" s="1336"/>
      <c r="AB197" s="1336"/>
      <c r="AC197" s="1336"/>
      <c r="AD197" s="1336"/>
      <c r="AE197" s="1336"/>
      <c r="AF197" s="1336"/>
      <c r="AG197" s="1336"/>
      <c r="AH197" s="1336"/>
      <c r="AI197" s="1336"/>
      <c r="AJ197" s="1336"/>
      <c r="AK197" s="1336"/>
      <c r="AL197" s="1336"/>
      <c r="AM197" s="1336"/>
      <c r="AN197" s="1336"/>
      <c r="AO197" s="1336"/>
      <c r="AP197" s="1336"/>
      <c r="AQ197" s="1336"/>
      <c r="AR197" s="1336"/>
      <c r="AS197" s="1336"/>
      <c r="AT197" s="1336"/>
      <c r="AU197" s="1336"/>
      <c r="AV197" s="1336"/>
      <c r="AW197" s="1336"/>
      <c r="AX197" s="1336"/>
      <c r="AY197" s="1336"/>
      <c r="AZ197" s="1336"/>
      <c r="BA197" s="1336"/>
      <c r="BB197" s="1336"/>
      <c r="BC197" s="1336"/>
      <c r="BD197" s="1336"/>
      <c r="BE197" s="1336"/>
      <c r="BF197" s="1336"/>
      <c r="BG197" s="1336"/>
      <c r="BH197" s="1336"/>
      <c r="BI197" s="1336"/>
      <c r="BJ197" s="1336"/>
      <c r="BK197" s="1336"/>
      <c r="BL197" s="1336"/>
      <c r="BM197" s="1336"/>
      <c r="BN197" s="1336"/>
      <c r="BO197" s="1336"/>
      <c r="BP197" s="1336"/>
      <c r="BQ197" s="1336"/>
      <c r="BR197" s="1336"/>
      <c r="BS197" s="1336"/>
      <c r="BT197" s="1336"/>
      <c r="BU197" s="1336"/>
      <c r="BV197" s="1336"/>
      <c r="BW197" s="1336"/>
      <c r="BX197" s="1336"/>
      <c r="BY197" s="1336"/>
      <c r="BZ197" s="1336"/>
      <c r="CA197" s="1336"/>
      <c r="CB197" s="1336"/>
      <c r="CC197" s="1336"/>
      <c r="CD197" s="1336"/>
      <c r="CE197" s="1336"/>
      <c r="CF197" s="1336"/>
      <c r="CG197" s="1336"/>
      <c r="CH197" s="1336"/>
      <c r="CI197" s="1336"/>
      <c r="CJ197" s="1336"/>
      <c r="CK197" s="1336"/>
      <c r="CL197" s="1336"/>
      <c r="CM197" s="1336"/>
      <c r="CN197" s="1336"/>
      <c r="CO197" s="1336"/>
      <c r="CP197" s="1336"/>
      <c r="CQ197" s="1336"/>
      <c r="CR197" s="1336"/>
      <c r="CS197" s="1336"/>
      <c r="CT197" s="1336"/>
      <c r="CU197" s="1336"/>
      <c r="CV197" s="1336"/>
      <c r="CW197" s="1336"/>
      <c r="CX197" s="1336"/>
      <c r="CY197" s="1336"/>
      <c r="CZ197" s="1336"/>
      <c r="DA197" s="1336"/>
      <c r="DB197" s="1336"/>
      <c r="DC197" s="1336"/>
      <c r="DD197" s="1336"/>
      <c r="DE197" s="1336"/>
      <c r="DF197" s="1336"/>
      <c r="DG197" s="1336"/>
    </row>
    <row r="198" spans="1:111" s="1338" customFormat="1" ht="18.75" hidden="1">
      <c r="A198" s="1327" t="s">
        <v>802</v>
      </c>
      <c r="B198" s="1963">
        <v>48078</v>
      </c>
      <c r="C198" s="1795">
        <v>48078</v>
      </c>
      <c r="D198" s="1341"/>
      <c r="F198" s="1831"/>
      <c r="G198" s="2311"/>
      <c r="H198" s="1336"/>
      <c r="I198" s="1336"/>
      <c r="J198" s="1337"/>
      <c r="K198" s="1337"/>
      <c r="L198" s="1336"/>
      <c r="M198" s="1336"/>
      <c r="N198" s="1352"/>
      <c r="O198" s="1336"/>
      <c r="P198" s="1336"/>
      <c r="Q198" s="1336"/>
      <c r="R198" s="1336"/>
      <c r="S198" s="1336"/>
      <c r="T198" s="1336"/>
      <c r="U198" s="1336"/>
      <c r="V198" s="1336"/>
      <c r="W198" s="1336"/>
      <c r="X198" s="1336"/>
      <c r="Y198" s="1336"/>
      <c r="Z198" s="1336"/>
      <c r="AA198" s="1336"/>
      <c r="AB198" s="1336"/>
      <c r="AC198" s="1336"/>
      <c r="AD198" s="1336"/>
      <c r="AE198" s="1336"/>
      <c r="AF198" s="1336"/>
      <c r="AG198" s="1336"/>
      <c r="AH198" s="1336"/>
      <c r="AI198" s="1336"/>
      <c r="AJ198" s="1336"/>
      <c r="AK198" s="1336"/>
      <c r="AL198" s="1336"/>
      <c r="AM198" s="1336"/>
      <c r="AN198" s="1336"/>
      <c r="AO198" s="1336"/>
      <c r="AP198" s="1336"/>
      <c r="AQ198" s="1336"/>
      <c r="AR198" s="1336"/>
      <c r="AS198" s="1336"/>
      <c r="AT198" s="1336"/>
      <c r="AU198" s="1336"/>
      <c r="AV198" s="1336"/>
      <c r="AW198" s="1336"/>
      <c r="AX198" s="1336"/>
      <c r="AY198" s="1336"/>
      <c r="AZ198" s="1336"/>
      <c r="BA198" s="1336"/>
      <c r="BB198" s="1336"/>
      <c r="BC198" s="1336"/>
      <c r="BD198" s="1336"/>
      <c r="BE198" s="1336"/>
      <c r="BF198" s="1336"/>
      <c r="BG198" s="1336"/>
      <c r="BH198" s="1336"/>
      <c r="BI198" s="1336"/>
      <c r="BJ198" s="1336"/>
      <c r="BK198" s="1336"/>
      <c r="BL198" s="1336"/>
      <c r="BM198" s="1336"/>
      <c r="BN198" s="1336"/>
      <c r="BO198" s="1336"/>
      <c r="BP198" s="1336"/>
      <c r="BQ198" s="1336"/>
      <c r="BR198" s="1336"/>
      <c r="BS198" s="1336"/>
      <c r="BT198" s="1336"/>
      <c r="BU198" s="1336"/>
      <c r="BV198" s="1336"/>
      <c r="BW198" s="1336"/>
      <c r="BX198" s="1336"/>
      <c r="BY198" s="1336"/>
      <c r="BZ198" s="1336"/>
      <c r="CA198" s="1336"/>
      <c r="CB198" s="1336"/>
      <c r="CC198" s="1336"/>
      <c r="CD198" s="1336"/>
      <c r="CE198" s="1336"/>
      <c r="CF198" s="1336"/>
      <c r="CG198" s="1336"/>
      <c r="CH198" s="1336"/>
      <c r="CI198" s="1336"/>
      <c r="CJ198" s="1336"/>
      <c r="CK198" s="1336"/>
      <c r="CL198" s="1336"/>
      <c r="CM198" s="1336"/>
      <c r="CN198" s="1336"/>
      <c r="CO198" s="1336"/>
      <c r="CP198" s="1336"/>
      <c r="CQ198" s="1336"/>
      <c r="CR198" s="1336"/>
      <c r="CS198" s="1336"/>
      <c r="CT198" s="1336"/>
      <c r="CU198" s="1336"/>
      <c r="CV198" s="1336"/>
      <c r="CW198" s="1336"/>
      <c r="CX198" s="1336"/>
      <c r="CY198" s="1336"/>
      <c r="CZ198" s="1336"/>
      <c r="DA198" s="1336"/>
      <c r="DB198" s="1336"/>
      <c r="DC198" s="1336"/>
      <c r="DD198" s="1336"/>
      <c r="DE198" s="1336"/>
      <c r="DF198" s="1336"/>
      <c r="DG198" s="1336"/>
    </row>
    <row r="199" spans="1:111" s="1338" customFormat="1" ht="18.75" hidden="1">
      <c r="A199" s="1327" t="s">
        <v>801</v>
      </c>
      <c r="B199" s="1963">
        <v>48840</v>
      </c>
      <c r="C199" s="1795">
        <v>48840</v>
      </c>
      <c r="D199" s="1341"/>
      <c r="F199" s="1831"/>
      <c r="G199" s="2311"/>
      <c r="H199" s="1336"/>
      <c r="I199" s="1336"/>
      <c r="J199" s="1337"/>
      <c r="K199" s="1337"/>
      <c r="L199" s="1336"/>
      <c r="M199" s="1336"/>
      <c r="N199" s="1352"/>
      <c r="O199" s="1336"/>
      <c r="P199" s="1336"/>
      <c r="Q199" s="1336"/>
      <c r="R199" s="1336"/>
      <c r="S199" s="1336"/>
      <c r="T199" s="1336"/>
      <c r="U199" s="1336"/>
      <c r="V199" s="1336"/>
      <c r="W199" s="1336"/>
      <c r="X199" s="1336"/>
      <c r="Y199" s="1336"/>
      <c r="Z199" s="1336"/>
      <c r="AA199" s="1336"/>
      <c r="AB199" s="1336"/>
      <c r="AC199" s="1336"/>
      <c r="AD199" s="1336"/>
      <c r="AE199" s="1336"/>
      <c r="AF199" s="1336"/>
      <c r="AG199" s="1336"/>
      <c r="AH199" s="1336"/>
      <c r="AI199" s="1336"/>
      <c r="AJ199" s="1336"/>
      <c r="AK199" s="1336"/>
      <c r="AL199" s="1336"/>
      <c r="AM199" s="1336"/>
      <c r="AN199" s="1336"/>
      <c r="AO199" s="1336"/>
      <c r="AP199" s="1336"/>
      <c r="AQ199" s="1336"/>
      <c r="AR199" s="1336"/>
      <c r="AS199" s="1336"/>
      <c r="AT199" s="1336"/>
      <c r="AU199" s="1336"/>
      <c r="AV199" s="1336"/>
      <c r="AW199" s="1336"/>
      <c r="AX199" s="1336"/>
      <c r="AY199" s="1336"/>
      <c r="AZ199" s="1336"/>
      <c r="BA199" s="1336"/>
      <c r="BB199" s="1336"/>
      <c r="BC199" s="1336"/>
      <c r="BD199" s="1336"/>
      <c r="BE199" s="1336"/>
      <c r="BF199" s="1336"/>
      <c r="BG199" s="1336"/>
      <c r="BH199" s="1336"/>
      <c r="BI199" s="1336"/>
      <c r="BJ199" s="1336"/>
      <c r="BK199" s="1336"/>
      <c r="BL199" s="1336"/>
      <c r="BM199" s="1336"/>
      <c r="BN199" s="1336"/>
      <c r="BO199" s="1336"/>
      <c r="BP199" s="1336"/>
      <c r="BQ199" s="1336"/>
      <c r="BR199" s="1336"/>
      <c r="BS199" s="1336"/>
      <c r="BT199" s="1336"/>
      <c r="BU199" s="1336"/>
      <c r="BV199" s="1336"/>
      <c r="BW199" s="1336"/>
      <c r="BX199" s="1336"/>
      <c r="BY199" s="1336"/>
      <c r="BZ199" s="1336"/>
      <c r="CA199" s="1336"/>
      <c r="CB199" s="1336"/>
      <c r="CC199" s="1336"/>
      <c r="CD199" s="1336"/>
      <c r="CE199" s="1336"/>
      <c r="CF199" s="1336"/>
      <c r="CG199" s="1336"/>
      <c r="CH199" s="1336"/>
      <c r="CI199" s="1336"/>
      <c r="CJ199" s="1336"/>
      <c r="CK199" s="1336"/>
      <c r="CL199" s="1336"/>
      <c r="CM199" s="1336"/>
      <c r="CN199" s="1336"/>
      <c r="CO199" s="1336"/>
      <c r="CP199" s="1336"/>
      <c r="CQ199" s="1336"/>
      <c r="CR199" s="1336"/>
      <c r="CS199" s="1336"/>
      <c r="CT199" s="1336"/>
      <c r="CU199" s="1336"/>
      <c r="CV199" s="1336"/>
      <c r="CW199" s="1336"/>
      <c r="CX199" s="1336"/>
      <c r="CY199" s="1336"/>
      <c r="CZ199" s="1336"/>
      <c r="DA199" s="1336"/>
      <c r="DB199" s="1336"/>
      <c r="DC199" s="1336"/>
      <c r="DD199" s="1336"/>
      <c r="DE199" s="1336"/>
      <c r="DF199" s="1336"/>
      <c r="DG199" s="1336"/>
    </row>
    <row r="200" spans="1:111" s="1338" customFormat="1" ht="18.75" hidden="1">
      <c r="A200" s="1327" t="s">
        <v>800</v>
      </c>
      <c r="B200" s="1963">
        <v>49613</v>
      </c>
      <c r="C200" s="1795">
        <v>49613</v>
      </c>
      <c r="D200" s="1341"/>
      <c r="F200" s="1831"/>
      <c r="G200" s="2311"/>
      <c r="H200" s="1336"/>
      <c r="I200" s="1336"/>
      <c r="J200" s="1337"/>
      <c r="K200" s="1337"/>
      <c r="L200" s="1336"/>
      <c r="M200" s="1336"/>
      <c r="N200" s="1352"/>
      <c r="O200" s="1336"/>
      <c r="P200" s="1336"/>
      <c r="Q200" s="1336"/>
      <c r="R200" s="1336"/>
      <c r="S200" s="1336"/>
      <c r="T200" s="1336"/>
      <c r="U200" s="1336"/>
      <c r="V200" s="1336"/>
      <c r="W200" s="1336"/>
      <c r="X200" s="1336"/>
      <c r="Y200" s="1336"/>
      <c r="Z200" s="1336"/>
      <c r="AA200" s="1336"/>
      <c r="AB200" s="1336"/>
      <c r="AC200" s="1336"/>
      <c r="AD200" s="1336"/>
      <c r="AE200" s="1336"/>
      <c r="AF200" s="1336"/>
      <c r="AG200" s="1336"/>
      <c r="AH200" s="1336"/>
      <c r="AI200" s="1336"/>
      <c r="AJ200" s="1336"/>
      <c r="AK200" s="1336"/>
      <c r="AL200" s="1336"/>
      <c r="AM200" s="1336"/>
      <c r="AN200" s="1336"/>
      <c r="AO200" s="1336"/>
      <c r="AP200" s="1336"/>
      <c r="AQ200" s="1336"/>
      <c r="AR200" s="1336"/>
      <c r="AS200" s="1336"/>
      <c r="AT200" s="1336"/>
      <c r="AU200" s="1336"/>
      <c r="AV200" s="1336"/>
      <c r="AW200" s="1336"/>
      <c r="AX200" s="1336"/>
      <c r="AY200" s="1336"/>
      <c r="AZ200" s="1336"/>
      <c r="BA200" s="1336"/>
      <c r="BB200" s="1336"/>
      <c r="BC200" s="1336"/>
      <c r="BD200" s="1336"/>
      <c r="BE200" s="1336"/>
      <c r="BF200" s="1336"/>
      <c r="BG200" s="1336"/>
      <c r="BH200" s="1336"/>
      <c r="BI200" s="1336"/>
      <c r="BJ200" s="1336"/>
      <c r="BK200" s="1336"/>
      <c r="BL200" s="1336"/>
      <c r="BM200" s="1336"/>
      <c r="BN200" s="1336"/>
      <c r="BO200" s="1336"/>
      <c r="BP200" s="1336"/>
      <c r="BQ200" s="1336"/>
      <c r="BR200" s="1336"/>
      <c r="BS200" s="1336"/>
      <c r="BT200" s="1336"/>
      <c r="BU200" s="1336"/>
      <c r="BV200" s="1336"/>
      <c r="BW200" s="1336"/>
      <c r="BX200" s="1336"/>
      <c r="BY200" s="1336"/>
      <c r="BZ200" s="1336"/>
      <c r="CA200" s="1336"/>
      <c r="CB200" s="1336"/>
      <c r="CC200" s="1336"/>
      <c r="CD200" s="1336"/>
      <c r="CE200" s="1336"/>
      <c r="CF200" s="1336"/>
      <c r="CG200" s="1336"/>
      <c r="CH200" s="1336"/>
      <c r="CI200" s="1336"/>
      <c r="CJ200" s="1336"/>
      <c r="CK200" s="1336"/>
      <c r="CL200" s="1336"/>
      <c r="CM200" s="1336"/>
      <c r="CN200" s="1336"/>
      <c r="CO200" s="1336"/>
      <c r="CP200" s="1336"/>
      <c r="CQ200" s="1336"/>
      <c r="CR200" s="1336"/>
      <c r="CS200" s="1336"/>
      <c r="CT200" s="1336"/>
      <c r="CU200" s="1336"/>
      <c r="CV200" s="1336"/>
      <c r="CW200" s="1336"/>
      <c r="CX200" s="1336"/>
      <c r="CY200" s="1336"/>
      <c r="CZ200" s="1336"/>
      <c r="DA200" s="1336"/>
      <c r="DB200" s="1336"/>
      <c r="DC200" s="1336"/>
      <c r="DD200" s="1336"/>
      <c r="DE200" s="1336"/>
      <c r="DF200" s="1336"/>
      <c r="DG200" s="1336"/>
    </row>
    <row r="201" spans="1:111" s="1338" customFormat="1" ht="18.75" hidden="1">
      <c r="A201" s="1326" t="s">
        <v>799</v>
      </c>
      <c r="B201" s="1963">
        <v>50068</v>
      </c>
      <c r="C201" s="1795">
        <v>50068</v>
      </c>
      <c r="D201" s="1341"/>
      <c r="F201" s="1831"/>
      <c r="G201" s="2311"/>
      <c r="H201" s="1336"/>
      <c r="I201" s="1336"/>
      <c r="J201" s="1337"/>
      <c r="K201" s="1337"/>
      <c r="L201" s="1336"/>
      <c r="M201" s="1336"/>
      <c r="N201" s="1352"/>
      <c r="O201" s="1336"/>
      <c r="P201" s="1336"/>
      <c r="Q201" s="1336"/>
      <c r="R201" s="1336"/>
      <c r="S201" s="1336"/>
      <c r="T201" s="1336"/>
      <c r="U201" s="1336"/>
      <c r="V201" s="1336"/>
      <c r="W201" s="1336"/>
      <c r="X201" s="1336"/>
      <c r="Y201" s="1336"/>
      <c r="Z201" s="1336"/>
      <c r="AA201" s="1336"/>
      <c r="AB201" s="1336"/>
      <c r="AC201" s="1336"/>
      <c r="AD201" s="1336"/>
      <c r="AE201" s="1336"/>
      <c r="AF201" s="1336"/>
      <c r="AG201" s="1336"/>
      <c r="AH201" s="1336"/>
      <c r="AI201" s="1336"/>
      <c r="AJ201" s="1336"/>
      <c r="AK201" s="1336"/>
      <c r="AL201" s="1336"/>
      <c r="AM201" s="1336"/>
      <c r="AN201" s="1336"/>
      <c r="AO201" s="1336"/>
      <c r="AP201" s="1336"/>
      <c r="AQ201" s="1336"/>
      <c r="AR201" s="1336"/>
      <c r="AS201" s="1336"/>
      <c r="AT201" s="1336"/>
      <c r="AU201" s="1336"/>
      <c r="AV201" s="1336"/>
      <c r="AW201" s="1336"/>
      <c r="AX201" s="1336"/>
      <c r="AY201" s="1336"/>
      <c r="AZ201" s="1336"/>
      <c r="BA201" s="1336"/>
      <c r="BB201" s="1336"/>
      <c r="BC201" s="1336"/>
      <c r="BD201" s="1336"/>
      <c r="BE201" s="1336"/>
      <c r="BF201" s="1336"/>
      <c r="BG201" s="1336"/>
      <c r="BH201" s="1336"/>
      <c r="BI201" s="1336"/>
      <c r="BJ201" s="1336"/>
      <c r="BK201" s="1336"/>
      <c r="BL201" s="1336"/>
      <c r="BM201" s="1336"/>
      <c r="BN201" s="1336"/>
      <c r="BO201" s="1336"/>
      <c r="BP201" s="1336"/>
      <c r="BQ201" s="1336"/>
      <c r="BR201" s="1336"/>
      <c r="BS201" s="1336"/>
      <c r="BT201" s="1336"/>
      <c r="BU201" s="1336"/>
      <c r="BV201" s="1336"/>
      <c r="BW201" s="1336"/>
      <c r="BX201" s="1336"/>
      <c r="BY201" s="1336"/>
      <c r="BZ201" s="1336"/>
      <c r="CA201" s="1336"/>
      <c r="CB201" s="1336"/>
      <c r="CC201" s="1336"/>
      <c r="CD201" s="1336"/>
      <c r="CE201" s="1336"/>
      <c r="CF201" s="1336"/>
      <c r="CG201" s="1336"/>
      <c r="CH201" s="1336"/>
      <c r="CI201" s="1336"/>
      <c r="CJ201" s="1336"/>
      <c r="CK201" s="1336"/>
      <c r="CL201" s="1336"/>
      <c r="CM201" s="1336"/>
      <c r="CN201" s="1336"/>
      <c r="CO201" s="1336"/>
      <c r="CP201" s="1336"/>
      <c r="CQ201" s="1336"/>
      <c r="CR201" s="1336"/>
      <c r="CS201" s="1336"/>
      <c r="CT201" s="1336"/>
      <c r="CU201" s="1336"/>
      <c r="CV201" s="1336"/>
      <c r="CW201" s="1336"/>
      <c r="CX201" s="1336"/>
      <c r="CY201" s="1336"/>
      <c r="CZ201" s="1336"/>
      <c r="DA201" s="1336"/>
      <c r="DB201" s="1336"/>
      <c r="DC201" s="1336"/>
      <c r="DD201" s="1336"/>
      <c r="DE201" s="1336"/>
      <c r="DF201" s="1336"/>
      <c r="DG201" s="1336"/>
    </row>
    <row r="202" spans="1:111" s="1338" customFormat="1" ht="18.75" hidden="1">
      <c r="A202" s="1326" t="s">
        <v>798</v>
      </c>
      <c r="B202" s="1963">
        <v>50860</v>
      </c>
      <c r="C202" s="1795">
        <v>50860</v>
      </c>
      <c r="D202" s="1341"/>
      <c r="F202" s="1831"/>
      <c r="G202" s="2311"/>
      <c r="H202" s="1336"/>
      <c r="I202" s="1336"/>
      <c r="J202" s="1337"/>
      <c r="K202" s="1337"/>
      <c r="L202" s="1336"/>
      <c r="M202" s="1336"/>
      <c r="N202" s="1352"/>
      <c r="O202" s="1336"/>
      <c r="P202" s="1336"/>
      <c r="Q202" s="1336"/>
      <c r="R202" s="1336"/>
      <c r="S202" s="1336"/>
      <c r="T202" s="1336"/>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6"/>
      <c r="AQ202" s="1336"/>
      <c r="AR202" s="1336"/>
      <c r="AS202" s="1336"/>
      <c r="AT202" s="1336"/>
      <c r="AU202" s="1336"/>
      <c r="AV202" s="1336"/>
      <c r="AW202" s="1336"/>
      <c r="AX202" s="1336"/>
      <c r="AY202" s="1336"/>
      <c r="AZ202" s="1336"/>
      <c r="BA202" s="1336"/>
      <c r="BB202" s="1336"/>
      <c r="BC202" s="1336"/>
      <c r="BD202" s="1336"/>
      <c r="BE202" s="1336"/>
      <c r="BF202" s="1336"/>
      <c r="BG202" s="1336"/>
      <c r="BH202" s="1336"/>
      <c r="BI202" s="1336"/>
      <c r="BJ202" s="1336"/>
      <c r="BK202" s="1336"/>
      <c r="BL202" s="1336"/>
      <c r="BM202" s="1336"/>
      <c r="BN202" s="1336"/>
      <c r="BO202" s="1336"/>
      <c r="BP202" s="1336"/>
      <c r="BQ202" s="1336"/>
      <c r="BR202" s="1336"/>
      <c r="BS202" s="1336"/>
      <c r="BT202" s="1336"/>
      <c r="BU202" s="1336"/>
      <c r="BV202" s="1336"/>
      <c r="BW202" s="1336"/>
      <c r="BX202" s="1336"/>
      <c r="BY202" s="1336"/>
      <c r="BZ202" s="1336"/>
      <c r="CA202" s="1336"/>
      <c r="CB202" s="1336"/>
      <c r="CC202" s="1336"/>
      <c r="CD202" s="1336"/>
      <c r="CE202" s="1336"/>
      <c r="CF202" s="1336"/>
      <c r="CG202" s="1336"/>
      <c r="CH202" s="1336"/>
      <c r="CI202" s="1336"/>
      <c r="CJ202" s="1336"/>
      <c r="CK202" s="1336"/>
      <c r="CL202" s="1336"/>
      <c r="CM202" s="1336"/>
      <c r="CN202" s="1336"/>
      <c r="CO202" s="1336"/>
      <c r="CP202" s="1336"/>
      <c r="CQ202" s="1336"/>
      <c r="CR202" s="1336"/>
      <c r="CS202" s="1336"/>
      <c r="CT202" s="1336"/>
      <c r="CU202" s="1336"/>
      <c r="CV202" s="1336"/>
      <c r="CW202" s="1336"/>
      <c r="CX202" s="1336"/>
      <c r="CY202" s="1336"/>
      <c r="CZ202" s="1336"/>
      <c r="DA202" s="1336"/>
      <c r="DB202" s="1336"/>
      <c r="DC202" s="1336"/>
      <c r="DD202" s="1336"/>
      <c r="DE202" s="1336"/>
      <c r="DF202" s="1336"/>
      <c r="DG202" s="1336"/>
    </row>
    <row r="203" spans="1:111" s="1338" customFormat="1" ht="18.75" hidden="1">
      <c r="A203" s="1326" t="s">
        <v>797</v>
      </c>
      <c r="B203" s="1963">
        <v>51667</v>
      </c>
      <c r="C203" s="1795">
        <v>51667</v>
      </c>
      <c r="D203" s="1341"/>
      <c r="F203" s="1831"/>
      <c r="G203" s="2311"/>
      <c r="H203" s="1336"/>
      <c r="I203" s="1336"/>
      <c r="J203" s="1337"/>
      <c r="K203" s="1337"/>
      <c r="L203" s="1336"/>
      <c r="M203" s="1336"/>
      <c r="N203" s="1352"/>
      <c r="O203" s="1336"/>
      <c r="P203" s="1336"/>
      <c r="Q203" s="1336"/>
      <c r="R203" s="1336"/>
      <c r="S203" s="1336"/>
      <c r="T203" s="1336"/>
      <c r="U203" s="1336"/>
      <c r="V203" s="1336"/>
      <c r="W203" s="1336"/>
      <c r="X203" s="1336"/>
      <c r="Y203" s="1336"/>
      <c r="Z203" s="1336"/>
      <c r="AA203" s="1336"/>
      <c r="AB203" s="1336"/>
      <c r="AC203" s="1336"/>
      <c r="AD203" s="1336"/>
      <c r="AE203" s="1336"/>
      <c r="AF203" s="1336"/>
      <c r="AG203" s="1336"/>
      <c r="AH203" s="1336"/>
      <c r="AI203" s="1336"/>
      <c r="AJ203" s="1336"/>
      <c r="AK203" s="1336"/>
      <c r="AL203" s="1336"/>
      <c r="AM203" s="1336"/>
      <c r="AN203" s="1336"/>
      <c r="AO203" s="1336"/>
      <c r="AP203" s="1336"/>
      <c r="AQ203" s="1336"/>
      <c r="AR203" s="1336"/>
      <c r="AS203" s="1336"/>
      <c r="AT203" s="1336"/>
      <c r="AU203" s="1336"/>
      <c r="AV203" s="1336"/>
      <c r="AW203" s="1336"/>
      <c r="AX203" s="1336"/>
      <c r="AY203" s="1336"/>
      <c r="AZ203" s="1336"/>
      <c r="BA203" s="1336"/>
      <c r="BB203" s="1336"/>
      <c r="BC203" s="1336"/>
      <c r="BD203" s="1336"/>
      <c r="BE203" s="1336"/>
      <c r="BF203" s="1336"/>
      <c r="BG203" s="1336"/>
      <c r="BH203" s="1336"/>
      <c r="BI203" s="1336"/>
      <c r="BJ203" s="1336"/>
      <c r="BK203" s="1336"/>
      <c r="BL203" s="1336"/>
      <c r="BM203" s="1336"/>
      <c r="BN203" s="1336"/>
      <c r="BO203" s="1336"/>
      <c r="BP203" s="1336"/>
      <c r="BQ203" s="1336"/>
      <c r="BR203" s="1336"/>
      <c r="BS203" s="1336"/>
      <c r="BT203" s="1336"/>
      <c r="BU203" s="1336"/>
      <c r="BV203" s="1336"/>
      <c r="BW203" s="1336"/>
      <c r="BX203" s="1336"/>
      <c r="BY203" s="1336"/>
      <c r="BZ203" s="1336"/>
      <c r="CA203" s="1336"/>
      <c r="CB203" s="1336"/>
      <c r="CC203" s="1336"/>
      <c r="CD203" s="1336"/>
      <c r="CE203" s="1336"/>
      <c r="CF203" s="1336"/>
      <c r="CG203" s="1336"/>
      <c r="CH203" s="1336"/>
      <c r="CI203" s="1336"/>
      <c r="CJ203" s="1336"/>
      <c r="CK203" s="1336"/>
      <c r="CL203" s="1336"/>
      <c r="CM203" s="1336"/>
      <c r="CN203" s="1336"/>
      <c r="CO203" s="1336"/>
      <c r="CP203" s="1336"/>
      <c r="CQ203" s="1336"/>
      <c r="CR203" s="1336"/>
      <c r="CS203" s="1336"/>
      <c r="CT203" s="1336"/>
      <c r="CU203" s="1336"/>
      <c r="CV203" s="1336"/>
      <c r="CW203" s="1336"/>
      <c r="CX203" s="1336"/>
      <c r="CY203" s="1336"/>
      <c r="CZ203" s="1336"/>
      <c r="DA203" s="1336"/>
      <c r="DB203" s="1336"/>
      <c r="DC203" s="1336"/>
      <c r="DD203" s="1336"/>
      <c r="DE203" s="1336"/>
      <c r="DF203" s="1336"/>
      <c r="DG203" s="1336"/>
    </row>
    <row r="204" spans="1:111" s="1338" customFormat="1" ht="18.75" hidden="1">
      <c r="A204" s="1326" t="s">
        <v>796</v>
      </c>
      <c r="B204" s="1963">
        <v>52486</v>
      </c>
      <c r="C204" s="1795">
        <v>52486</v>
      </c>
      <c r="D204" s="1341"/>
      <c r="F204" s="1831"/>
      <c r="G204" s="2311"/>
      <c r="H204" s="1336"/>
      <c r="I204" s="1336"/>
      <c r="J204" s="1337"/>
      <c r="K204" s="1337"/>
      <c r="L204" s="1336"/>
      <c r="M204" s="1336"/>
      <c r="N204" s="1352"/>
      <c r="O204" s="1336"/>
      <c r="P204" s="1336"/>
      <c r="Q204" s="1336"/>
      <c r="R204" s="1336"/>
      <c r="S204" s="1336"/>
      <c r="T204" s="1336"/>
      <c r="U204" s="1336"/>
      <c r="V204" s="1336"/>
      <c r="W204" s="1336"/>
      <c r="X204" s="1336"/>
      <c r="Y204" s="1336"/>
      <c r="Z204" s="1336"/>
      <c r="AA204" s="1336"/>
      <c r="AB204" s="1336"/>
      <c r="AC204" s="1336"/>
      <c r="AD204" s="1336"/>
      <c r="AE204" s="1336"/>
      <c r="AF204" s="1336"/>
      <c r="AG204" s="1336"/>
      <c r="AH204" s="1336"/>
      <c r="AI204" s="1336"/>
      <c r="AJ204" s="1336"/>
      <c r="AK204" s="1336"/>
      <c r="AL204" s="1336"/>
      <c r="AM204" s="1336"/>
      <c r="AN204" s="1336"/>
      <c r="AO204" s="1336"/>
      <c r="AP204" s="1336"/>
      <c r="AQ204" s="1336"/>
      <c r="AR204" s="1336"/>
      <c r="AS204" s="1336"/>
      <c r="AT204" s="1336"/>
      <c r="AU204" s="1336"/>
      <c r="AV204" s="1336"/>
      <c r="AW204" s="1336"/>
      <c r="AX204" s="1336"/>
      <c r="AY204" s="1336"/>
      <c r="AZ204" s="1336"/>
      <c r="BA204" s="1336"/>
      <c r="BB204" s="1336"/>
      <c r="BC204" s="1336"/>
      <c r="BD204" s="1336"/>
      <c r="BE204" s="1336"/>
      <c r="BF204" s="1336"/>
      <c r="BG204" s="1336"/>
      <c r="BH204" s="1336"/>
      <c r="BI204" s="1336"/>
      <c r="BJ204" s="1336"/>
      <c r="BK204" s="1336"/>
      <c r="BL204" s="1336"/>
      <c r="BM204" s="1336"/>
      <c r="BN204" s="1336"/>
      <c r="BO204" s="1336"/>
      <c r="BP204" s="1336"/>
      <c r="BQ204" s="1336"/>
      <c r="BR204" s="1336"/>
      <c r="BS204" s="1336"/>
      <c r="BT204" s="1336"/>
      <c r="BU204" s="1336"/>
      <c r="BV204" s="1336"/>
      <c r="BW204" s="1336"/>
      <c r="BX204" s="1336"/>
      <c r="BY204" s="1336"/>
      <c r="BZ204" s="1336"/>
      <c r="CA204" s="1336"/>
      <c r="CB204" s="1336"/>
      <c r="CC204" s="1336"/>
      <c r="CD204" s="1336"/>
      <c r="CE204" s="1336"/>
      <c r="CF204" s="1336"/>
      <c r="CG204" s="1336"/>
      <c r="CH204" s="1336"/>
      <c r="CI204" s="1336"/>
      <c r="CJ204" s="1336"/>
      <c r="CK204" s="1336"/>
      <c r="CL204" s="1336"/>
      <c r="CM204" s="1336"/>
      <c r="CN204" s="1336"/>
      <c r="CO204" s="1336"/>
      <c r="CP204" s="1336"/>
      <c r="CQ204" s="1336"/>
      <c r="CR204" s="1336"/>
      <c r="CS204" s="1336"/>
      <c r="CT204" s="1336"/>
      <c r="CU204" s="1336"/>
      <c r="CV204" s="1336"/>
      <c r="CW204" s="1336"/>
      <c r="CX204" s="1336"/>
      <c r="CY204" s="1336"/>
      <c r="CZ204" s="1336"/>
      <c r="DA204" s="1336"/>
      <c r="DB204" s="1336"/>
      <c r="DC204" s="1336"/>
      <c r="DD204" s="1336"/>
      <c r="DE204" s="1336"/>
      <c r="DF204" s="1336"/>
      <c r="DG204" s="1336"/>
    </row>
    <row r="205" spans="1:111" s="1338" customFormat="1" ht="18.75" hidden="1">
      <c r="A205" s="1326" t="s">
        <v>795</v>
      </c>
      <c r="B205" s="1963">
        <v>53319</v>
      </c>
      <c r="C205" s="1795">
        <v>53319</v>
      </c>
      <c r="D205" s="1341"/>
      <c r="F205" s="1831"/>
      <c r="G205" s="2311"/>
      <c r="H205" s="1336"/>
      <c r="I205" s="1336"/>
      <c r="J205" s="1337"/>
      <c r="K205" s="1337"/>
      <c r="L205" s="1336"/>
      <c r="M205" s="1336"/>
      <c r="N205" s="1352"/>
      <c r="O205" s="1336"/>
      <c r="P205" s="1336"/>
      <c r="Q205" s="1336"/>
      <c r="R205" s="1336"/>
      <c r="S205" s="1336"/>
      <c r="T205" s="1336"/>
      <c r="U205" s="1336"/>
      <c r="V205" s="1336"/>
      <c r="W205" s="1336"/>
      <c r="X205" s="1336"/>
      <c r="Y205" s="1336"/>
      <c r="Z205" s="1336"/>
      <c r="AA205" s="1336"/>
      <c r="AB205" s="1336"/>
      <c r="AC205" s="1336"/>
      <c r="AD205" s="1336"/>
      <c r="AE205" s="1336"/>
      <c r="AF205" s="1336"/>
      <c r="AG205" s="1336"/>
      <c r="AH205" s="1336"/>
      <c r="AI205" s="1336"/>
      <c r="AJ205" s="1336"/>
      <c r="AK205" s="1336"/>
      <c r="AL205" s="1336"/>
      <c r="AM205" s="1336"/>
      <c r="AN205" s="1336"/>
      <c r="AO205" s="1336"/>
      <c r="AP205" s="1336"/>
      <c r="AQ205" s="1336"/>
      <c r="AR205" s="1336"/>
      <c r="AS205" s="1336"/>
      <c r="AT205" s="1336"/>
      <c r="AU205" s="1336"/>
      <c r="AV205" s="1336"/>
      <c r="AW205" s="1336"/>
      <c r="AX205" s="1336"/>
      <c r="AY205" s="1336"/>
      <c r="AZ205" s="1336"/>
      <c r="BA205" s="1336"/>
      <c r="BB205" s="1336"/>
      <c r="BC205" s="1336"/>
      <c r="BD205" s="1336"/>
      <c r="BE205" s="1336"/>
      <c r="BF205" s="1336"/>
      <c r="BG205" s="1336"/>
      <c r="BH205" s="1336"/>
      <c r="BI205" s="1336"/>
      <c r="BJ205" s="1336"/>
      <c r="BK205" s="1336"/>
      <c r="BL205" s="1336"/>
      <c r="BM205" s="1336"/>
      <c r="BN205" s="1336"/>
      <c r="BO205" s="1336"/>
      <c r="BP205" s="1336"/>
      <c r="BQ205" s="1336"/>
      <c r="BR205" s="1336"/>
      <c r="BS205" s="1336"/>
      <c r="BT205" s="1336"/>
      <c r="BU205" s="1336"/>
      <c r="BV205" s="1336"/>
      <c r="BW205" s="1336"/>
      <c r="BX205" s="1336"/>
      <c r="BY205" s="1336"/>
      <c r="BZ205" s="1336"/>
      <c r="CA205" s="1336"/>
      <c r="CB205" s="1336"/>
      <c r="CC205" s="1336"/>
      <c r="CD205" s="1336"/>
      <c r="CE205" s="1336"/>
      <c r="CF205" s="1336"/>
      <c r="CG205" s="1336"/>
      <c r="CH205" s="1336"/>
      <c r="CI205" s="1336"/>
      <c r="CJ205" s="1336"/>
      <c r="CK205" s="1336"/>
      <c r="CL205" s="1336"/>
      <c r="CM205" s="1336"/>
      <c r="CN205" s="1336"/>
      <c r="CO205" s="1336"/>
      <c r="CP205" s="1336"/>
      <c r="CQ205" s="1336"/>
      <c r="CR205" s="1336"/>
      <c r="CS205" s="1336"/>
      <c r="CT205" s="1336"/>
      <c r="CU205" s="1336"/>
      <c r="CV205" s="1336"/>
      <c r="CW205" s="1336"/>
      <c r="CX205" s="1336"/>
      <c r="CY205" s="1336"/>
      <c r="CZ205" s="1336"/>
      <c r="DA205" s="1336"/>
      <c r="DB205" s="1336"/>
      <c r="DC205" s="1336"/>
      <c r="DD205" s="1336"/>
      <c r="DE205" s="1336"/>
      <c r="DF205" s="1336"/>
      <c r="DG205" s="1336"/>
    </row>
    <row r="206" spans="1:111" s="1338" customFormat="1" ht="18.75" hidden="1">
      <c r="A206" s="1326" t="s">
        <v>794</v>
      </c>
      <c r="B206" s="1963">
        <v>54165</v>
      </c>
      <c r="C206" s="1795">
        <v>54165</v>
      </c>
      <c r="D206" s="1341"/>
      <c r="F206" s="1831"/>
      <c r="G206" s="2311"/>
      <c r="H206" s="1336"/>
      <c r="I206" s="1336"/>
      <c r="J206" s="1337"/>
      <c r="K206" s="1337"/>
      <c r="L206" s="1336"/>
      <c r="M206" s="1336"/>
      <c r="N206" s="1352"/>
      <c r="O206" s="1336"/>
      <c r="P206" s="1336"/>
      <c r="Q206" s="1336"/>
      <c r="R206" s="1336"/>
      <c r="S206" s="1336"/>
      <c r="T206" s="1336"/>
      <c r="U206" s="1336"/>
      <c r="V206" s="1336"/>
      <c r="W206" s="1336"/>
      <c r="X206" s="1336"/>
      <c r="Y206" s="1336"/>
      <c r="Z206" s="1336"/>
      <c r="AA206" s="1336"/>
      <c r="AB206" s="1336"/>
      <c r="AC206" s="1336"/>
      <c r="AD206" s="1336"/>
      <c r="AE206" s="1336"/>
      <c r="AF206" s="1336"/>
      <c r="AG206" s="1336"/>
      <c r="AH206" s="1336"/>
      <c r="AI206" s="1336"/>
      <c r="AJ206" s="1336"/>
      <c r="AK206" s="1336"/>
      <c r="AL206" s="1336"/>
      <c r="AM206" s="1336"/>
      <c r="AN206" s="1336"/>
      <c r="AO206" s="1336"/>
      <c r="AP206" s="1336"/>
      <c r="AQ206" s="1336"/>
      <c r="AR206" s="1336"/>
      <c r="AS206" s="1336"/>
      <c r="AT206" s="1336"/>
      <c r="AU206" s="1336"/>
      <c r="AV206" s="1336"/>
      <c r="AW206" s="1336"/>
      <c r="AX206" s="1336"/>
      <c r="AY206" s="1336"/>
      <c r="AZ206" s="1336"/>
      <c r="BA206" s="1336"/>
      <c r="BB206" s="1336"/>
      <c r="BC206" s="1336"/>
      <c r="BD206" s="1336"/>
      <c r="BE206" s="1336"/>
      <c r="BF206" s="1336"/>
      <c r="BG206" s="1336"/>
      <c r="BH206" s="1336"/>
      <c r="BI206" s="1336"/>
      <c r="BJ206" s="1336"/>
      <c r="BK206" s="1336"/>
      <c r="BL206" s="1336"/>
      <c r="BM206" s="1336"/>
      <c r="BN206" s="1336"/>
      <c r="BO206" s="1336"/>
      <c r="BP206" s="1336"/>
      <c r="BQ206" s="1336"/>
      <c r="BR206" s="1336"/>
      <c r="BS206" s="1336"/>
      <c r="BT206" s="1336"/>
      <c r="BU206" s="1336"/>
      <c r="BV206" s="1336"/>
      <c r="BW206" s="1336"/>
      <c r="BX206" s="1336"/>
      <c r="BY206" s="1336"/>
      <c r="BZ206" s="1336"/>
      <c r="CA206" s="1336"/>
      <c r="CB206" s="1336"/>
      <c r="CC206" s="1336"/>
      <c r="CD206" s="1336"/>
      <c r="CE206" s="1336"/>
      <c r="CF206" s="1336"/>
      <c r="CG206" s="1336"/>
      <c r="CH206" s="1336"/>
      <c r="CI206" s="1336"/>
      <c r="CJ206" s="1336"/>
      <c r="CK206" s="1336"/>
      <c r="CL206" s="1336"/>
      <c r="CM206" s="1336"/>
      <c r="CN206" s="1336"/>
      <c r="CO206" s="1336"/>
      <c r="CP206" s="1336"/>
      <c r="CQ206" s="1336"/>
      <c r="CR206" s="1336"/>
      <c r="CS206" s="1336"/>
      <c r="CT206" s="1336"/>
      <c r="CU206" s="1336"/>
      <c r="CV206" s="1336"/>
      <c r="CW206" s="1336"/>
      <c r="CX206" s="1336"/>
      <c r="CY206" s="1336"/>
      <c r="CZ206" s="1336"/>
      <c r="DA206" s="1336"/>
      <c r="DB206" s="1336"/>
      <c r="DC206" s="1336"/>
      <c r="DD206" s="1336"/>
      <c r="DE206" s="1336"/>
      <c r="DF206" s="1336"/>
      <c r="DG206" s="1336"/>
    </row>
    <row r="207" spans="1:111" s="1338" customFormat="1" ht="18.75" hidden="1">
      <c r="A207" s="1326" t="s">
        <v>793</v>
      </c>
      <c r="B207" s="1963">
        <v>55025</v>
      </c>
      <c r="C207" s="1795">
        <v>55025</v>
      </c>
      <c r="D207" s="1341"/>
      <c r="F207" s="1831"/>
      <c r="G207" s="2311"/>
      <c r="H207" s="1336"/>
      <c r="I207" s="1336"/>
      <c r="J207" s="1337"/>
      <c r="K207" s="1337"/>
      <c r="L207" s="1336"/>
      <c r="M207" s="1336"/>
      <c r="N207" s="1352"/>
      <c r="O207" s="1336"/>
      <c r="P207" s="1336"/>
      <c r="Q207" s="1336"/>
      <c r="R207" s="1336"/>
      <c r="S207" s="1336"/>
      <c r="T207" s="1336"/>
      <c r="U207" s="1336"/>
      <c r="V207" s="1336"/>
      <c r="W207" s="1336"/>
      <c r="X207" s="1336"/>
      <c r="Y207" s="1336"/>
      <c r="Z207" s="1336"/>
      <c r="AA207" s="1336"/>
      <c r="AB207" s="1336"/>
      <c r="AC207" s="1336"/>
      <c r="AD207" s="1336"/>
      <c r="AE207" s="1336"/>
      <c r="AF207" s="1336"/>
      <c r="AG207" s="1336"/>
      <c r="AH207" s="1336"/>
      <c r="AI207" s="1336"/>
      <c r="AJ207" s="1336"/>
      <c r="AK207" s="1336"/>
      <c r="AL207" s="1336"/>
      <c r="AM207" s="1336"/>
      <c r="AN207" s="1336"/>
      <c r="AO207" s="1336"/>
      <c r="AP207" s="1336"/>
      <c r="AQ207" s="1336"/>
      <c r="AR207" s="1336"/>
      <c r="AS207" s="1336"/>
      <c r="AT207" s="1336"/>
      <c r="AU207" s="1336"/>
      <c r="AV207" s="1336"/>
      <c r="AW207" s="1336"/>
      <c r="AX207" s="1336"/>
      <c r="AY207" s="1336"/>
      <c r="AZ207" s="1336"/>
      <c r="BA207" s="1336"/>
      <c r="BB207" s="1336"/>
      <c r="BC207" s="1336"/>
      <c r="BD207" s="1336"/>
      <c r="BE207" s="1336"/>
      <c r="BF207" s="1336"/>
      <c r="BG207" s="1336"/>
      <c r="BH207" s="1336"/>
      <c r="BI207" s="1336"/>
      <c r="BJ207" s="1336"/>
      <c r="BK207" s="1336"/>
      <c r="BL207" s="1336"/>
      <c r="BM207" s="1336"/>
      <c r="BN207" s="1336"/>
      <c r="BO207" s="1336"/>
      <c r="BP207" s="1336"/>
      <c r="BQ207" s="1336"/>
      <c r="BR207" s="1336"/>
      <c r="BS207" s="1336"/>
      <c r="BT207" s="1336"/>
      <c r="BU207" s="1336"/>
      <c r="BV207" s="1336"/>
      <c r="BW207" s="1336"/>
      <c r="BX207" s="1336"/>
      <c r="BY207" s="1336"/>
      <c r="BZ207" s="1336"/>
      <c r="CA207" s="1336"/>
      <c r="CB207" s="1336"/>
      <c r="CC207" s="1336"/>
      <c r="CD207" s="1336"/>
      <c r="CE207" s="1336"/>
      <c r="CF207" s="1336"/>
      <c r="CG207" s="1336"/>
      <c r="CH207" s="1336"/>
      <c r="CI207" s="1336"/>
      <c r="CJ207" s="1336"/>
      <c r="CK207" s="1336"/>
      <c r="CL207" s="1336"/>
      <c r="CM207" s="1336"/>
      <c r="CN207" s="1336"/>
      <c r="CO207" s="1336"/>
      <c r="CP207" s="1336"/>
      <c r="CQ207" s="1336"/>
      <c r="CR207" s="1336"/>
      <c r="CS207" s="1336"/>
      <c r="CT207" s="1336"/>
      <c r="CU207" s="1336"/>
      <c r="CV207" s="1336"/>
      <c r="CW207" s="1336"/>
      <c r="CX207" s="1336"/>
      <c r="CY207" s="1336"/>
      <c r="CZ207" s="1336"/>
      <c r="DA207" s="1336"/>
      <c r="DB207" s="1336"/>
      <c r="DC207" s="1336"/>
      <c r="DD207" s="1336"/>
      <c r="DE207" s="1336"/>
      <c r="DF207" s="1336"/>
      <c r="DG207" s="1336"/>
    </row>
    <row r="208" spans="1:111" s="1338" customFormat="1" ht="18.75" hidden="1">
      <c r="A208" s="1326" t="s">
        <v>792</v>
      </c>
      <c r="B208" s="1963">
        <v>55899</v>
      </c>
      <c r="C208" s="1795">
        <v>55899</v>
      </c>
      <c r="D208" s="1341"/>
      <c r="F208" s="1831"/>
      <c r="G208" s="2311"/>
      <c r="H208" s="1336"/>
      <c r="I208" s="1336"/>
      <c r="J208" s="1337"/>
      <c r="K208" s="1337"/>
      <c r="L208" s="1336"/>
      <c r="M208" s="1336"/>
      <c r="N208" s="1352"/>
      <c r="O208" s="1336"/>
      <c r="P208" s="1336"/>
      <c r="Q208" s="1336"/>
      <c r="R208" s="1336"/>
      <c r="S208" s="1336"/>
      <c r="T208" s="1336"/>
      <c r="U208" s="1336"/>
      <c r="V208" s="1336"/>
      <c r="W208" s="1336"/>
      <c r="X208" s="1336"/>
      <c r="Y208" s="1336"/>
      <c r="Z208" s="1336"/>
      <c r="AA208" s="1336"/>
      <c r="AB208" s="1336"/>
      <c r="AC208" s="1336"/>
      <c r="AD208" s="1336"/>
      <c r="AE208" s="1336"/>
      <c r="AF208" s="1336"/>
      <c r="AG208" s="1336"/>
      <c r="AH208" s="1336"/>
      <c r="AI208" s="1336"/>
      <c r="AJ208" s="1336"/>
      <c r="AK208" s="1336"/>
      <c r="AL208" s="1336"/>
      <c r="AM208" s="1336"/>
      <c r="AN208" s="1336"/>
      <c r="AO208" s="1336"/>
      <c r="AP208" s="1336"/>
      <c r="AQ208" s="1336"/>
      <c r="AR208" s="1336"/>
      <c r="AS208" s="1336"/>
      <c r="AT208" s="1336"/>
      <c r="AU208" s="1336"/>
      <c r="AV208" s="1336"/>
      <c r="AW208" s="1336"/>
      <c r="AX208" s="1336"/>
      <c r="AY208" s="1336"/>
      <c r="AZ208" s="1336"/>
      <c r="BA208" s="1336"/>
      <c r="BB208" s="1336"/>
      <c r="BC208" s="1336"/>
      <c r="BD208" s="1336"/>
      <c r="BE208" s="1336"/>
      <c r="BF208" s="1336"/>
      <c r="BG208" s="1336"/>
      <c r="BH208" s="1336"/>
      <c r="BI208" s="1336"/>
      <c r="BJ208" s="1336"/>
      <c r="BK208" s="1336"/>
      <c r="BL208" s="1336"/>
      <c r="BM208" s="1336"/>
      <c r="BN208" s="1336"/>
      <c r="BO208" s="1336"/>
      <c r="BP208" s="1336"/>
      <c r="BQ208" s="1336"/>
      <c r="BR208" s="1336"/>
      <c r="BS208" s="1336"/>
      <c r="BT208" s="1336"/>
      <c r="BU208" s="1336"/>
      <c r="BV208" s="1336"/>
      <c r="BW208" s="1336"/>
      <c r="BX208" s="1336"/>
      <c r="BY208" s="1336"/>
      <c r="BZ208" s="1336"/>
      <c r="CA208" s="1336"/>
      <c r="CB208" s="1336"/>
      <c r="CC208" s="1336"/>
      <c r="CD208" s="1336"/>
      <c r="CE208" s="1336"/>
      <c r="CF208" s="1336"/>
      <c r="CG208" s="1336"/>
      <c r="CH208" s="1336"/>
      <c r="CI208" s="1336"/>
      <c r="CJ208" s="1336"/>
      <c r="CK208" s="1336"/>
      <c r="CL208" s="1336"/>
      <c r="CM208" s="1336"/>
      <c r="CN208" s="1336"/>
      <c r="CO208" s="1336"/>
      <c r="CP208" s="1336"/>
      <c r="CQ208" s="1336"/>
      <c r="CR208" s="1336"/>
      <c r="CS208" s="1336"/>
      <c r="CT208" s="1336"/>
      <c r="CU208" s="1336"/>
      <c r="CV208" s="1336"/>
      <c r="CW208" s="1336"/>
      <c r="CX208" s="1336"/>
      <c r="CY208" s="1336"/>
      <c r="CZ208" s="1336"/>
      <c r="DA208" s="1336"/>
      <c r="DB208" s="1336"/>
      <c r="DC208" s="1336"/>
      <c r="DD208" s="1336"/>
      <c r="DE208" s="1336"/>
      <c r="DF208" s="1336"/>
      <c r="DG208" s="1336"/>
    </row>
    <row r="209" spans="1:111" s="1338" customFormat="1" ht="18.75" hidden="1">
      <c r="A209" s="1327" t="s">
        <v>791</v>
      </c>
      <c r="B209" s="1963">
        <v>56385</v>
      </c>
      <c r="C209" s="1795">
        <v>56385</v>
      </c>
      <c r="D209" s="1341"/>
      <c r="F209" s="1831"/>
      <c r="G209" s="2311"/>
      <c r="H209" s="1336"/>
      <c r="I209" s="1336"/>
      <c r="J209" s="1337"/>
      <c r="K209" s="1337"/>
      <c r="L209" s="1336"/>
      <c r="M209" s="1336"/>
      <c r="N209" s="1352"/>
      <c r="O209" s="1336"/>
      <c r="P209" s="1336"/>
      <c r="Q209" s="1336"/>
      <c r="R209" s="1336"/>
      <c r="S209" s="1336"/>
      <c r="T209" s="1336"/>
      <c r="U209" s="1336"/>
      <c r="V209" s="1336"/>
      <c r="W209" s="1336"/>
      <c r="X209" s="1336"/>
      <c r="Y209" s="1336"/>
      <c r="Z209" s="1336"/>
      <c r="AA209" s="1336"/>
      <c r="AB209" s="1336"/>
      <c r="AC209" s="1336"/>
      <c r="AD209" s="1336"/>
      <c r="AE209" s="1336"/>
      <c r="AF209" s="1336"/>
      <c r="AG209" s="1336"/>
      <c r="AH209" s="1336"/>
      <c r="AI209" s="1336"/>
      <c r="AJ209" s="1336"/>
      <c r="AK209" s="1336"/>
      <c r="AL209" s="1336"/>
      <c r="AM209" s="1336"/>
      <c r="AN209" s="1336"/>
      <c r="AO209" s="1336"/>
      <c r="AP209" s="1336"/>
      <c r="AQ209" s="1336"/>
      <c r="AR209" s="1336"/>
      <c r="AS209" s="1336"/>
      <c r="AT209" s="1336"/>
      <c r="AU209" s="1336"/>
      <c r="AV209" s="1336"/>
      <c r="AW209" s="1336"/>
      <c r="AX209" s="1336"/>
      <c r="AY209" s="1336"/>
      <c r="AZ209" s="1336"/>
      <c r="BA209" s="1336"/>
      <c r="BB209" s="1336"/>
      <c r="BC209" s="1336"/>
      <c r="BD209" s="1336"/>
      <c r="BE209" s="1336"/>
      <c r="BF209" s="1336"/>
      <c r="BG209" s="1336"/>
      <c r="BH209" s="1336"/>
      <c r="BI209" s="1336"/>
      <c r="BJ209" s="1336"/>
      <c r="BK209" s="1336"/>
      <c r="BL209" s="1336"/>
      <c r="BM209" s="1336"/>
      <c r="BN209" s="1336"/>
      <c r="BO209" s="1336"/>
      <c r="BP209" s="1336"/>
      <c r="BQ209" s="1336"/>
      <c r="BR209" s="1336"/>
      <c r="BS209" s="1336"/>
      <c r="BT209" s="1336"/>
      <c r="BU209" s="1336"/>
      <c r="BV209" s="1336"/>
      <c r="BW209" s="1336"/>
      <c r="BX209" s="1336"/>
      <c r="BY209" s="1336"/>
      <c r="BZ209" s="1336"/>
      <c r="CA209" s="1336"/>
      <c r="CB209" s="1336"/>
      <c r="CC209" s="1336"/>
      <c r="CD209" s="1336"/>
      <c r="CE209" s="1336"/>
      <c r="CF209" s="1336"/>
      <c r="CG209" s="1336"/>
      <c r="CH209" s="1336"/>
      <c r="CI209" s="1336"/>
      <c r="CJ209" s="1336"/>
      <c r="CK209" s="1336"/>
      <c r="CL209" s="1336"/>
      <c r="CM209" s="1336"/>
      <c r="CN209" s="1336"/>
      <c r="CO209" s="1336"/>
      <c r="CP209" s="1336"/>
      <c r="CQ209" s="1336"/>
      <c r="CR209" s="1336"/>
      <c r="CS209" s="1336"/>
      <c r="CT209" s="1336"/>
      <c r="CU209" s="1336"/>
      <c r="CV209" s="1336"/>
      <c r="CW209" s="1336"/>
      <c r="CX209" s="1336"/>
      <c r="CY209" s="1336"/>
      <c r="CZ209" s="1336"/>
      <c r="DA209" s="1336"/>
      <c r="DB209" s="1336"/>
      <c r="DC209" s="1336"/>
      <c r="DD209" s="1336"/>
      <c r="DE209" s="1336"/>
      <c r="DF209" s="1336"/>
      <c r="DG209" s="1336"/>
    </row>
    <row r="210" spans="1:111" s="1338" customFormat="1" ht="18.75" hidden="1">
      <c r="A210" s="1327" t="s">
        <v>790</v>
      </c>
      <c r="B210" s="1963">
        <v>57281</v>
      </c>
      <c r="C210" s="1795">
        <v>57281</v>
      </c>
      <c r="D210" s="1341"/>
      <c r="F210" s="1831"/>
      <c r="G210" s="2311"/>
      <c r="H210" s="1336"/>
      <c r="I210" s="1336"/>
      <c r="J210" s="1337"/>
      <c r="K210" s="1337"/>
      <c r="L210" s="1336"/>
      <c r="M210" s="1336"/>
      <c r="N210" s="1352"/>
      <c r="O210" s="1336"/>
      <c r="P210" s="1336"/>
      <c r="Q210" s="1336"/>
      <c r="R210" s="1336"/>
      <c r="S210" s="1336"/>
      <c r="T210" s="1336"/>
      <c r="U210" s="1336"/>
      <c r="V210" s="1336"/>
      <c r="W210" s="1336"/>
      <c r="X210" s="1336"/>
      <c r="Y210" s="1336"/>
      <c r="Z210" s="1336"/>
      <c r="AA210" s="1336"/>
      <c r="AB210" s="1336"/>
      <c r="AC210" s="1336"/>
      <c r="AD210" s="1336"/>
      <c r="AE210" s="1336"/>
      <c r="AF210" s="1336"/>
      <c r="AG210" s="1336"/>
      <c r="AH210" s="1336"/>
      <c r="AI210" s="1336"/>
      <c r="AJ210" s="1336"/>
      <c r="AK210" s="1336"/>
      <c r="AL210" s="1336"/>
      <c r="AM210" s="1336"/>
      <c r="AN210" s="1336"/>
      <c r="AO210" s="1336"/>
      <c r="AP210" s="1336"/>
      <c r="AQ210" s="1336"/>
      <c r="AR210" s="1336"/>
      <c r="AS210" s="1336"/>
      <c r="AT210" s="1336"/>
      <c r="AU210" s="1336"/>
      <c r="AV210" s="1336"/>
      <c r="AW210" s="1336"/>
      <c r="AX210" s="1336"/>
      <c r="AY210" s="1336"/>
      <c r="AZ210" s="1336"/>
      <c r="BA210" s="1336"/>
      <c r="BB210" s="1336"/>
      <c r="BC210" s="1336"/>
      <c r="BD210" s="1336"/>
      <c r="BE210" s="1336"/>
      <c r="BF210" s="1336"/>
      <c r="BG210" s="1336"/>
      <c r="BH210" s="1336"/>
      <c r="BI210" s="1336"/>
      <c r="BJ210" s="1336"/>
      <c r="BK210" s="1336"/>
      <c r="BL210" s="1336"/>
      <c r="BM210" s="1336"/>
      <c r="BN210" s="1336"/>
      <c r="BO210" s="1336"/>
      <c r="BP210" s="1336"/>
      <c r="BQ210" s="1336"/>
      <c r="BR210" s="1336"/>
      <c r="BS210" s="1336"/>
      <c r="BT210" s="1336"/>
      <c r="BU210" s="1336"/>
      <c r="BV210" s="1336"/>
      <c r="BW210" s="1336"/>
      <c r="BX210" s="1336"/>
      <c r="BY210" s="1336"/>
      <c r="BZ210" s="1336"/>
      <c r="CA210" s="1336"/>
      <c r="CB210" s="1336"/>
      <c r="CC210" s="1336"/>
      <c r="CD210" s="1336"/>
      <c r="CE210" s="1336"/>
      <c r="CF210" s="1336"/>
      <c r="CG210" s="1336"/>
      <c r="CH210" s="1336"/>
      <c r="CI210" s="1336"/>
      <c r="CJ210" s="1336"/>
      <c r="CK210" s="1336"/>
      <c r="CL210" s="1336"/>
      <c r="CM210" s="1336"/>
      <c r="CN210" s="1336"/>
      <c r="CO210" s="1336"/>
      <c r="CP210" s="1336"/>
      <c r="CQ210" s="1336"/>
      <c r="CR210" s="1336"/>
      <c r="CS210" s="1336"/>
      <c r="CT210" s="1336"/>
      <c r="CU210" s="1336"/>
      <c r="CV210" s="1336"/>
      <c r="CW210" s="1336"/>
      <c r="CX210" s="1336"/>
      <c r="CY210" s="1336"/>
      <c r="CZ210" s="1336"/>
      <c r="DA210" s="1336"/>
      <c r="DB210" s="1336"/>
      <c r="DC210" s="1336"/>
      <c r="DD210" s="1336"/>
      <c r="DE210" s="1336"/>
      <c r="DF210" s="1336"/>
      <c r="DG210" s="1336"/>
    </row>
    <row r="211" spans="1:111" s="1338" customFormat="1" ht="18.75" hidden="1">
      <c r="A211" s="1327" t="s">
        <v>789</v>
      </c>
      <c r="B211" s="1963">
        <v>58192</v>
      </c>
      <c r="C211" s="1795">
        <v>58192</v>
      </c>
      <c r="D211" s="1341"/>
      <c r="F211" s="1831"/>
      <c r="G211" s="2311"/>
      <c r="H211" s="1336"/>
      <c r="I211" s="1336"/>
      <c r="J211" s="1337"/>
      <c r="K211" s="1337"/>
      <c r="L211" s="1336"/>
      <c r="M211" s="1336"/>
      <c r="N211" s="1352"/>
      <c r="O211" s="1336"/>
      <c r="P211" s="1336"/>
      <c r="Q211" s="1336"/>
      <c r="R211" s="1336"/>
      <c r="S211" s="1336"/>
      <c r="T211" s="1336"/>
      <c r="U211" s="1336"/>
      <c r="V211" s="1336"/>
      <c r="W211" s="1336"/>
      <c r="X211" s="1336"/>
      <c r="Y211" s="1336"/>
      <c r="Z211" s="1336"/>
      <c r="AA211" s="1336"/>
      <c r="AB211" s="1336"/>
      <c r="AC211" s="1336"/>
      <c r="AD211" s="1336"/>
      <c r="AE211" s="1336"/>
      <c r="AF211" s="1336"/>
      <c r="AG211" s="1336"/>
      <c r="AH211" s="1336"/>
      <c r="AI211" s="1336"/>
      <c r="AJ211" s="1336"/>
      <c r="AK211" s="1336"/>
      <c r="AL211" s="1336"/>
      <c r="AM211" s="1336"/>
      <c r="AN211" s="1336"/>
      <c r="AO211" s="1336"/>
      <c r="AP211" s="1336"/>
      <c r="AQ211" s="1336"/>
      <c r="AR211" s="1336"/>
      <c r="AS211" s="1336"/>
      <c r="AT211" s="1336"/>
      <c r="AU211" s="1336"/>
      <c r="AV211" s="1336"/>
      <c r="AW211" s="1336"/>
      <c r="AX211" s="1336"/>
      <c r="AY211" s="1336"/>
      <c r="AZ211" s="1336"/>
      <c r="BA211" s="1336"/>
      <c r="BB211" s="1336"/>
      <c r="BC211" s="1336"/>
      <c r="BD211" s="1336"/>
      <c r="BE211" s="1336"/>
      <c r="BF211" s="1336"/>
      <c r="BG211" s="1336"/>
      <c r="BH211" s="1336"/>
      <c r="BI211" s="1336"/>
      <c r="BJ211" s="1336"/>
      <c r="BK211" s="1336"/>
      <c r="BL211" s="1336"/>
      <c r="BM211" s="1336"/>
      <c r="BN211" s="1336"/>
      <c r="BO211" s="1336"/>
      <c r="BP211" s="1336"/>
      <c r="BQ211" s="1336"/>
      <c r="BR211" s="1336"/>
      <c r="BS211" s="1336"/>
      <c r="BT211" s="1336"/>
      <c r="BU211" s="1336"/>
      <c r="BV211" s="1336"/>
      <c r="BW211" s="1336"/>
      <c r="BX211" s="1336"/>
      <c r="BY211" s="1336"/>
      <c r="BZ211" s="1336"/>
      <c r="CA211" s="1336"/>
      <c r="CB211" s="1336"/>
      <c r="CC211" s="1336"/>
      <c r="CD211" s="1336"/>
      <c r="CE211" s="1336"/>
      <c r="CF211" s="1336"/>
      <c r="CG211" s="1336"/>
      <c r="CH211" s="1336"/>
      <c r="CI211" s="1336"/>
      <c r="CJ211" s="1336"/>
      <c r="CK211" s="1336"/>
      <c r="CL211" s="1336"/>
      <c r="CM211" s="1336"/>
      <c r="CN211" s="1336"/>
      <c r="CO211" s="1336"/>
      <c r="CP211" s="1336"/>
      <c r="CQ211" s="1336"/>
      <c r="CR211" s="1336"/>
      <c r="CS211" s="1336"/>
      <c r="CT211" s="1336"/>
      <c r="CU211" s="1336"/>
      <c r="CV211" s="1336"/>
      <c r="CW211" s="1336"/>
      <c r="CX211" s="1336"/>
      <c r="CY211" s="1336"/>
      <c r="CZ211" s="1336"/>
      <c r="DA211" s="1336"/>
      <c r="DB211" s="1336"/>
      <c r="DC211" s="1336"/>
      <c r="DD211" s="1336"/>
      <c r="DE211" s="1336"/>
      <c r="DF211" s="1336"/>
      <c r="DG211" s="1336"/>
    </row>
    <row r="212" spans="1:111" s="1338" customFormat="1" ht="18.75" hidden="1">
      <c r="A212" s="1327" t="s">
        <v>788</v>
      </c>
      <c r="B212" s="1963">
        <v>59118</v>
      </c>
      <c r="C212" s="1795">
        <v>59118</v>
      </c>
      <c r="D212" s="1341"/>
      <c r="F212" s="1831"/>
      <c r="G212" s="2311"/>
      <c r="H212" s="1336"/>
      <c r="I212" s="1336"/>
      <c r="J212" s="1337"/>
      <c r="K212" s="1337"/>
      <c r="L212" s="1336"/>
      <c r="M212" s="1336"/>
      <c r="N212" s="1352"/>
      <c r="O212" s="1336"/>
      <c r="P212" s="1336"/>
      <c r="Q212" s="1336"/>
      <c r="R212" s="1336"/>
      <c r="S212" s="1336"/>
      <c r="T212" s="1336"/>
      <c r="U212" s="1336"/>
      <c r="V212" s="1336"/>
      <c r="W212" s="1336"/>
      <c r="X212" s="1336"/>
      <c r="Y212" s="1336"/>
      <c r="Z212" s="1336"/>
      <c r="AA212" s="1336"/>
      <c r="AB212" s="1336"/>
      <c r="AC212" s="1336"/>
      <c r="AD212" s="1336"/>
      <c r="AE212" s="1336"/>
      <c r="AF212" s="1336"/>
      <c r="AG212" s="1336"/>
      <c r="AH212" s="1336"/>
      <c r="AI212" s="1336"/>
      <c r="AJ212" s="1336"/>
      <c r="AK212" s="1336"/>
      <c r="AL212" s="1336"/>
      <c r="AM212" s="1336"/>
      <c r="AN212" s="1336"/>
      <c r="AO212" s="1336"/>
      <c r="AP212" s="1336"/>
      <c r="AQ212" s="1336"/>
      <c r="AR212" s="1336"/>
      <c r="AS212" s="1336"/>
      <c r="AT212" s="1336"/>
      <c r="AU212" s="1336"/>
      <c r="AV212" s="1336"/>
      <c r="AW212" s="1336"/>
      <c r="AX212" s="1336"/>
      <c r="AY212" s="1336"/>
      <c r="AZ212" s="1336"/>
      <c r="BA212" s="1336"/>
      <c r="BB212" s="1336"/>
      <c r="BC212" s="1336"/>
      <c r="BD212" s="1336"/>
      <c r="BE212" s="1336"/>
      <c r="BF212" s="1336"/>
      <c r="BG212" s="1336"/>
      <c r="BH212" s="1336"/>
      <c r="BI212" s="1336"/>
      <c r="BJ212" s="1336"/>
      <c r="BK212" s="1336"/>
      <c r="BL212" s="1336"/>
      <c r="BM212" s="1336"/>
      <c r="BN212" s="1336"/>
      <c r="BO212" s="1336"/>
      <c r="BP212" s="1336"/>
      <c r="BQ212" s="1336"/>
      <c r="BR212" s="1336"/>
      <c r="BS212" s="1336"/>
      <c r="BT212" s="1336"/>
      <c r="BU212" s="1336"/>
      <c r="BV212" s="1336"/>
      <c r="BW212" s="1336"/>
      <c r="BX212" s="1336"/>
      <c r="BY212" s="1336"/>
      <c r="BZ212" s="1336"/>
      <c r="CA212" s="1336"/>
      <c r="CB212" s="1336"/>
      <c r="CC212" s="1336"/>
      <c r="CD212" s="1336"/>
      <c r="CE212" s="1336"/>
      <c r="CF212" s="1336"/>
      <c r="CG212" s="1336"/>
      <c r="CH212" s="1336"/>
      <c r="CI212" s="1336"/>
      <c r="CJ212" s="1336"/>
      <c r="CK212" s="1336"/>
      <c r="CL212" s="1336"/>
      <c r="CM212" s="1336"/>
      <c r="CN212" s="1336"/>
      <c r="CO212" s="1336"/>
      <c r="CP212" s="1336"/>
      <c r="CQ212" s="1336"/>
      <c r="CR212" s="1336"/>
      <c r="CS212" s="1336"/>
      <c r="CT212" s="1336"/>
      <c r="CU212" s="1336"/>
      <c r="CV212" s="1336"/>
      <c r="CW212" s="1336"/>
      <c r="CX212" s="1336"/>
      <c r="CY212" s="1336"/>
      <c r="CZ212" s="1336"/>
      <c r="DA212" s="1336"/>
      <c r="DB212" s="1336"/>
      <c r="DC212" s="1336"/>
      <c r="DD212" s="1336"/>
      <c r="DE212" s="1336"/>
      <c r="DF212" s="1336"/>
      <c r="DG212" s="1336"/>
    </row>
    <row r="213" spans="1:111" s="1338" customFormat="1" ht="18.75" hidden="1">
      <c r="A213" s="1327" t="s">
        <v>787</v>
      </c>
      <c r="B213" s="1963">
        <v>60059</v>
      </c>
      <c r="C213" s="1795">
        <v>60059</v>
      </c>
      <c r="D213" s="1341"/>
      <c r="F213" s="1831"/>
      <c r="G213" s="2311"/>
      <c r="H213" s="1336"/>
      <c r="I213" s="1336"/>
      <c r="J213" s="1337"/>
      <c r="K213" s="1337"/>
      <c r="L213" s="1336"/>
      <c r="M213" s="1336"/>
      <c r="N213" s="1352"/>
      <c r="O213" s="1336"/>
      <c r="P213" s="1336"/>
      <c r="Q213" s="1336"/>
      <c r="R213" s="1336"/>
      <c r="S213" s="1336"/>
      <c r="T213" s="1336"/>
      <c r="U213" s="1336"/>
      <c r="V213" s="1336"/>
      <c r="W213" s="1336"/>
      <c r="X213" s="1336"/>
      <c r="Y213" s="1336"/>
      <c r="Z213" s="1336"/>
      <c r="AA213" s="1336"/>
      <c r="AB213" s="1336"/>
      <c r="AC213" s="1336"/>
      <c r="AD213" s="1336"/>
      <c r="AE213" s="1336"/>
      <c r="AF213" s="1336"/>
      <c r="AG213" s="1336"/>
      <c r="AH213" s="1336"/>
      <c r="AI213" s="1336"/>
      <c r="AJ213" s="1336"/>
      <c r="AK213" s="1336"/>
      <c r="AL213" s="1336"/>
      <c r="AM213" s="1336"/>
      <c r="AN213" s="1336"/>
      <c r="AO213" s="1336"/>
      <c r="AP213" s="1336"/>
      <c r="AQ213" s="1336"/>
      <c r="AR213" s="1336"/>
      <c r="AS213" s="1336"/>
      <c r="AT213" s="1336"/>
      <c r="AU213" s="1336"/>
      <c r="AV213" s="1336"/>
      <c r="AW213" s="1336"/>
      <c r="AX213" s="1336"/>
      <c r="AY213" s="1336"/>
      <c r="AZ213" s="1336"/>
      <c r="BA213" s="1336"/>
      <c r="BB213" s="1336"/>
      <c r="BC213" s="1336"/>
      <c r="BD213" s="1336"/>
      <c r="BE213" s="1336"/>
      <c r="BF213" s="1336"/>
      <c r="BG213" s="1336"/>
      <c r="BH213" s="1336"/>
      <c r="BI213" s="1336"/>
      <c r="BJ213" s="1336"/>
      <c r="BK213" s="1336"/>
      <c r="BL213" s="1336"/>
      <c r="BM213" s="1336"/>
      <c r="BN213" s="1336"/>
      <c r="BO213" s="1336"/>
      <c r="BP213" s="1336"/>
      <c r="BQ213" s="1336"/>
      <c r="BR213" s="1336"/>
      <c r="BS213" s="1336"/>
      <c r="BT213" s="1336"/>
      <c r="BU213" s="1336"/>
      <c r="BV213" s="1336"/>
      <c r="BW213" s="1336"/>
      <c r="BX213" s="1336"/>
      <c r="BY213" s="1336"/>
      <c r="BZ213" s="1336"/>
      <c r="CA213" s="1336"/>
      <c r="CB213" s="1336"/>
      <c r="CC213" s="1336"/>
      <c r="CD213" s="1336"/>
      <c r="CE213" s="1336"/>
      <c r="CF213" s="1336"/>
      <c r="CG213" s="1336"/>
      <c r="CH213" s="1336"/>
      <c r="CI213" s="1336"/>
      <c r="CJ213" s="1336"/>
      <c r="CK213" s="1336"/>
      <c r="CL213" s="1336"/>
      <c r="CM213" s="1336"/>
      <c r="CN213" s="1336"/>
      <c r="CO213" s="1336"/>
      <c r="CP213" s="1336"/>
      <c r="CQ213" s="1336"/>
      <c r="CR213" s="1336"/>
      <c r="CS213" s="1336"/>
      <c r="CT213" s="1336"/>
      <c r="CU213" s="1336"/>
      <c r="CV213" s="1336"/>
      <c r="CW213" s="1336"/>
      <c r="CX213" s="1336"/>
      <c r="CY213" s="1336"/>
      <c r="CZ213" s="1336"/>
      <c r="DA213" s="1336"/>
      <c r="DB213" s="1336"/>
      <c r="DC213" s="1336"/>
      <c r="DD213" s="1336"/>
      <c r="DE213" s="1336"/>
      <c r="DF213" s="1336"/>
      <c r="DG213" s="1336"/>
    </row>
    <row r="214" spans="1:111" s="1338" customFormat="1" ht="18.75" hidden="1">
      <c r="A214" s="1327" t="s">
        <v>786</v>
      </c>
      <c r="B214" s="1963">
        <v>61015</v>
      </c>
      <c r="C214" s="1795">
        <v>61015</v>
      </c>
      <c r="D214" s="1341"/>
      <c r="F214" s="1831"/>
      <c r="G214" s="2311"/>
      <c r="H214" s="1336"/>
      <c r="I214" s="1336"/>
      <c r="J214" s="1337"/>
      <c r="K214" s="1337"/>
      <c r="L214" s="1336"/>
      <c r="M214" s="1336"/>
      <c r="N214" s="1352"/>
      <c r="O214" s="1336"/>
      <c r="P214" s="1336"/>
      <c r="Q214" s="1336"/>
      <c r="R214" s="1336"/>
      <c r="S214" s="1336"/>
      <c r="T214" s="1336"/>
      <c r="U214" s="1336"/>
      <c r="V214" s="1336"/>
      <c r="W214" s="1336"/>
      <c r="X214" s="1336"/>
      <c r="Y214" s="1336"/>
      <c r="Z214" s="1336"/>
      <c r="AA214" s="1336"/>
      <c r="AB214" s="1336"/>
      <c r="AC214" s="1336"/>
      <c r="AD214" s="1336"/>
      <c r="AE214" s="1336"/>
      <c r="AF214" s="1336"/>
      <c r="AG214" s="1336"/>
      <c r="AH214" s="1336"/>
      <c r="AI214" s="1336"/>
      <c r="AJ214" s="1336"/>
      <c r="AK214" s="1336"/>
      <c r="AL214" s="1336"/>
      <c r="AM214" s="1336"/>
      <c r="AN214" s="1336"/>
      <c r="AO214" s="1336"/>
      <c r="AP214" s="1336"/>
      <c r="AQ214" s="1336"/>
      <c r="AR214" s="1336"/>
      <c r="AS214" s="1336"/>
      <c r="AT214" s="1336"/>
      <c r="AU214" s="1336"/>
      <c r="AV214" s="1336"/>
      <c r="AW214" s="1336"/>
      <c r="AX214" s="1336"/>
      <c r="AY214" s="1336"/>
      <c r="AZ214" s="1336"/>
      <c r="BA214" s="1336"/>
      <c r="BB214" s="1336"/>
      <c r="BC214" s="1336"/>
      <c r="BD214" s="1336"/>
      <c r="BE214" s="1336"/>
      <c r="BF214" s="1336"/>
      <c r="BG214" s="1336"/>
      <c r="BH214" s="1336"/>
      <c r="BI214" s="1336"/>
      <c r="BJ214" s="1336"/>
      <c r="BK214" s="1336"/>
      <c r="BL214" s="1336"/>
      <c r="BM214" s="1336"/>
      <c r="BN214" s="1336"/>
      <c r="BO214" s="1336"/>
      <c r="BP214" s="1336"/>
      <c r="BQ214" s="1336"/>
      <c r="BR214" s="1336"/>
      <c r="BS214" s="1336"/>
      <c r="BT214" s="1336"/>
      <c r="BU214" s="1336"/>
      <c r="BV214" s="1336"/>
      <c r="BW214" s="1336"/>
      <c r="BX214" s="1336"/>
      <c r="BY214" s="1336"/>
      <c r="BZ214" s="1336"/>
      <c r="CA214" s="1336"/>
      <c r="CB214" s="1336"/>
      <c r="CC214" s="1336"/>
      <c r="CD214" s="1336"/>
      <c r="CE214" s="1336"/>
      <c r="CF214" s="1336"/>
      <c r="CG214" s="1336"/>
      <c r="CH214" s="1336"/>
      <c r="CI214" s="1336"/>
      <c r="CJ214" s="1336"/>
      <c r="CK214" s="1336"/>
      <c r="CL214" s="1336"/>
      <c r="CM214" s="1336"/>
      <c r="CN214" s="1336"/>
      <c r="CO214" s="1336"/>
      <c r="CP214" s="1336"/>
      <c r="CQ214" s="1336"/>
      <c r="CR214" s="1336"/>
      <c r="CS214" s="1336"/>
      <c r="CT214" s="1336"/>
      <c r="CU214" s="1336"/>
      <c r="CV214" s="1336"/>
      <c r="CW214" s="1336"/>
      <c r="CX214" s="1336"/>
      <c r="CY214" s="1336"/>
      <c r="CZ214" s="1336"/>
      <c r="DA214" s="1336"/>
      <c r="DB214" s="1336"/>
      <c r="DC214" s="1336"/>
      <c r="DD214" s="1336"/>
      <c r="DE214" s="1336"/>
      <c r="DF214" s="1336"/>
      <c r="DG214" s="1336"/>
    </row>
    <row r="215" spans="1:111" s="1338" customFormat="1" ht="18.75" hidden="1">
      <c r="A215" s="1327" t="s">
        <v>785</v>
      </c>
      <c r="B215" s="1963">
        <v>61987</v>
      </c>
      <c r="C215" s="1795">
        <v>61987</v>
      </c>
      <c r="D215" s="1341"/>
      <c r="F215" s="1831"/>
      <c r="G215" s="2311"/>
      <c r="H215" s="1336"/>
      <c r="I215" s="1336"/>
      <c r="J215" s="1337"/>
      <c r="K215" s="1337"/>
      <c r="L215" s="1336"/>
      <c r="M215" s="1336"/>
      <c r="N215" s="1352"/>
      <c r="O215" s="1336"/>
      <c r="P215" s="1336"/>
      <c r="Q215" s="1336"/>
      <c r="R215" s="1336"/>
      <c r="S215" s="1336"/>
      <c r="T215" s="1336"/>
      <c r="U215" s="1336"/>
      <c r="V215" s="1336"/>
      <c r="W215" s="1336"/>
      <c r="X215" s="1336"/>
      <c r="Y215" s="1336"/>
      <c r="Z215" s="1336"/>
      <c r="AA215" s="1336"/>
      <c r="AB215" s="1336"/>
      <c r="AC215" s="1336"/>
      <c r="AD215" s="1336"/>
      <c r="AE215" s="1336"/>
      <c r="AF215" s="1336"/>
      <c r="AG215" s="1336"/>
      <c r="AH215" s="1336"/>
      <c r="AI215" s="1336"/>
      <c r="AJ215" s="1336"/>
      <c r="AK215" s="1336"/>
      <c r="AL215" s="1336"/>
      <c r="AM215" s="1336"/>
      <c r="AN215" s="1336"/>
      <c r="AO215" s="1336"/>
      <c r="AP215" s="1336"/>
      <c r="AQ215" s="1336"/>
      <c r="AR215" s="1336"/>
      <c r="AS215" s="1336"/>
      <c r="AT215" s="1336"/>
      <c r="AU215" s="1336"/>
      <c r="AV215" s="1336"/>
      <c r="AW215" s="1336"/>
      <c r="AX215" s="1336"/>
      <c r="AY215" s="1336"/>
      <c r="AZ215" s="1336"/>
      <c r="BA215" s="1336"/>
      <c r="BB215" s="1336"/>
      <c r="BC215" s="1336"/>
      <c r="BD215" s="1336"/>
      <c r="BE215" s="1336"/>
      <c r="BF215" s="1336"/>
      <c r="BG215" s="1336"/>
      <c r="BH215" s="1336"/>
      <c r="BI215" s="1336"/>
      <c r="BJ215" s="1336"/>
      <c r="BK215" s="1336"/>
      <c r="BL215" s="1336"/>
      <c r="BM215" s="1336"/>
      <c r="BN215" s="1336"/>
      <c r="BO215" s="1336"/>
      <c r="BP215" s="1336"/>
      <c r="BQ215" s="1336"/>
      <c r="BR215" s="1336"/>
      <c r="BS215" s="1336"/>
      <c r="BT215" s="1336"/>
      <c r="BU215" s="1336"/>
      <c r="BV215" s="1336"/>
      <c r="BW215" s="1336"/>
      <c r="BX215" s="1336"/>
      <c r="BY215" s="1336"/>
      <c r="BZ215" s="1336"/>
      <c r="CA215" s="1336"/>
      <c r="CB215" s="1336"/>
      <c r="CC215" s="1336"/>
      <c r="CD215" s="1336"/>
      <c r="CE215" s="1336"/>
      <c r="CF215" s="1336"/>
      <c r="CG215" s="1336"/>
      <c r="CH215" s="1336"/>
      <c r="CI215" s="1336"/>
      <c r="CJ215" s="1336"/>
      <c r="CK215" s="1336"/>
      <c r="CL215" s="1336"/>
      <c r="CM215" s="1336"/>
      <c r="CN215" s="1336"/>
      <c r="CO215" s="1336"/>
      <c r="CP215" s="1336"/>
      <c r="CQ215" s="1336"/>
      <c r="CR215" s="1336"/>
      <c r="CS215" s="1336"/>
      <c r="CT215" s="1336"/>
      <c r="CU215" s="1336"/>
      <c r="CV215" s="1336"/>
      <c r="CW215" s="1336"/>
      <c r="CX215" s="1336"/>
      <c r="CY215" s="1336"/>
      <c r="CZ215" s="1336"/>
      <c r="DA215" s="1336"/>
      <c r="DB215" s="1336"/>
      <c r="DC215" s="1336"/>
      <c r="DD215" s="1336"/>
      <c r="DE215" s="1336"/>
      <c r="DF215" s="1336"/>
      <c r="DG215" s="1336"/>
    </row>
    <row r="216" spans="1:111" s="1338" customFormat="1" ht="18.75" hidden="1">
      <c r="A216" s="1327" t="s">
        <v>784</v>
      </c>
      <c r="B216" s="1963">
        <v>62975</v>
      </c>
      <c r="C216" s="1795">
        <v>62975</v>
      </c>
      <c r="D216" s="1341"/>
      <c r="F216" s="1831"/>
      <c r="G216" s="2311"/>
      <c r="H216" s="1336"/>
      <c r="I216" s="1336"/>
      <c r="J216" s="1337"/>
      <c r="K216" s="1337"/>
      <c r="L216" s="1336"/>
      <c r="M216" s="1336"/>
      <c r="N216" s="1352"/>
      <c r="O216" s="1336"/>
      <c r="P216" s="1336"/>
      <c r="Q216" s="1336"/>
      <c r="R216" s="1336"/>
      <c r="S216" s="1336"/>
      <c r="T216" s="1336"/>
      <c r="U216" s="1336"/>
      <c r="V216" s="1336"/>
      <c r="W216" s="1336"/>
      <c r="X216" s="1336"/>
      <c r="Y216" s="1336"/>
      <c r="Z216" s="1336"/>
      <c r="AA216" s="1336"/>
      <c r="AB216" s="1336"/>
      <c r="AC216" s="1336"/>
      <c r="AD216" s="1336"/>
      <c r="AE216" s="1336"/>
      <c r="AF216" s="1336"/>
      <c r="AG216" s="1336"/>
      <c r="AH216" s="1336"/>
      <c r="AI216" s="1336"/>
      <c r="AJ216" s="1336"/>
      <c r="AK216" s="1336"/>
      <c r="AL216" s="1336"/>
      <c r="AM216" s="1336"/>
      <c r="AN216" s="1336"/>
      <c r="AO216" s="1336"/>
      <c r="AP216" s="1336"/>
      <c r="AQ216" s="1336"/>
      <c r="AR216" s="1336"/>
      <c r="AS216" s="1336"/>
      <c r="AT216" s="1336"/>
      <c r="AU216" s="1336"/>
      <c r="AV216" s="1336"/>
      <c r="AW216" s="1336"/>
      <c r="AX216" s="1336"/>
      <c r="AY216" s="1336"/>
      <c r="AZ216" s="1336"/>
      <c r="BA216" s="1336"/>
      <c r="BB216" s="1336"/>
      <c r="BC216" s="1336"/>
      <c r="BD216" s="1336"/>
      <c r="BE216" s="1336"/>
      <c r="BF216" s="1336"/>
      <c r="BG216" s="1336"/>
      <c r="BH216" s="1336"/>
      <c r="BI216" s="1336"/>
      <c r="BJ216" s="1336"/>
      <c r="BK216" s="1336"/>
      <c r="BL216" s="1336"/>
      <c r="BM216" s="1336"/>
      <c r="BN216" s="1336"/>
      <c r="BO216" s="1336"/>
      <c r="BP216" s="1336"/>
      <c r="BQ216" s="1336"/>
      <c r="BR216" s="1336"/>
      <c r="BS216" s="1336"/>
      <c r="BT216" s="1336"/>
      <c r="BU216" s="1336"/>
      <c r="BV216" s="1336"/>
      <c r="BW216" s="1336"/>
      <c r="BX216" s="1336"/>
      <c r="BY216" s="1336"/>
      <c r="BZ216" s="1336"/>
      <c r="CA216" s="1336"/>
      <c r="CB216" s="1336"/>
      <c r="CC216" s="1336"/>
      <c r="CD216" s="1336"/>
      <c r="CE216" s="1336"/>
      <c r="CF216" s="1336"/>
      <c r="CG216" s="1336"/>
      <c r="CH216" s="1336"/>
      <c r="CI216" s="1336"/>
      <c r="CJ216" s="1336"/>
      <c r="CK216" s="1336"/>
      <c r="CL216" s="1336"/>
      <c r="CM216" s="1336"/>
      <c r="CN216" s="1336"/>
      <c r="CO216" s="1336"/>
      <c r="CP216" s="1336"/>
      <c r="CQ216" s="1336"/>
      <c r="CR216" s="1336"/>
      <c r="CS216" s="1336"/>
      <c r="CT216" s="1336"/>
      <c r="CU216" s="1336"/>
      <c r="CV216" s="1336"/>
      <c r="CW216" s="1336"/>
      <c r="CX216" s="1336"/>
      <c r="CY216" s="1336"/>
      <c r="CZ216" s="1336"/>
      <c r="DA216" s="1336"/>
      <c r="DB216" s="1336"/>
      <c r="DC216" s="1336"/>
      <c r="DD216" s="1336"/>
      <c r="DE216" s="1336"/>
      <c r="DF216" s="1336"/>
      <c r="DG216" s="1336"/>
    </row>
    <row r="217" spans="1:111" s="1338" customFormat="1" ht="18.75" hidden="1">
      <c r="A217" s="1326" t="s">
        <v>783</v>
      </c>
      <c r="B217" s="1963">
        <v>63524</v>
      </c>
      <c r="C217" s="1795">
        <v>63524</v>
      </c>
      <c r="D217" s="1341"/>
      <c r="F217" s="1831"/>
      <c r="G217" s="2311"/>
      <c r="H217" s="1336"/>
      <c r="I217" s="1336"/>
      <c r="J217" s="1337"/>
      <c r="K217" s="1337"/>
      <c r="L217" s="1336"/>
      <c r="M217" s="1336"/>
      <c r="N217" s="1352"/>
      <c r="O217" s="1336"/>
      <c r="P217" s="1336"/>
      <c r="Q217" s="1336"/>
      <c r="R217" s="1336"/>
      <c r="S217" s="1336"/>
      <c r="T217" s="1336"/>
      <c r="U217" s="1336"/>
      <c r="V217" s="1336"/>
      <c r="W217" s="1336"/>
      <c r="X217" s="1336"/>
      <c r="Y217" s="1336"/>
      <c r="Z217" s="1336"/>
      <c r="AA217" s="1336"/>
      <c r="AB217" s="1336"/>
      <c r="AC217" s="1336"/>
      <c r="AD217" s="1336"/>
      <c r="AE217" s="1336"/>
      <c r="AF217" s="1336"/>
      <c r="AG217" s="1336"/>
      <c r="AH217" s="1336"/>
      <c r="AI217" s="1336"/>
      <c r="AJ217" s="1336"/>
      <c r="AK217" s="1336"/>
      <c r="AL217" s="1336"/>
      <c r="AM217" s="1336"/>
      <c r="AN217" s="1336"/>
      <c r="AO217" s="1336"/>
      <c r="AP217" s="1336"/>
      <c r="AQ217" s="1336"/>
      <c r="AR217" s="1336"/>
      <c r="AS217" s="1336"/>
      <c r="AT217" s="1336"/>
      <c r="AU217" s="1336"/>
      <c r="AV217" s="1336"/>
      <c r="AW217" s="1336"/>
      <c r="AX217" s="1336"/>
      <c r="AY217" s="1336"/>
      <c r="AZ217" s="1336"/>
      <c r="BA217" s="1336"/>
      <c r="BB217" s="1336"/>
      <c r="BC217" s="1336"/>
      <c r="BD217" s="1336"/>
      <c r="BE217" s="1336"/>
      <c r="BF217" s="1336"/>
      <c r="BG217" s="1336"/>
      <c r="BH217" s="1336"/>
      <c r="BI217" s="1336"/>
      <c r="BJ217" s="1336"/>
      <c r="BK217" s="1336"/>
      <c r="BL217" s="1336"/>
      <c r="BM217" s="1336"/>
      <c r="BN217" s="1336"/>
      <c r="BO217" s="1336"/>
      <c r="BP217" s="1336"/>
      <c r="BQ217" s="1336"/>
      <c r="BR217" s="1336"/>
      <c r="BS217" s="1336"/>
      <c r="BT217" s="1336"/>
      <c r="BU217" s="1336"/>
      <c r="BV217" s="1336"/>
      <c r="BW217" s="1336"/>
      <c r="BX217" s="1336"/>
      <c r="BY217" s="1336"/>
      <c r="BZ217" s="1336"/>
      <c r="CA217" s="1336"/>
      <c r="CB217" s="1336"/>
      <c r="CC217" s="1336"/>
      <c r="CD217" s="1336"/>
      <c r="CE217" s="1336"/>
      <c r="CF217" s="1336"/>
      <c r="CG217" s="1336"/>
      <c r="CH217" s="1336"/>
      <c r="CI217" s="1336"/>
      <c r="CJ217" s="1336"/>
      <c r="CK217" s="1336"/>
      <c r="CL217" s="1336"/>
      <c r="CM217" s="1336"/>
      <c r="CN217" s="1336"/>
      <c r="CO217" s="1336"/>
      <c r="CP217" s="1336"/>
      <c r="CQ217" s="1336"/>
      <c r="CR217" s="1336"/>
      <c r="CS217" s="1336"/>
      <c r="CT217" s="1336"/>
      <c r="CU217" s="1336"/>
      <c r="CV217" s="1336"/>
      <c r="CW217" s="1336"/>
      <c r="CX217" s="1336"/>
      <c r="CY217" s="1336"/>
      <c r="CZ217" s="1336"/>
      <c r="DA217" s="1336"/>
      <c r="DB217" s="1336"/>
      <c r="DC217" s="1336"/>
      <c r="DD217" s="1336"/>
      <c r="DE217" s="1336"/>
      <c r="DF217" s="1336"/>
      <c r="DG217" s="1336"/>
    </row>
    <row r="218" spans="1:111" s="1338" customFormat="1" ht="18.75" hidden="1">
      <c r="A218" s="1326" t="s">
        <v>782</v>
      </c>
      <c r="B218" s="1963">
        <v>64536</v>
      </c>
      <c r="C218" s="1795">
        <v>64536</v>
      </c>
      <c r="D218" s="1341"/>
      <c r="F218" s="1831"/>
      <c r="G218" s="2311"/>
      <c r="H218" s="1336"/>
      <c r="I218" s="1336"/>
      <c r="J218" s="1337"/>
      <c r="K218" s="1337"/>
      <c r="L218" s="1336"/>
      <c r="M218" s="1336"/>
      <c r="N218" s="1352"/>
      <c r="O218" s="1336"/>
      <c r="P218" s="1336"/>
      <c r="Q218" s="1336"/>
      <c r="R218" s="1336"/>
      <c r="S218" s="1336"/>
      <c r="T218" s="1336"/>
      <c r="U218" s="1336"/>
      <c r="V218" s="1336"/>
      <c r="W218" s="1336"/>
      <c r="X218" s="1336"/>
      <c r="Y218" s="1336"/>
      <c r="Z218" s="1336"/>
      <c r="AA218" s="1336"/>
      <c r="AB218" s="1336"/>
      <c r="AC218" s="1336"/>
      <c r="AD218" s="1336"/>
      <c r="AE218" s="1336"/>
      <c r="AF218" s="1336"/>
      <c r="AG218" s="1336"/>
      <c r="AH218" s="1336"/>
      <c r="AI218" s="1336"/>
      <c r="AJ218" s="1336"/>
      <c r="AK218" s="1336"/>
      <c r="AL218" s="1336"/>
      <c r="AM218" s="1336"/>
      <c r="AN218" s="1336"/>
      <c r="AO218" s="1336"/>
      <c r="AP218" s="1336"/>
      <c r="AQ218" s="1336"/>
      <c r="AR218" s="1336"/>
      <c r="AS218" s="1336"/>
      <c r="AT218" s="1336"/>
      <c r="AU218" s="1336"/>
      <c r="AV218" s="1336"/>
      <c r="AW218" s="1336"/>
      <c r="AX218" s="1336"/>
      <c r="AY218" s="1336"/>
      <c r="AZ218" s="1336"/>
      <c r="BA218" s="1336"/>
      <c r="BB218" s="1336"/>
      <c r="BC218" s="1336"/>
      <c r="BD218" s="1336"/>
      <c r="BE218" s="1336"/>
      <c r="BF218" s="1336"/>
      <c r="BG218" s="1336"/>
      <c r="BH218" s="1336"/>
      <c r="BI218" s="1336"/>
      <c r="BJ218" s="1336"/>
      <c r="BK218" s="1336"/>
      <c r="BL218" s="1336"/>
      <c r="BM218" s="1336"/>
      <c r="BN218" s="1336"/>
      <c r="BO218" s="1336"/>
      <c r="BP218" s="1336"/>
      <c r="BQ218" s="1336"/>
      <c r="BR218" s="1336"/>
      <c r="BS218" s="1336"/>
      <c r="BT218" s="1336"/>
      <c r="BU218" s="1336"/>
      <c r="BV218" s="1336"/>
      <c r="BW218" s="1336"/>
      <c r="BX218" s="1336"/>
      <c r="BY218" s="1336"/>
      <c r="BZ218" s="1336"/>
      <c r="CA218" s="1336"/>
      <c r="CB218" s="1336"/>
      <c r="CC218" s="1336"/>
      <c r="CD218" s="1336"/>
      <c r="CE218" s="1336"/>
      <c r="CF218" s="1336"/>
      <c r="CG218" s="1336"/>
      <c r="CH218" s="1336"/>
      <c r="CI218" s="1336"/>
      <c r="CJ218" s="1336"/>
      <c r="CK218" s="1336"/>
      <c r="CL218" s="1336"/>
      <c r="CM218" s="1336"/>
      <c r="CN218" s="1336"/>
      <c r="CO218" s="1336"/>
      <c r="CP218" s="1336"/>
      <c r="CQ218" s="1336"/>
      <c r="CR218" s="1336"/>
      <c r="CS218" s="1336"/>
      <c r="CT218" s="1336"/>
      <c r="CU218" s="1336"/>
      <c r="CV218" s="1336"/>
      <c r="CW218" s="1336"/>
      <c r="CX218" s="1336"/>
      <c r="CY218" s="1336"/>
      <c r="CZ218" s="1336"/>
      <c r="DA218" s="1336"/>
      <c r="DB218" s="1336"/>
      <c r="DC218" s="1336"/>
      <c r="DD218" s="1336"/>
      <c r="DE218" s="1336"/>
      <c r="DF218" s="1336"/>
      <c r="DG218" s="1336"/>
    </row>
    <row r="219" spans="1:111" s="1338" customFormat="1" ht="18.75" hidden="1">
      <c r="A219" s="1326" t="s">
        <v>781</v>
      </c>
      <c r="B219" s="1963">
        <v>65566</v>
      </c>
      <c r="C219" s="1795">
        <v>65566</v>
      </c>
      <c r="D219" s="1341"/>
      <c r="F219" s="1831"/>
      <c r="G219" s="2311"/>
      <c r="H219" s="1336"/>
      <c r="I219" s="1336"/>
      <c r="J219" s="1337"/>
      <c r="K219" s="1337"/>
      <c r="L219" s="1336"/>
      <c r="M219" s="1336"/>
      <c r="N219" s="1352"/>
      <c r="O219" s="1336"/>
      <c r="P219" s="1336"/>
      <c r="Q219" s="1336"/>
      <c r="R219" s="1336"/>
      <c r="S219" s="1336"/>
      <c r="T219" s="1336"/>
      <c r="U219" s="1336"/>
      <c r="V219" s="1336"/>
      <c r="W219" s="1336"/>
      <c r="X219" s="1336"/>
      <c r="Y219" s="1336"/>
      <c r="Z219" s="1336"/>
      <c r="AA219" s="1336"/>
      <c r="AB219" s="1336"/>
      <c r="AC219" s="1336"/>
      <c r="AD219" s="1336"/>
      <c r="AE219" s="1336"/>
      <c r="AF219" s="1336"/>
      <c r="AG219" s="1336"/>
      <c r="AH219" s="1336"/>
      <c r="AI219" s="1336"/>
      <c r="AJ219" s="1336"/>
      <c r="AK219" s="1336"/>
      <c r="AL219" s="1336"/>
      <c r="AM219" s="1336"/>
      <c r="AN219" s="1336"/>
      <c r="AO219" s="1336"/>
      <c r="AP219" s="1336"/>
      <c r="AQ219" s="1336"/>
      <c r="AR219" s="1336"/>
      <c r="AS219" s="1336"/>
      <c r="AT219" s="1336"/>
      <c r="AU219" s="1336"/>
      <c r="AV219" s="1336"/>
      <c r="AW219" s="1336"/>
      <c r="AX219" s="1336"/>
      <c r="AY219" s="1336"/>
      <c r="AZ219" s="1336"/>
      <c r="BA219" s="1336"/>
      <c r="BB219" s="1336"/>
      <c r="BC219" s="1336"/>
      <c r="BD219" s="1336"/>
      <c r="BE219" s="1336"/>
      <c r="BF219" s="1336"/>
      <c r="BG219" s="1336"/>
      <c r="BH219" s="1336"/>
      <c r="BI219" s="1336"/>
      <c r="BJ219" s="1336"/>
      <c r="BK219" s="1336"/>
      <c r="BL219" s="1336"/>
      <c r="BM219" s="1336"/>
      <c r="BN219" s="1336"/>
      <c r="BO219" s="1336"/>
      <c r="BP219" s="1336"/>
      <c r="BQ219" s="1336"/>
      <c r="BR219" s="1336"/>
      <c r="BS219" s="1336"/>
      <c r="BT219" s="1336"/>
      <c r="BU219" s="1336"/>
      <c r="BV219" s="1336"/>
      <c r="BW219" s="1336"/>
      <c r="BX219" s="1336"/>
      <c r="BY219" s="1336"/>
      <c r="BZ219" s="1336"/>
      <c r="CA219" s="1336"/>
      <c r="CB219" s="1336"/>
      <c r="CC219" s="1336"/>
      <c r="CD219" s="1336"/>
      <c r="CE219" s="1336"/>
      <c r="CF219" s="1336"/>
      <c r="CG219" s="1336"/>
      <c r="CH219" s="1336"/>
      <c r="CI219" s="1336"/>
      <c r="CJ219" s="1336"/>
      <c r="CK219" s="1336"/>
      <c r="CL219" s="1336"/>
      <c r="CM219" s="1336"/>
      <c r="CN219" s="1336"/>
      <c r="CO219" s="1336"/>
      <c r="CP219" s="1336"/>
      <c r="CQ219" s="1336"/>
      <c r="CR219" s="1336"/>
      <c r="CS219" s="1336"/>
      <c r="CT219" s="1336"/>
      <c r="CU219" s="1336"/>
      <c r="CV219" s="1336"/>
      <c r="CW219" s="1336"/>
      <c r="CX219" s="1336"/>
      <c r="CY219" s="1336"/>
      <c r="CZ219" s="1336"/>
      <c r="DA219" s="1336"/>
      <c r="DB219" s="1336"/>
      <c r="DC219" s="1336"/>
      <c r="DD219" s="1336"/>
      <c r="DE219" s="1336"/>
      <c r="DF219" s="1336"/>
      <c r="DG219" s="1336"/>
    </row>
    <row r="220" spans="1:111" s="1338" customFormat="1" ht="18.75" hidden="1">
      <c r="A220" s="1326" t="s">
        <v>780</v>
      </c>
      <c r="B220" s="1963">
        <v>66612</v>
      </c>
      <c r="C220" s="1795">
        <v>66612</v>
      </c>
      <c r="D220" s="1341"/>
      <c r="F220" s="1831"/>
      <c r="G220" s="2311"/>
      <c r="H220" s="1336"/>
      <c r="I220" s="1336"/>
      <c r="J220" s="1337"/>
      <c r="K220" s="1337"/>
      <c r="L220" s="1336"/>
      <c r="M220" s="1336"/>
      <c r="N220" s="1352"/>
      <c r="O220" s="1336"/>
      <c r="P220" s="1336"/>
      <c r="Q220" s="1336"/>
      <c r="R220" s="1336"/>
      <c r="S220" s="1336"/>
      <c r="T220" s="1336"/>
      <c r="U220" s="1336"/>
      <c r="V220" s="1336"/>
      <c r="W220" s="1336"/>
      <c r="X220" s="1336"/>
      <c r="Y220" s="1336"/>
      <c r="Z220" s="1336"/>
      <c r="AA220" s="1336"/>
      <c r="AB220" s="1336"/>
      <c r="AC220" s="1336"/>
      <c r="AD220" s="1336"/>
      <c r="AE220" s="1336"/>
      <c r="AF220" s="1336"/>
      <c r="AG220" s="1336"/>
      <c r="AH220" s="1336"/>
      <c r="AI220" s="1336"/>
      <c r="AJ220" s="1336"/>
      <c r="AK220" s="1336"/>
      <c r="AL220" s="1336"/>
      <c r="AM220" s="1336"/>
      <c r="AN220" s="1336"/>
      <c r="AO220" s="1336"/>
      <c r="AP220" s="1336"/>
      <c r="AQ220" s="1336"/>
      <c r="AR220" s="1336"/>
      <c r="AS220" s="1336"/>
      <c r="AT220" s="1336"/>
      <c r="AU220" s="1336"/>
      <c r="AV220" s="1336"/>
      <c r="AW220" s="1336"/>
      <c r="AX220" s="1336"/>
      <c r="AY220" s="1336"/>
      <c r="AZ220" s="1336"/>
      <c r="BA220" s="1336"/>
      <c r="BB220" s="1336"/>
      <c r="BC220" s="1336"/>
      <c r="BD220" s="1336"/>
      <c r="BE220" s="1336"/>
      <c r="BF220" s="1336"/>
      <c r="BG220" s="1336"/>
      <c r="BH220" s="1336"/>
      <c r="BI220" s="1336"/>
      <c r="BJ220" s="1336"/>
      <c r="BK220" s="1336"/>
      <c r="BL220" s="1336"/>
      <c r="BM220" s="1336"/>
      <c r="BN220" s="1336"/>
      <c r="BO220" s="1336"/>
      <c r="BP220" s="1336"/>
      <c r="BQ220" s="1336"/>
      <c r="BR220" s="1336"/>
      <c r="BS220" s="1336"/>
      <c r="BT220" s="1336"/>
      <c r="BU220" s="1336"/>
      <c r="BV220" s="1336"/>
      <c r="BW220" s="1336"/>
      <c r="BX220" s="1336"/>
      <c r="BY220" s="1336"/>
      <c r="BZ220" s="1336"/>
      <c r="CA220" s="1336"/>
      <c r="CB220" s="1336"/>
      <c r="CC220" s="1336"/>
      <c r="CD220" s="1336"/>
      <c r="CE220" s="1336"/>
      <c r="CF220" s="1336"/>
      <c r="CG220" s="1336"/>
      <c r="CH220" s="1336"/>
      <c r="CI220" s="1336"/>
      <c r="CJ220" s="1336"/>
      <c r="CK220" s="1336"/>
      <c r="CL220" s="1336"/>
      <c r="CM220" s="1336"/>
      <c r="CN220" s="1336"/>
      <c r="CO220" s="1336"/>
      <c r="CP220" s="1336"/>
      <c r="CQ220" s="1336"/>
      <c r="CR220" s="1336"/>
      <c r="CS220" s="1336"/>
      <c r="CT220" s="1336"/>
      <c r="CU220" s="1336"/>
      <c r="CV220" s="1336"/>
      <c r="CW220" s="1336"/>
      <c r="CX220" s="1336"/>
      <c r="CY220" s="1336"/>
      <c r="CZ220" s="1336"/>
      <c r="DA220" s="1336"/>
      <c r="DB220" s="1336"/>
      <c r="DC220" s="1336"/>
      <c r="DD220" s="1336"/>
      <c r="DE220" s="1336"/>
      <c r="DF220" s="1336"/>
      <c r="DG220" s="1336"/>
    </row>
    <row r="221" spans="1:111" s="1338" customFormat="1" ht="18.75" hidden="1">
      <c r="A221" s="1326" t="s">
        <v>779</v>
      </c>
      <c r="B221" s="1963">
        <v>67675</v>
      </c>
      <c r="C221" s="1795">
        <v>67675</v>
      </c>
      <c r="D221" s="1341"/>
      <c r="F221" s="1831"/>
      <c r="G221" s="2311"/>
      <c r="H221" s="1336"/>
      <c r="I221" s="1336"/>
      <c r="J221" s="1337"/>
      <c r="K221" s="1337"/>
      <c r="L221" s="1336"/>
      <c r="M221" s="1336"/>
      <c r="N221" s="1352"/>
      <c r="O221" s="1336"/>
      <c r="P221" s="1336"/>
      <c r="Q221" s="1336"/>
      <c r="R221" s="1336"/>
      <c r="S221" s="1336"/>
      <c r="T221" s="1336"/>
      <c r="U221" s="1336"/>
      <c r="V221" s="1336"/>
      <c r="W221" s="1336"/>
      <c r="X221" s="1336"/>
      <c r="Y221" s="1336"/>
      <c r="Z221" s="1336"/>
      <c r="AA221" s="1336"/>
      <c r="AB221" s="1336"/>
      <c r="AC221" s="1336"/>
      <c r="AD221" s="1336"/>
      <c r="AE221" s="1336"/>
      <c r="AF221" s="1336"/>
      <c r="AG221" s="1336"/>
      <c r="AH221" s="1336"/>
      <c r="AI221" s="1336"/>
      <c r="AJ221" s="1336"/>
      <c r="AK221" s="1336"/>
      <c r="AL221" s="1336"/>
      <c r="AM221" s="1336"/>
      <c r="AN221" s="1336"/>
      <c r="AO221" s="1336"/>
      <c r="AP221" s="1336"/>
      <c r="AQ221" s="1336"/>
      <c r="AR221" s="1336"/>
      <c r="AS221" s="1336"/>
      <c r="AT221" s="1336"/>
      <c r="AU221" s="1336"/>
      <c r="AV221" s="1336"/>
      <c r="AW221" s="1336"/>
      <c r="AX221" s="1336"/>
      <c r="AY221" s="1336"/>
      <c r="AZ221" s="1336"/>
      <c r="BA221" s="1336"/>
      <c r="BB221" s="1336"/>
      <c r="BC221" s="1336"/>
      <c r="BD221" s="1336"/>
      <c r="BE221" s="1336"/>
      <c r="BF221" s="1336"/>
      <c r="BG221" s="1336"/>
      <c r="BH221" s="1336"/>
      <c r="BI221" s="1336"/>
      <c r="BJ221" s="1336"/>
      <c r="BK221" s="1336"/>
      <c r="BL221" s="1336"/>
      <c r="BM221" s="1336"/>
      <c r="BN221" s="1336"/>
      <c r="BO221" s="1336"/>
      <c r="BP221" s="1336"/>
      <c r="BQ221" s="1336"/>
      <c r="BR221" s="1336"/>
      <c r="BS221" s="1336"/>
      <c r="BT221" s="1336"/>
      <c r="BU221" s="1336"/>
      <c r="BV221" s="1336"/>
      <c r="BW221" s="1336"/>
      <c r="BX221" s="1336"/>
      <c r="BY221" s="1336"/>
      <c r="BZ221" s="1336"/>
      <c r="CA221" s="1336"/>
      <c r="CB221" s="1336"/>
      <c r="CC221" s="1336"/>
      <c r="CD221" s="1336"/>
      <c r="CE221" s="1336"/>
      <c r="CF221" s="1336"/>
      <c r="CG221" s="1336"/>
      <c r="CH221" s="1336"/>
      <c r="CI221" s="1336"/>
      <c r="CJ221" s="1336"/>
      <c r="CK221" s="1336"/>
      <c r="CL221" s="1336"/>
      <c r="CM221" s="1336"/>
      <c r="CN221" s="1336"/>
      <c r="CO221" s="1336"/>
      <c r="CP221" s="1336"/>
      <c r="CQ221" s="1336"/>
      <c r="CR221" s="1336"/>
      <c r="CS221" s="1336"/>
      <c r="CT221" s="1336"/>
      <c r="CU221" s="1336"/>
      <c r="CV221" s="1336"/>
      <c r="CW221" s="1336"/>
      <c r="CX221" s="1336"/>
      <c r="CY221" s="1336"/>
      <c r="CZ221" s="1336"/>
      <c r="DA221" s="1336"/>
      <c r="DB221" s="1336"/>
      <c r="DC221" s="1336"/>
      <c r="DD221" s="1336"/>
      <c r="DE221" s="1336"/>
      <c r="DF221" s="1336"/>
      <c r="DG221" s="1336"/>
    </row>
    <row r="222" spans="1:111" s="1338" customFormat="1" ht="18.75" hidden="1">
      <c r="A222" s="1326" t="s">
        <v>778</v>
      </c>
      <c r="B222" s="1963">
        <v>68756</v>
      </c>
      <c r="C222" s="1795">
        <v>68756</v>
      </c>
      <c r="D222" s="1341"/>
      <c r="F222" s="1831"/>
      <c r="G222" s="2311"/>
      <c r="H222" s="1336"/>
      <c r="I222" s="1336"/>
      <c r="J222" s="1337"/>
      <c r="K222" s="1337"/>
      <c r="L222" s="1336"/>
      <c r="M222" s="1336"/>
      <c r="N222" s="1352"/>
      <c r="O222" s="1336"/>
      <c r="P222" s="1336"/>
      <c r="Q222" s="1336"/>
      <c r="R222" s="1336"/>
      <c r="S222" s="1336"/>
      <c r="T222" s="1336"/>
      <c r="U222" s="1336"/>
      <c r="V222" s="1336"/>
      <c r="W222" s="1336"/>
      <c r="X222" s="1336"/>
      <c r="Y222" s="1336"/>
      <c r="Z222" s="1336"/>
      <c r="AA222" s="1336"/>
      <c r="AB222" s="1336"/>
      <c r="AC222" s="1336"/>
      <c r="AD222" s="1336"/>
      <c r="AE222" s="1336"/>
      <c r="AF222" s="1336"/>
      <c r="AG222" s="1336"/>
      <c r="AH222" s="1336"/>
      <c r="AI222" s="1336"/>
      <c r="AJ222" s="1336"/>
      <c r="AK222" s="1336"/>
      <c r="AL222" s="1336"/>
      <c r="AM222" s="1336"/>
      <c r="AN222" s="1336"/>
      <c r="AO222" s="1336"/>
      <c r="AP222" s="1336"/>
      <c r="AQ222" s="1336"/>
      <c r="AR222" s="1336"/>
      <c r="AS222" s="1336"/>
      <c r="AT222" s="1336"/>
      <c r="AU222" s="1336"/>
      <c r="AV222" s="1336"/>
      <c r="AW222" s="1336"/>
      <c r="AX222" s="1336"/>
      <c r="AY222" s="1336"/>
      <c r="AZ222" s="1336"/>
      <c r="BA222" s="1336"/>
      <c r="BB222" s="1336"/>
      <c r="BC222" s="1336"/>
      <c r="BD222" s="1336"/>
      <c r="BE222" s="1336"/>
      <c r="BF222" s="1336"/>
      <c r="BG222" s="1336"/>
      <c r="BH222" s="1336"/>
      <c r="BI222" s="1336"/>
      <c r="BJ222" s="1336"/>
      <c r="BK222" s="1336"/>
      <c r="BL222" s="1336"/>
      <c r="BM222" s="1336"/>
      <c r="BN222" s="1336"/>
      <c r="BO222" s="1336"/>
      <c r="BP222" s="1336"/>
      <c r="BQ222" s="1336"/>
      <c r="BR222" s="1336"/>
      <c r="BS222" s="1336"/>
      <c r="BT222" s="1336"/>
      <c r="BU222" s="1336"/>
      <c r="BV222" s="1336"/>
      <c r="BW222" s="1336"/>
      <c r="BX222" s="1336"/>
      <c r="BY222" s="1336"/>
      <c r="BZ222" s="1336"/>
      <c r="CA222" s="1336"/>
      <c r="CB222" s="1336"/>
      <c r="CC222" s="1336"/>
      <c r="CD222" s="1336"/>
      <c r="CE222" s="1336"/>
      <c r="CF222" s="1336"/>
      <c r="CG222" s="1336"/>
      <c r="CH222" s="1336"/>
      <c r="CI222" s="1336"/>
      <c r="CJ222" s="1336"/>
      <c r="CK222" s="1336"/>
      <c r="CL222" s="1336"/>
      <c r="CM222" s="1336"/>
      <c r="CN222" s="1336"/>
      <c r="CO222" s="1336"/>
      <c r="CP222" s="1336"/>
      <c r="CQ222" s="1336"/>
      <c r="CR222" s="1336"/>
      <c r="CS222" s="1336"/>
      <c r="CT222" s="1336"/>
      <c r="CU222" s="1336"/>
      <c r="CV222" s="1336"/>
      <c r="CW222" s="1336"/>
      <c r="CX222" s="1336"/>
      <c r="CY222" s="1336"/>
      <c r="CZ222" s="1336"/>
      <c r="DA222" s="1336"/>
      <c r="DB222" s="1336"/>
      <c r="DC222" s="1336"/>
      <c r="DD222" s="1336"/>
      <c r="DE222" s="1336"/>
      <c r="DF222" s="1336"/>
      <c r="DG222" s="1336"/>
    </row>
    <row r="223" spans="1:111" s="1338" customFormat="1" ht="18.75" hidden="1">
      <c r="A223" s="1326" t="s">
        <v>777</v>
      </c>
      <c r="B223" s="1963">
        <v>69854</v>
      </c>
      <c r="C223" s="1795">
        <v>69854</v>
      </c>
      <c r="D223" s="1341"/>
      <c r="F223" s="1831"/>
      <c r="G223" s="2311"/>
      <c r="H223" s="1336"/>
      <c r="I223" s="1336"/>
      <c r="J223" s="1337"/>
      <c r="K223" s="1337"/>
      <c r="L223" s="1336"/>
      <c r="M223" s="1336"/>
      <c r="N223" s="1352"/>
      <c r="O223" s="1336"/>
      <c r="P223" s="1336"/>
      <c r="Q223" s="1336"/>
      <c r="R223" s="1336"/>
      <c r="S223" s="1336"/>
      <c r="T223" s="1336"/>
      <c r="U223" s="1336"/>
      <c r="V223" s="1336"/>
      <c r="W223" s="1336"/>
      <c r="X223" s="1336"/>
      <c r="Y223" s="1336"/>
      <c r="Z223" s="1336"/>
      <c r="AA223" s="1336"/>
      <c r="AB223" s="1336"/>
      <c r="AC223" s="1336"/>
      <c r="AD223" s="1336"/>
      <c r="AE223" s="1336"/>
      <c r="AF223" s="1336"/>
      <c r="AG223" s="1336"/>
      <c r="AH223" s="1336"/>
      <c r="AI223" s="1336"/>
      <c r="AJ223" s="1336"/>
      <c r="AK223" s="1336"/>
      <c r="AL223" s="1336"/>
      <c r="AM223" s="1336"/>
      <c r="AN223" s="1336"/>
      <c r="AO223" s="1336"/>
      <c r="AP223" s="1336"/>
      <c r="AQ223" s="1336"/>
      <c r="AR223" s="1336"/>
      <c r="AS223" s="1336"/>
      <c r="AT223" s="1336"/>
      <c r="AU223" s="1336"/>
      <c r="AV223" s="1336"/>
      <c r="AW223" s="1336"/>
      <c r="AX223" s="1336"/>
      <c r="AY223" s="1336"/>
      <c r="AZ223" s="1336"/>
      <c r="BA223" s="1336"/>
      <c r="BB223" s="1336"/>
      <c r="BC223" s="1336"/>
      <c r="BD223" s="1336"/>
      <c r="BE223" s="1336"/>
      <c r="BF223" s="1336"/>
      <c r="BG223" s="1336"/>
      <c r="BH223" s="1336"/>
      <c r="BI223" s="1336"/>
      <c r="BJ223" s="1336"/>
      <c r="BK223" s="1336"/>
      <c r="BL223" s="1336"/>
      <c r="BM223" s="1336"/>
      <c r="BN223" s="1336"/>
      <c r="BO223" s="1336"/>
      <c r="BP223" s="1336"/>
      <c r="BQ223" s="1336"/>
      <c r="BR223" s="1336"/>
      <c r="BS223" s="1336"/>
      <c r="BT223" s="1336"/>
      <c r="BU223" s="1336"/>
      <c r="BV223" s="1336"/>
      <c r="BW223" s="1336"/>
      <c r="BX223" s="1336"/>
      <c r="BY223" s="1336"/>
      <c r="BZ223" s="1336"/>
      <c r="CA223" s="1336"/>
      <c r="CB223" s="1336"/>
      <c r="CC223" s="1336"/>
      <c r="CD223" s="1336"/>
      <c r="CE223" s="1336"/>
      <c r="CF223" s="1336"/>
      <c r="CG223" s="1336"/>
      <c r="CH223" s="1336"/>
      <c r="CI223" s="1336"/>
      <c r="CJ223" s="1336"/>
      <c r="CK223" s="1336"/>
      <c r="CL223" s="1336"/>
      <c r="CM223" s="1336"/>
      <c r="CN223" s="1336"/>
      <c r="CO223" s="1336"/>
      <c r="CP223" s="1336"/>
      <c r="CQ223" s="1336"/>
      <c r="CR223" s="1336"/>
      <c r="CS223" s="1336"/>
      <c r="CT223" s="1336"/>
      <c r="CU223" s="1336"/>
      <c r="CV223" s="1336"/>
      <c r="CW223" s="1336"/>
      <c r="CX223" s="1336"/>
      <c r="CY223" s="1336"/>
      <c r="CZ223" s="1336"/>
      <c r="DA223" s="1336"/>
      <c r="DB223" s="1336"/>
      <c r="DC223" s="1336"/>
      <c r="DD223" s="1336"/>
      <c r="DE223" s="1336"/>
      <c r="DF223" s="1336"/>
      <c r="DG223" s="1336"/>
    </row>
    <row r="224" spans="1:111" s="1338" customFormat="1" ht="18.75" hidden="1">
      <c r="A224" s="1326" t="s">
        <v>776</v>
      </c>
      <c r="B224" s="1963">
        <v>70970</v>
      </c>
      <c r="C224" s="1795">
        <v>70970</v>
      </c>
      <c r="D224" s="1341"/>
      <c r="F224" s="1831"/>
      <c r="G224" s="2311"/>
      <c r="H224" s="1336"/>
      <c r="I224" s="1336"/>
      <c r="J224" s="1337"/>
      <c r="K224" s="1337"/>
      <c r="L224" s="1336"/>
      <c r="M224" s="1336"/>
      <c r="N224" s="1352"/>
      <c r="O224" s="1336"/>
      <c r="P224" s="1336"/>
      <c r="Q224" s="1336"/>
      <c r="R224" s="1336"/>
      <c r="S224" s="1336"/>
      <c r="T224" s="1336"/>
      <c r="U224" s="1336"/>
      <c r="V224" s="1336"/>
      <c r="W224" s="1336"/>
      <c r="X224" s="1336"/>
      <c r="Y224" s="1336"/>
      <c r="Z224" s="1336"/>
      <c r="AA224" s="1336"/>
      <c r="AB224" s="1336"/>
      <c r="AC224" s="1336"/>
      <c r="AD224" s="1336"/>
      <c r="AE224" s="1336"/>
      <c r="AF224" s="1336"/>
      <c r="AG224" s="1336"/>
      <c r="AH224" s="1336"/>
      <c r="AI224" s="1336"/>
      <c r="AJ224" s="1336"/>
      <c r="AK224" s="1336"/>
      <c r="AL224" s="1336"/>
      <c r="AM224" s="1336"/>
      <c r="AN224" s="1336"/>
      <c r="AO224" s="1336"/>
      <c r="AP224" s="1336"/>
      <c r="AQ224" s="1336"/>
      <c r="AR224" s="1336"/>
      <c r="AS224" s="1336"/>
      <c r="AT224" s="1336"/>
      <c r="AU224" s="1336"/>
      <c r="AV224" s="1336"/>
      <c r="AW224" s="1336"/>
      <c r="AX224" s="1336"/>
      <c r="AY224" s="1336"/>
      <c r="AZ224" s="1336"/>
      <c r="BA224" s="1336"/>
      <c r="BB224" s="1336"/>
      <c r="BC224" s="1336"/>
      <c r="BD224" s="1336"/>
      <c r="BE224" s="1336"/>
      <c r="BF224" s="1336"/>
      <c r="BG224" s="1336"/>
      <c r="BH224" s="1336"/>
      <c r="BI224" s="1336"/>
      <c r="BJ224" s="1336"/>
      <c r="BK224" s="1336"/>
      <c r="BL224" s="1336"/>
      <c r="BM224" s="1336"/>
      <c r="BN224" s="1336"/>
      <c r="BO224" s="1336"/>
      <c r="BP224" s="1336"/>
      <c r="BQ224" s="1336"/>
      <c r="BR224" s="1336"/>
      <c r="BS224" s="1336"/>
      <c r="BT224" s="1336"/>
      <c r="BU224" s="1336"/>
      <c r="BV224" s="1336"/>
      <c r="BW224" s="1336"/>
      <c r="BX224" s="1336"/>
      <c r="BY224" s="1336"/>
      <c r="BZ224" s="1336"/>
      <c r="CA224" s="1336"/>
      <c r="CB224" s="1336"/>
      <c r="CC224" s="1336"/>
      <c r="CD224" s="1336"/>
      <c r="CE224" s="1336"/>
      <c r="CF224" s="1336"/>
      <c r="CG224" s="1336"/>
      <c r="CH224" s="1336"/>
      <c r="CI224" s="1336"/>
      <c r="CJ224" s="1336"/>
      <c r="CK224" s="1336"/>
      <c r="CL224" s="1336"/>
      <c r="CM224" s="1336"/>
      <c r="CN224" s="1336"/>
      <c r="CO224" s="1336"/>
      <c r="CP224" s="1336"/>
      <c r="CQ224" s="1336"/>
      <c r="CR224" s="1336"/>
      <c r="CS224" s="1336"/>
      <c r="CT224" s="1336"/>
      <c r="CU224" s="1336"/>
      <c r="CV224" s="1336"/>
      <c r="CW224" s="1336"/>
      <c r="CX224" s="1336"/>
      <c r="CY224" s="1336"/>
      <c r="CZ224" s="1336"/>
      <c r="DA224" s="1336"/>
      <c r="DB224" s="1336"/>
      <c r="DC224" s="1336"/>
      <c r="DD224" s="1336"/>
      <c r="DE224" s="1336"/>
      <c r="DF224" s="1336"/>
      <c r="DG224" s="1336"/>
    </row>
    <row r="225" spans="1:111" s="1338" customFormat="1" ht="18.75" hidden="1">
      <c r="A225" s="1327" t="s">
        <v>775</v>
      </c>
      <c r="B225" s="1963">
        <v>71591</v>
      </c>
      <c r="C225" s="1795">
        <v>71591</v>
      </c>
      <c r="D225" s="1341"/>
      <c r="F225" s="1831"/>
      <c r="G225" s="2311"/>
      <c r="H225" s="1336"/>
      <c r="I225" s="1336"/>
      <c r="J225" s="1337"/>
      <c r="K225" s="1337"/>
      <c r="L225" s="1336"/>
      <c r="M225" s="1336"/>
      <c r="N225" s="1352"/>
      <c r="O225" s="1336"/>
      <c r="P225" s="1336"/>
      <c r="Q225" s="1336"/>
      <c r="R225" s="1336"/>
      <c r="S225" s="1336"/>
      <c r="T225" s="1336"/>
      <c r="U225" s="1336"/>
      <c r="V225" s="1336"/>
      <c r="W225" s="1336"/>
      <c r="X225" s="1336"/>
      <c r="Y225" s="1336"/>
      <c r="Z225" s="1336"/>
      <c r="AA225" s="1336"/>
      <c r="AB225" s="1336"/>
      <c r="AC225" s="1336"/>
      <c r="AD225" s="1336"/>
      <c r="AE225" s="1336"/>
      <c r="AF225" s="1336"/>
      <c r="AG225" s="1336"/>
      <c r="AH225" s="1336"/>
      <c r="AI225" s="1336"/>
      <c r="AJ225" s="1336"/>
      <c r="AK225" s="1336"/>
      <c r="AL225" s="1336"/>
      <c r="AM225" s="1336"/>
      <c r="AN225" s="1336"/>
      <c r="AO225" s="1336"/>
      <c r="AP225" s="1336"/>
      <c r="AQ225" s="1336"/>
      <c r="AR225" s="1336"/>
      <c r="AS225" s="1336"/>
      <c r="AT225" s="1336"/>
      <c r="AU225" s="1336"/>
      <c r="AV225" s="1336"/>
      <c r="AW225" s="1336"/>
      <c r="AX225" s="1336"/>
      <c r="AY225" s="1336"/>
      <c r="AZ225" s="1336"/>
      <c r="BA225" s="1336"/>
      <c r="BB225" s="1336"/>
      <c r="BC225" s="1336"/>
      <c r="BD225" s="1336"/>
      <c r="BE225" s="1336"/>
      <c r="BF225" s="1336"/>
      <c r="BG225" s="1336"/>
      <c r="BH225" s="1336"/>
      <c r="BI225" s="1336"/>
      <c r="BJ225" s="1336"/>
      <c r="BK225" s="1336"/>
      <c r="BL225" s="1336"/>
      <c r="BM225" s="1336"/>
      <c r="BN225" s="1336"/>
      <c r="BO225" s="1336"/>
      <c r="BP225" s="1336"/>
      <c r="BQ225" s="1336"/>
      <c r="BR225" s="1336"/>
      <c r="BS225" s="1336"/>
      <c r="BT225" s="1336"/>
      <c r="BU225" s="1336"/>
      <c r="BV225" s="1336"/>
      <c r="BW225" s="1336"/>
      <c r="BX225" s="1336"/>
      <c r="BY225" s="1336"/>
      <c r="BZ225" s="1336"/>
      <c r="CA225" s="1336"/>
      <c r="CB225" s="1336"/>
      <c r="CC225" s="1336"/>
      <c r="CD225" s="1336"/>
      <c r="CE225" s="1336"/>
      <c r="CF225" s="1336"/>
      <c r="CG225" s="1336"/>
      <c r="CH225" s="1336"/>
      <c r="CI225" s="1336"/>
      <c r="CJ225" s="1336"/>
      <c r="CK225" s="1336"/>
      <c r="CL225" s="1336"/>
      <c r="CM225" s="1336"/>
      <c r="CN225" s="1336"/>
      <c r="CO225" s="1336"/>
      <c r="CP225" s="1336"/>
      <c r="CQ225" s="1336"/>
      <c r="CR225" s="1336"/>
      <c r="CS225" s="1336"/>
      <c r="CT225" s="1336"/>
      <c r="CU225" s="1336"/>
      <c r="CV225" s="1336"/>
      <c r="CW225" s="1336"/>
      <c r="CX225" s="1336"/>
      <c r="CY225" s="1336"/>
      <c r="CZ225" s="1336"/>
      <c r="DA225" s="1336"/>
      <c r="DB225" s="1336"/>
      <c r="DC225" s="1336"/>
      <c r="DD225" s="1336"/>
      <c r="DE225" s="1336"/>
      <c r="DF225" s="1336"/>
      <c r="DG225" s="1336"/>
    </row>
    <row r="226" spans="1:111" s="1338" customFormat="1" ht="18.75" hidden="1">
      <c r="A226" s="1327" t="s">
        <v>774</v>
      </c>
      <c r="B226" s="1963">
        <v>72735</v>
      </c>
      <c r="C226" s="1795">
        <v>72735</v>
      </c>
      <c r="D226" s="1341"/>
      <c r="F226" s="1831"/>
      <c r="G226" s="2311"/>
      <c r="H226" s="1336"/>
      <c r="I226" s="1336"/>
      <c r="J226" s="1337"/>
      <c r="K226" s="1337"/>
      <c r="L226" s="1336"/>
      <c r="M226" s="1336"/>
      <c r="N226" s="1352"/>
      <c r="O226" s="1336"/>
      <c r="P226" s="1336"/>
      <c r="Q226" s="1336"/>
      <c r="R226" s="1336"/>
      <c r="S226" s="1336"/>
      <c r="T226" s="1336"/>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6"/>
      <c r="AQ226" s="1336"/>
      <c r="AR226" s="1336"/>
      <c r="AS226" s="1336"/>
      <c r="AT226" s="1336"/>
      <c r="AU226" s="1336"/>
      <c r="AV226" s="1336"/>
      <c r="AW226" s="1336"/>
      <c r="AX226" s="1336"/>
      <c r="AY226" s="1336"/>
      <c r="AZ226" s="1336"/>
      <c r="BA226" s="1336"/>
      <c r="BB226" s="1336"/>
      <c r="BC226" s="1336"/>
      <c r="BD226" s="1336"/>
      <c r="BE226" s="1336"/>
      <c r="BF226" s="1336"/>
      <c r="BG226" s="1336"/>
      <c r="BH226" s="1336"/>
      <c r="BI226" s="1336"/>
      <c r="BJ226" s="1336"/>
      <c r="BK226" s="1336"/>
      <c r="BL226" s="1336"/>
      <c r="BM226" s="1336"/>
      <c r="BN226" s="1336"/>
      <c r="BO226" s="1336"/>
      <c r="BP226" s="1336"/>
      <c r="BQ226" s="1336"/>
      <c r="BR226" s="1336"/>
      <c r="BS226" s="1336"/>
      <c r="BT226" s="1336"/>
      <c r="BU226" s="1336"/>
      <c r="BV226" s="1336"/>
      <c r="BW226" s="1336"/>
      <c r="BX226" s="1336"/>
      <c r="BY226" s="1336"/>
      <c r="BZ226" s="1336"/>
      <c r="CA226" s="1336"/>
      <c r="CB226" s="1336"/>
      <c r="CC226" s="1336"/>
      <c r="CD226" s="1336"/>
      <c r="CE226" s="1336"/>
      <c r="CF226" s="1336"/>
      <c r="CG226" s="1336"/>
      <c r="CH226" s="1336"/>
      <c r="CI226" s="1336"/>
      <c r="CJ226" s="1336"/>
      <c r="CK226" s="1336"/>
      <c r="CL226" s="1336"/>
      <c r="CM226" s="1336"/>
      <c r="CN226" s="1336"/>
      <c r="CO226" s="1336"/>
      <c r="CP226" s="1336"/>
      <c r="CQ226" s="1336"/>
      <c r="CR226" s="1336"/>
      <c r="CS226" s="1336"/>
      <c r="CT226" s="1336"/>
      <c r="CU226" s="1336"/>
      <c r="CV226" s="1336"/>
      <c r="CW226" s="1336"/>
      <c r="CX226" s="1336"/>
      <c r="CY226" s="1336"/>
      <c r="CZ226" s="1336"/>
      <c r="DA226" s="1336"/>
      <c r="DB226" s="1336"/>
      <c r="DC226" s="1336"/>
      <c r="DD226" s="1336"/>
      <c r="DE226" s="1336"/>
      <c r="DF226" s="1336"/>
      <c r="DG226" s="1336"/>
    </row>
    <row r="227" spans="1:111" s="1338" customFormat="1" ht="18.75" hidden="1">
      <c r="A227" s="1327" t="s">
        <v>773</v>
      </c>
      <c r="B227" s="1963">
        <v>73899</v>
      </c>
      <c r="C227" s="1795">
        <v>73899</v>
      </c>
      <c r="D227" s="1341"/>
      <c r="F227" s="1831"/>
      <c r="G227" s="2311"/>
      <c r="H227" s="1336"/>
      <c r="I227" s="1336"/>
      <c r="J227" s="1337"/>
      <c r="K227" s="1337"/>
      <c r="L227" s="1336"/>
      <c r="M227" s="1336"/>
      <c r="N227" s="1352"/>
      <c r="O227" s="1336"/>
      <c r="P227" s="1336"/>
      <c r="Q227" s="1336"/>
      <c r="R227" s="1336"/>
      <c r="S227" s="1336"/>
      <c r="T227" s="1336"/>
      <c r="U227" s="1336"/>
      <c r="V227" s="1336"/>
      <c r="W227" s="1336"/>
      <c r="X227" s="1336"/>
      <c r="Y227" s="1336"/>
      <c r="Z227" s="1336"/>
      <c r="AA227" s="1336"/>
      <c r="AB227" s="1336"/>
      <c r="AC227" s="1336"/>
      <c r="AD227" s="1336"/>
      <c r="AE227" s="1336"/>
      <c r="AF227" s="1336"/>
      <c r="AG227" s="1336"/>
      <c r="AH227" s="1336"/>
      <c r="AI227" s="1336"/>
      <c r="AJ227" s="1336"/>
      <c r="AK227" s="1336"/>
      <c r="AL227" s="1336"/>
      <c r="AM227" s="1336"/>
      <c r="AN227" s="1336"/>
      <c r="AO227" s="1336"/>
      <c r="AP227" s="1336"/>
      <c r="AQ227" s="1336"/>
      <c r="AR227" s="1336"/>
      <c r="AS227" s="1336"/>
      <c r="AT227" s="1336"/>
      <c r="AU227" s="1336"/>
      <c r="AV227" s="1336"/>
      <c r="AW227" s="1336"/>
      <c r="AX227" s="1336"/>
      <c r="AY227" s="1336"/>
      <c r="AZ227" s="1336"/>
      <c r="BA227" s="1336"/>
      <c r="BB227" s="1336"/>
      <c r="BC227" s="1336"/>
      <c r="BD227" s="1336"/>
      <c r="BE227" s="1336"/>
      <c r="BF227" s="1336"/>
      <c r="BG227" s="1336"/>
      <c r="BH227" s="1336"/>
      <c r="BI227" s="1336"/>
      <c r="BJ227" s="1336"/>
      <c r="BK227" s="1336"/>
      <c r="BL227" s="1336"/>
      <c r="BM227" s="1336"/>
      <c r="BN227" s="1336"/>
      <c r="BO227" s="1336"/>
      <c r="BP227" s="1336"/>
      <c r="BQ227" s="1336"/>
      <c r="BR227" s="1336"/>
      <c r="BS227" s="1336"/>
      <c r="BT227" s="1336"/>
      <c r="BU227" s="1336"/>
      <c r="BV227" s="1336"/>
      <c r="BW227" s="1336"/>
      <c r="BX227" s="1336"/>
      <c r="BY227" s="1336"/>
      <c r="BZ227" s="1336"/>
      <c r="CA227" s="1336"/>
      <c r="CB227" s="1336"/>
      <c r="CC227" s="1336"/>
      <c r="CD227" s="1336"/>
      <c r="CE227" s="1336"/>
      <c r="CF227" s="1336"/>
      <c r="CG227" s="1336"/>
      <c r="CH227" s="1336"/>
      <c r="CI227" s="1336"/>
      <c r="CJ227" s="1336"/>
      <c r="CK227" s="1336"/>
      <c r="CL227" s="1336"/>
      <c r="CM227" s="1336"/>
      <c r="CN227" s="1336"/>
      <c r="CO227" s="1336"/>
      <c r="CP227" s="1336"/>
      <c r="CQ227" s="1336"/>
      <c r="CR227" s="1336"/>
      <c r="CS227" s="1336"/>
      <c r="CT227" s="1336"/>
      <c r="CU227" s="1336"/>
      <c r="CV227" s="1336"/>
      <c r="CW227" s="1336"/>
      <c r="CX227" s="1336"/>
      <c r="CY227" s="1336"/>
      <c r="CZ227" s="1336"/>
      <c r="DA227" s="1336"/>
      <c r="DB227" s="1336"/>
      <c r="DC227" s="1336"/>
      <c r="DD227" s="1336"/>
      <c r="DE227" s="1336"/>
      <c r="DF227" s="1336"/>
      <c r="DG227" s="1336"/>
    </row>
    <row r="228" spans="1:111" s="1338" customFormat="1" ht="18.75" hidden="1">
      <c r="A228" s="1327" t="s">
        <v>772</v>
      </c>
      <c r="B228" s="1963">
        <v>75082</v>
      </c>
      <c r="C228" s="1795">
        <v>75082</v>
      </c>
      <c r="D228" s="1341"/>
      <c r="F228" s="1831"/>
      <c r="G228" s="2311"/>
      <c r="H228" s="1336"/>
      <c r="I228" s="1336"/>
      <c r="J228" s="1337"/>
      <c r="K228" s="1337"/>
      <c r="L228" s="1336"/>
      <c r="M228" s="1336"/>
      <c r="N228" s="1352"/>
      <c r="O228" s="1336"/>
      <c r="P228" s="1336"/>
      <c r="Q228" s="1336"/>
      <c r="R228" s="1336"/>
      <c r="S228" s="1336"/>
      <c r="T228" s="1336"/>
      <c r="U228" s="1336"/>
      <c r="V228" s="1336"/>
      <c r="W228" s="1336"/>
      <c r="X228" s="1336"/>
      <c r="Y228" s="1336"/>
      <c r="Z228" s="1336"/>
      <c r="AA228" s="1336"/>
      <c r="AB228" s="1336"/>
      <c r="AC228" s="1336"/>
      <c r="AD228" s="1336"/>
      <c r="AE228" s="1336"/>
      <c r="AF228" s="1336"/>
      <c r="AG228" s="1336"/>
      <c r="AH228" s="1336"/>
      <c r="AI228" s="1336"/>
      <c r="AJ228" s="1336"/>
      <c r="AK228" s="1336"/>
      <c r="AL228" s="1336"/>
      <c r="AM228" s="1336"/>
      <c r="AN228" s="1336"/>
      <c r="AO228" s="1336"/>
      <c r="AP228" s="1336"/>
      <c r="AQ228" s="1336"/>
      <c r="AR228" s="1336"/>
      <c r="AS228" s="1336"/>
      <c r="AT228" s="1336"/>
      <c r="AU228" s="1336"/>
      <c r="AV228" s="1336"/>
      <c r="AW228" s="1336"/>
      <c r="AX228" s="1336"/>
      <c r="AY228" s="1336"/>
      <c r="AZ228" s="1336"/>
      <c r="BA228" s="1336"/>
      <c r="BB228" s="1336"/>
      <c r="BC228" s="1336"/>
      <c r="BD228" s="1336"/>
      <c r="BE228" s="1336"/>
      <c r="BF228" s="1336"/>
      <c r="BG228" s="1336"/>
      <c r="BH228" s="1336"/>
      <c r="BI228" s="1336"/>
      <c r="BJ228" s="1336"/>
      <c r="BK228" s="1336"/>
      <c r="BL228" s="1336"/>
      <c r="BM228" s="1336"/>
      <c r="BN228" s="1336"/>
      <c r="BO228" s="1336"/>
      <c r="BP228" s="1336"/>
      <c r="BQ228" s="1336"/>
      <c r="BR228" s="1336"/>
      <c r="BS228" s="1336"/>
      <c r="BT228" s="1336"/>
      <c r="BU228" s="1336"/>
      <c r="BV228" s="1336"/>
      <c r="BW228" s="1336"/>
      <c r="BX228" s="1336"/>
      <c r="BY228" s="1336"/>
      <c r="BZ228" s="1336"/>
      <c r="CA228" s="1336"/>
      <c r="CB228" s="1336"/>
      <c r="CC228" s="1336"/>
      <c r="CD228" s="1336"/>
      <c r="CE228" s="1336"/>
      <c r="CF228" s="1336"/>
      <c r="CG228" s="1336"/>
      <c r="CH228" s="1336"/>
      <c r="CI228" s="1336"/>
      <c r="CJ228" s="1336"/>
      <c r="CK228" s="1336"/>
      <c r="CL228" s="1336"/>
      <c r="CM228" s="1336"/>
      <c r="CN228" s="1336"/>
      <c r="CO228" s="1336"/>
      <c r="CP228" s="1336"/>
      <c r="CQ228" s="1336"/>
      <c r="CR228" s="1336"/>
      <c r="CS228" s="1336"/>
      <c r="CT228" s="1336"/>
      <c r="CU228" s="1336"/>
      <c r="CV228" s="1336"/>
      <c r="CW228" s="1336"/>
      <c r="CX228" s="1336"/>
      <c r="CY228" s="1336"/>
      <c r="CZ228" s="1336"/>
      <c r="DA228" s="1336"/>
      <c r="DB228" s="1336"/>
      <c r="DC228" s="1336"/>
      <c r="DD228" s="1336"/>
      <c r="DE228" s="1336"/>
      <c r="DF228" s="1336"/>
      <c r="DG228" s="1336"/>
    </row>
    <row r="229" spans="1:111" s="1338" customFormat="1" ht="18.75" hidden="1">
      <c r="A229" s="1327" t="s">
        <v>771</v>
      </c>
      <c r="B229" s="1963">
        <v>76308</v>
      </c>
      <c r="C229" s="1795">
        <v>76308</v>
      </c>
      <c r="D229" s="1341"/>
      <c r="F229" s="1831"/>
      <c r="G229" s="2311"/>
      <c r="H229" s="1336"/>
      <c r="I229" s="1336"/>
      <c r="J229" s="1337"/>
      <c r="K229" s="1337"/>
      <c r="L229" s="1336"/>
      <c r="M229" s="1336"/>
      <c r="N229" s="1352"/>
      <c r="O229" s="1336"/>
      <c r="P229" s="1336"/>
      <c r="Q229" s="1336"/>
      <c r="R229" s="1336"/>
      <c r="S229" s="1336"/>
      <c r="T229" s="1336"/>
      <c r="U229" s="1336"/>
      <c r="V229" s="1336"/>
      <c r="W229" s="1336"/>
      <c r="X229" s="1336"/>
      <c r="Y229" s="1336"/>
      <c r="Z229" s="1336"/>
      <c r="AA229" s="1336"/>
      <c r="AB229" s="1336"/>
      <c r="AC229" s="1336"/>
      <c r="AD229" s="1336"/>
      <c r="AE229" s="1336"/>
      <c r="AF229" s="1336"/>
      <c r="AG229" s="1336"/>
      <c r="AH229" s="1336"/>
      <c r="AI229" s="1336"/>
      <c r="AJ229" s="1336"/>
      <c r="AK229" s="1336"/>
      <c r="AL229" s="1336"/>
      <c r="AM229" s="1336"/>
      <c r="AN229" s="1336"/>
      <c r="AO229" s="1336"/>
      <c r="AP229" s="1336"/>
      <c r="AQ229" s="1336"/>
      <c r="AR229" s="1336"/>
      <c r="AS229" s="1336"/>
      <c r="AT229" s="1336"/>
      <c r="AU229" s="1336"/>
      <c r="AV229" s="1336"/>
      <c r="AW229" s="1336"/>
      <c r="AX229" s="1336"/>
      <c r="AY229" s="1336"/>
      <c r="AZ229" s="1336"/>
      <c r="BA229" s="1336"/>
      <c r="BB229" s="1336"/>
      <c r="BC229" s="1336"/>
      <c r="BD229" s="1336"/>
      <c r="BE229" s="1336"/>
      <c r="BF229" s="1336"/>
      <c r="BG229" s="1336"/>
      <c r="BH229" s="1336"/>
      <c r="BI229" s="1336"/>
      <c r="BJ229" s="1336"/>
      <c r="BK229" s="1336"/>
      <c r="BL229" s="1336"/>
      <c r="BM229" s="1336"/>
      <c r="BN229" s="1336"/>
      <c r="BO229" s="1336"/>
      <c r="BP229" s="1336"/>
      <c r="BQ229" s="1336"/>
      <c r="BR229" s="1336"/>
      <c r="BS229" s="1336"/>
      <c r="BT229" s="1336"/>
      <c r="BU229" s="1336"/>
      <c r="BV229" s="1336"/>
      <c r="BW229" s="1336"/>
      <c r="BX229" s="1336"/>
      <c r="BY229" s="1336"/>
      <c r="BZ229" s="1336"/>
      <c r="CA229" s="1336"/>
      <c r="CB229" s="1336"/>
      <c r="CC229" s="1336"/>
      <c r="CD229" s="1336"/>
      <c r="CE229" s="1336"/>
      <c r="CF229" s="1336"/>
      <c r="CG229" s="1336"/>
      <c r="CH229" s="1336"/>
      <c r="CI229" s="1336"/>
      <c r="CJ229" s="1336"/>
      <c r="CK229" s="1336"/>
      <c r="CL229" s="1336"/>
      <c r="CM229" s="1336"/>
      <c r="CN229" s="1336"/>
      <c r="CO229" s="1336"/>
      <c r="CP229" s="1336"/>
      <c r="CQ229" s="1336"/>
      <c r="CR229" s="1336"/>
      <c r="CS229" s="1336"/>
      <c r="CT229" s="1336"/>
      <c r="CU229" s="1336"/>
      <c r="CV229" s="1336"/>
      <c r="CW229" s="1336"/>
      <c r="CX229" s="1336"/>
      <c r="CY229" s="1336"/>
      <c r="CZ229" s="1336"/>
      <c r="DA229" s="1336"/>
      <c r="DB229" s="1336"/>
      <c r="DC229" s="1336"/>
      <c r="DD229" s="1336"/>
      <c r="DE229" s="1336"/>
      <c r="DF229" s="1336"/>
      <c r="DG229" s="1336"/>
    </row>
    <row r="230" spans="1:111" s="1338" customFormat="1" ht="18.75" hidden="1">
      <c r="A230" s="1327" t="s">
        <v>770</v>
      </c>
      <c r="B230" s="1963">
        <v>77553</v>
      </c>
      <c r="C230" s="1795">
        <v>77553</v>
      </c>
      <c r="D230" s="1341"/>
      <c r="F230" s="1831"/>
      <c r="G230" s="2311"/>
      <c r="H230" s="1336"/>
      <c r="I230" s="1336"/>
      <c r="J230" s="1337"/>
      <c r="K230" s="1337"/>
      <c r="L230" s="1336"/>
      <c r="M230" s="1336"/>
      <c r="N230" s="1352"/>
      <c r="O230" s="1336"/>
      <c r="P230" s="1336"/>
      <c r="Q230" s="1336"/>
      <c r="R230" s="1336"/>
      <c r="S230" s="1336"/>
      <c r="T230" s="1336"/>
      <c r="U230" s="1336"/>
      <c r="V230" s="1336"/>
      <c r="W230" s="1336"/>
      <c r="X230" s="1336"/>
      <c r="Y230" s="1336"/>
      <c r="Z230" s="1336"/>
      <c r="AA230" s="1336"/>
      <c r="AB230" s="1336"/>
      <c r="AC230" s="1336"/>
      <c r="AD230" s="1336"/>
      <c r="AE230" s="1336"/>
      <c r="AF230" s="1336"/>
      <c r="AG230" s="1336"/>
      <c r="AH230" s="1336"/>
      <c r="AI230" s="1336"/>
      <c r="AJ230" s="1336"/>
      <c r="AK230" s="1336"/>
      <c r="AL230" s="1336"/>
      <c r="AM230" s="1336"/>
      <c r="AN230" s="1336"/>
      <c r="AO230" s="1336"/>
      <c r="AP230" s="1336"/>
      <c r="AQ230" s="1336"/>
      <c r="AR230" s="1336"/>
      <c r="AS230" s="1336"/>
      <c r="AT230" s="1336"/>
      <c r="AU230" s="1336"/>
      <c r="AV230" s="1336"/>
      <c r="AW230" s="1336"/>
      <c r="AX230" s="1336"/>
      <c r="AY230" s="1336"/>
      <c r="AZ230" s="1336"/>
      <c r="BA230" s="1336"/>
      <c r="BB230" s="1336"/>
      <c r="BC230" s="1336"/>
      <c r="BD230" s="1336"/>
      <c r="BE230" s="1336"/>
      <c r="BF230" s="1336"/>
      <c r="BG230" s="1336"/>
      <c r="BH230" s="1336"/>
      <c r="BI230" s="1336"/>
      <c r="BJ230" s="1336"/>
      <c r="BK230" s="1336"/>
      <c r="BL230" s="1336"/>
      <c r="BM230" s="1336"/>
      <c r="BN230" s="1336"/>
      <c r="BO230" s="1336"/>
      <c r="BP230" s="1336"/>
      <c r="BQ230" s="1336"/>
      <c r="BR230" s="1336"/>
      <c r="BS230" s="1336"/>
      <c r="BT230" s="1336"/>
      <c r="BU230" s="1336"/>
      <c r="BV230" s="1336"/>
      <c r="BW230" s="1336"/>
      <c r="BX230" s="1336"/>
      <c r="BY230" s="1336"/>
      <c r="BZ230" s="1336"/>
      <c r="CA230" s="1336"/>
      <c r="CB230" s="1336"/>
      <c r="CC230" s="1336"/>
      <c r="CD230" s="1336"/>
      <c r="CE230" s="1336"/>
      <c r="CF230" s="1336"/>
      <c r="CG230" s="1336"/>
      <c r="CH230" s="1336"/>
      <c r="CI230" s="1336"/>
      <c r="CJ230" s="1336"/>
      <c r="CK230" s="1336"/>
      <c r="CL230" s="1336"/>
      <c r="CM230" s="1336"/>
      <c r="CN230" s="1336"/>
      <c r="CO230" s="1336"/>
      <c r="CP230" s="1336"/>
      <c r="CQ230" s="1336"/>
      <c r="CR230" s="1336"/>
      <c r="CS230" s="1336"/>
      <c r="CT230" s="1336"/>
      <c r="CU230" s="1336"/>
      <c r="CV230" s="1336"/>
      <c r="CW230" s="1336"/>
      <c r="CX230" s="1336"/>
      <c r="CY230" s="1336"/>
      <c r="CZ230" s="1336"/>
      <c r="DA230" s="1336"/>
      <c r="DB230" s="1336"/>
      <c r="DC230" s="1336"/>
      <c r="DD230" s="1336"/>
      <c r="DE230" s="1336"/>
      <c r="DF230" s="1336"/>
      <c r="DG230" s="1336"/>
    </row>
    <row r="231" spans="1:111" s="1338" customFormat="1" ht="18.75" hidden="1">
      <c r="A231" s="1327" t="s">
        <v>769</v>
      </c>
      <c r="B231" s="1963">
        <v>78819</v>
      </c>
      <c r="C231" s="1795">
        <v>78819</v>
      </c>
      <c r="D231" s="1341"/>
      <c r="F231" s="1831"/>
      <c r="G231" s="2311"/>
      <c r="H231" s="1336"/>
      <c r="I231" s="1336"/>
      <c r="J231" s="1337"/>
      <c r="K231" s="1337"/>
      <c r="L231" s="1336"/>
      <c r="M231" s="1336"/>
      <c r="N231" s="1352"/>
      <c r="O231" s="1336"/>
      <c r="P231" s="1336"/>
      <c r="Q231" s="1336"/>
      <c r="R231" s="1336"/>
      <c r="S231" s="1336"/>
      <c r="T231" s="1336"/>
      <c r="U231" s="1336"/>
      <c r="V231" s="1336"/>
      <c r="W231" s="1336"/>
      <c r="X231" s="1336"/>
      <c r="Y231" s="1336"/>
      <c r="Z231" s="1336"/>
      <c r="AA231" s="1336"/>
      <c r="AB231" s="1336"/>
      <c r="AC231" s="1336"/>
      <c r="AD231" s="1336"/>
      <c r="AE231" s="1336"/>
      <c r="AF231" s="1336"/>
      <c r="AG231" s="1336"/>
      <c r="AH231" s="1336"/>
      <c r="AI231" s="1336"/>
      <c r="AJ231" s="1336"/>
      <c r="AK231" s="1336"/>
      <c r="AL231" s="1336"/>
      <c r="AM231" s="1336"/>
      <c r="AN231" s="1336"/>
      <c r="AO231" s="1336"/>
      <c r="AP231" s="1336"/>
      <c r="AQ231" s="1336"/>
      <c r="AR231" s="1336"/>
      <c r="AS231" s="1336"/>
      <c r="AT231" s="1336"/>
      <c r="AU231" s="1336"/>
      <c r="AV231" s="1336"/>
      <c r="AW231" s="1336"/>
      <c r="AX231" s="1336"/>
      <c r="AY231" s="1336"/>
      <c r="AZ231" s="1336"/>
      <c r="BA231" s="1336"/>
      <c r="BB231" s="1336"/>
      <c r="BC231" s="1336"/>
      <c r="BD231" s="1336"/>
      <c r="BE231" s="1336"/>
      <c r="BF231" s="1336"/>
      <c r="BG231" s="1336"/>
      <c r="BH231" s="1336"/>
      <c r="BI231" s="1336"/>
      <c r="BJ231" s="1336"/>
      <c r="BK231" s="1336"/>
      <c r="BL231" s="1336"/>
      <c r="BM231" s="1336"/>
      <c r="BN231" s="1336"/>
      <c r="BO231" s="1336"/>
      <c r="BP231" s="1336"/>
      <c r="BQ231" s="1336"/>
      <c r="BR231" s="1336"/>
      <c r="BS231" s="1336"/>
      <c r="BT231" s="1336"/>
      <c r="BU231" s="1336"/>
      <c r="BV231" s="1336"/>
      <c r="BW231" s="1336"/>
      <c r="BX231" s="1336"/>
      <c r="BY231" s="1336"/>
      <c r="BZ231" s="1336"/>
      <c r="CA231" s="1336"/>
      <c r="CB231" s="1336"/>
      <c r="CC231" s="1336"/>
      <c r="CD231" s="1336"/>
      <c r="CE231" s="1336"/>
      <c r="CF231" s="1336"/>
      <c r="CG231" s="1336"/>
      <c r="CH231" s="1336"/>
      <c r="CI231" s="1336"/>
      <c r="CJ231" s="1336"/>
      <c r="CK231" s="1336"/>
      <c r="CL231" s="1336"/>
      <c r="CM231" s="1336"/>
      <c r="CN231" s="1336"/>
      <c r="CO231" s="1336"/>
      <c r="CP231" s="1336"/>
      <c r="CQ231" s="1336"/>
      <c r="CR231" s="1336"/>
      <c r="CS231" s="1336"/>
      <c r="CT231" s="1336"/>
      <c r="CU231" s="1336"/>
      <c r="CV231" s="1336"/>
      <c r="CW231" s="1336"/>
      <c r="CX231" s="1336"/>
      <c r="CY231" s="1336"/>
      <c r="CZ231" s="1336"/>
      <c r="DA231" s="1336"/>
      <c r="DB231" s="1336"/>
      <c r="DC231" s="1336"/>
      <c r="DD231" s="1336"/>
      <c r="DE231" s="1336"/>
      <c r="DF231" s="1336"/>
      <c r="DG231" s="1336"/>
    </row>
    <row r="232" spans="1:111" s="1338" customFormat="1" ht="18.75" hidden="1">
      <c r="A232" s="1327" t="s">
        <v>768</v>
      </c>
      <c r="B232" s="1963">
        <v>80105</v>
      </c>
      <c r="C232" s="1795">
        <v>80105</v>
      </c>
      <c r="D232" s="1341"/>
      <c r="F232" s="1831"/>
      <c r="G232" s="2311"/>
      <c r="H232" s="1336"/>
      <c r="I232" s="1336"/>
      <c r="J232" s="1337"/>
      <c r="K232" s="1337"/>
      <c r="L232" s="1336"/>
      <c r="M232" s="1336"/>
      <c r="N232" s="1352"/>
      <c r="O232" s="1336"/>
      <c r="P232" s="1336"/>
      <c r="Q232" s="1336"/>
      <c r="R232" s="1336"/>
      <c r="S232" s="1336"/>
      <c r="T232" s="1336"/>
      <c r="U232" s="1336"/>
      <c r="V232" s="1336"/>
      <c r="W232" s="1336"/>
      <c r="X232" s="1336"/>
      <c r="Y232" s="1336"/>
      <c r="Z232" s="1336"/>
      <c r="AA232" s="1336"/>
      <c r="AB232" s="1336"/>
      <c r="AC232" s="1336"/>
      <c r="AD232" s="1336"/>
      <c r="AE232" s="1336"/>
      <c r="AF232" s="1336"/>
      <c r="AG232" s="1336"/>
      <c r="AH232" s="1336"/>
      <c r="AI232" s="1336"/>
      <c r="AJ232" s="1336"/>
      <c r="AK232" s="1336"/>
      <c r="AL232" s="1336"/>
      <c r="AM232" s="1336"/>
      <c r="AN232" s="1336"/>
      <c r="AO232" s="1336"/>
      <c r="AP232" s="1336"/>
      <c r="AQ232" s="1336"/>
      <c r="AR232" s="1336"/>
      <c r="AS232" s="1336"/>
      <c r="AT232" s="1336"/>
      <c r="AU232" s="1336"/>
      <c r="AV232" s="1336"/>
      <c r="AW232" s="1336"/>
      <c r="AX232" s="1336"/>
      <c r="AY232" s="1336"/>
      <c r="AZ232" s="1336"/>
      <c r="BA232" s="1336"/>
      <c r="BB232" s="1336"/>
      <c r="BC232" s="1336"/>
      <c r="BD232" s="1336"/>
      <c r="BE232" s="1336"/>
      <c r="BF232" s="1336"/>
      <c r="BG232" s="1336"/>
      <c r="BH232" s="1336"/>
      <c r="BI232" s="1336"/>
      <c r="BJ232" s="1336"/>
      <c r="BK232" s="1336"/>
      <c r="BL232" s="1336"/>
      <c r="BM232" s="1336"/>
      <c r="BN232" s="1336"/>
      <c r="BO232" s="1336"/>
      <c r="BP232" s="1336"/>
      <c r="BQ232" s="1336"/>
      <c r="BR232" s="1336"/>
      <c r="BS232" s="1336"/>
      <c r="BT232" s="1336"/>
      <c r="BU232" s="1336"/>
      <c r="BV232" s="1336"/>
      <c r="BW232" s="1336"/>
      <c r="BX232" s="1336"/>
      <c r="BY232" s="1336"/>
      <c r="BZ232" s="1336"/>
      <c r="CA232" s="1336"/>
      <c r="CB232" s="1336"/>
      <c r="CC232" s="1336"/>
      <c r="CD232" s="1336"/>
      <c r="CE232" s="1336"/>
      <c r="CF232" s="1336"/>
      <c r="CG232" s="1336"/>
      <c r="CH232" s="1336"/>
      <c r="CI232" s="1336"/>
      <c r="CJ232" s="1336"/>
      <c r="CK232" s="1336"/>
      <c r="CL232" s="1336"/>
      <c r="CM232" s="1336"/>
      <c r="CN232" s="1336"/>
      <c r="CO232" s="1336"/>
      <c r="CP232" s="1336"/>
      <c r="CQ232" s="1336"/>
      <c r="CR232" s="1336"/>
      <c r="CS232" s="1336"/>
      <c r="CT232" s="1336"/>
      <c r="CU232" s="1336"/>
      <c r="CV232" s="1336"/>
      <c r="CW232" s="1336"/>
      <c r="CX232" s="1336"/>
      <c r="CY232" s="1336"/>
      <c r="CZ232" s="1336"/>
      <c r="DA232" s="1336"/>
      <c r="DB232" s="1336"/>
      <c r="DC232" s="1336"/>
      <c r="DD232" s="1336"/>
      <c r="DE232" s="1336"/>
      <c r="DF232" s="1336"/>
      <c r="DG232" s="1336"/>
    </row>
    <row r="233" spans="1:111" s="1338" customFormat="1" ht="18.75" hidden="1">
      <c r="A233" s="1326" t="s">
        <v>767</v>
      </c>
      <c r="B233" s="1963">
        <v>80820</v>
      </c>
      <c r="C233" s="1795">
        <v>80820</v>
      </c>
      <c r="D233" s="1341"/>
      <c r="F233" s="1831"/>
      <c r="G233" s="2311"/>
      <c r="H233" s="1336"/>
      <c r="I233" s="1336"/>
      <c r="J233" s="1337"/>
      <c r="K233" s="1337"/>
      <c r="L233" s="1336"/>
      <c r="M233" s="1336"/>
      <c r="N233" s="1352"/>
      <c r="O233" s="1336"/>
      <c r="P233" s="1336"/>
      <c r="Q233" s="1336"/>
      <c r="R233" s="1336"/>
      <c r="S233" s="1336"/>
      <c r="T233" s="1336"/>
      <c r="U233" s="1336"/>
      <c r="V233" s="1336"/>
      <c r="W233" s="1336"/>
      <c r="X233" s="1336"/>
      <c r="Y233" s="1336"/>
      <c r="Z233" s="1336"/>
      <c r="AA233" s="1336"/>
      <c r="AB233" s="1336"/>
      <c r="AC233" s="1336"/>
      <c r="AD233" s="1336"/>
      <c r="AE233" s="1336"/>
      <c r="AF233" s="1336"/>
      <c r="AG233" s="1336"/>
      <c r="AH233" s="1336"/>
      <c r="AI233" s="1336"/>
      <c r="AJ233" s="1336"/>
      <c r="AK233" s="1336"/>
      <c r="AL233" s="1336"/>
      <c r="AM233" s="1336"/>
      <c r="AN233" s="1336"/>
      <c r="AO233" s="1336"/>
      <c r="AP233" s="1336"/>
      <c r="AQ233" s="1336"/>
      <c r="AR233" s="1336"/>
      <c r="AS233" s="1336"/>
      <c r="AT233" s="1336"/>
      <c r="AU233" s="1336"/>
      <c r="AV233" s="1336"/>
      <c r="AW233" s="1336"/>
      <c r="AX233" s="1336"/>
      <c r="AY233" s="1336"/>
      <c r="AZ233" s="1336"/>
      <c r="BA233" s="1336"/>
      <c r="BB233" s="1336"/>
      <c r="BC233" s="1336"/>
      <c r="BD233" s="1336"/>
      <c r="BE233" s="1336"/>
      <c r="BF233" s="1336"/>
      <c r="BG233" s="1336"/>
      <c r="BH233" s="1336"/>
      <c r="BI233" s="1336"/>
      <c r="BJ233" s="1336"/>
      <c r="BK233" s="1336"/>
      <c r="BL233" s="1336"/>
      <c r="BM233" s="1336"/>
      <c r="BN233" s="1336"/>
      <c r="BO233" s="1336"/>
      <c r="BP233" s="1336"/>
      <c r="BQ233" s="1336"/>
      <c r="BR233" s="1336"/>
      <c r="BS233" s="1336"/>
      <c r="BT233" s="1336"/>
      <c r="BU233" s="1336"/>
      <c r="BV233" s="1336"/>
      <c r="BW233" s="1336"/>
      <c r="BX233" s="1336"/>
      <c r="BY233" s="1336"/>
      <c r="BZ233" s="1336"/>
      <c r="CA233" s="1336"/>
      <c r="CB233" s="1336"/>
      <c r="CC233" s="1336"/>
      <c r="CD233" s="1336"/>
      <c r="CE233" s="1336"/>
      <c r="CF233" s="1336"/>
      <c r="CG233" s="1336"/>
      <c r="CH233" s="1336"/>
      <c r="CI233" s="1336"/>
      <c r="CJ233" s="1336"/>
      <c r="CK233" s="1336"/>
      <c r="CL233" s="1336"/>
      <c r="CM233" s="1336"/>
      <c r="CN233" s="1336"/>
      <c r="CO233" s="1336"/>
      <c r="CP233" s="1336"/>
      <c r="CQ233" s="1336"/>
      <c r="CR233" s="1336"/>
      <c r="CS233" s="1336"/>
      <c r="CT233" s="1336"/>
      <c r="CU233" s="1336"/>
      <c r="CV233" s="1336"/>
      <c r="CW233" s="1336"/>
      <c r="CX233" s="1336"/>
      <c r="CY233" s="1336"/>
      <c r="CZ233" s="1336"/>
      <c r="DA233" s="1336"/>
      <c r="DB233" s="1336"/>
      <c r="DC233" s="1336"/>
      <c r="DD233" s="1336"/>
      <c r="DE233" s="1336"/>
      <c r="DF233" s="1336"/>
      <c r="DG233" s="1336"/>
    </row>
    <row r="234" spans="1:111" s="1338" customFormat="1" ht="18.75" hidden="1">
      <c r="A234" s="1326" t="s">
        <v>766</v>
      </c>
      <c r="B234" s="1963">
        <v>82139</v>
      </c>
      <c r="C234" s="1795">
        <v>82139</v>
      </c>
      <c r="D234" s="1341"/>
      <c r="F234" s="1831"/>
      <c r="G234" s="2311"/>
      <c r="H234" s="1336"/>
      <c r="I234" s="1336"/>
      <c r="J234" s="1337"/>
      <c r="K234" s="1337"/>
      <c r="L234" s="1336"/>
      <c r="M234" s="1336"/>
      <c r="N234" s="1352"/>
      <c r="O234" s="1336"/>
      <c r="P234" s="1336"/>
      <c r="Q234" s="1336"/>
      <c r="R234" s="1336"/>
      <c r="S234" s="1336"/>
      <c r="T234" s="1336"/>
      <c r="U234" s="1336"/>
      <c r="V234" s="1336"/>
      <c r="W234" s="1336"/>
      <c r="X234" s="1336"/>
      <c r="Y234" s="1336"/>
      <c r="Z234" s="1336"/>
      <c r="AA234" s="1336"/>
      <c r="AB234" s="1336"/>
      <c r="AC234" s="1336"/>
      <c r="AD234" s="1336"/>
      <c r="AE234" s="1336"/>
      <c r="AF234" s="1336"/>
      <c r="AG234" s="1336"/>
      <c r="AH234" s="1336"/>
      <c r="AI234" s="1336"/>
      <c r="AJ234" s="1336"/>
      <c r="AK234" s="1336"/>
      <c r="AL234" s="1336"/>
      <c r="AM234" s="1336"/>
      <c r="AN234" s="1336"/>
      <c r="AO234" s="1336"/>
      <c r="AP234" s="1336"/>
      <c r="AQ234" s="1336"/>
      <c r="AR234" s="1336"/>
      <c r="AS234" s="1336"/>
      <c r="AT234" s="1336"/>
      <c r="AU234" s="1336"/>
      <c r="AV234" s="1336"/>
      <c r="AW234" s="1336"/>
      <c r="AX234" s="1336"/>
      <c r="AY234" s="1336"/>
      <c r="AZ234" s="1336"/>
      <c r="BA234" s="1336"/>
      <c r="BB234" s="1336"/>
      <c r="BC234" s="1336"/>
      <c r="BD234" s="1336"/>
      <c r="BE234" s="1336"/>
      <c r="BF234" s="1336"/>
      <c r="BG234" s="1336"/>
      <c r="BH234" s="1336"/>
      <c r="BI234" s="1336"/>
      <c r="BJ234" s="1336"/>
      <c r="BK234" s="1336"/>
      <c r="BL234" s="1336"/>
      <c r="BM234" s="1336"/>
      <c r="BN234" s="1336"/>
      <c r="BO234" s="1336"/>
      <c r="BP234" s="1336"/>
      <c r="BQ234" s="1336"/>
      <c r="BR234" s="1336"/>
      <c r="BS234" s="1336"/>
      <c r="BT234" s="1336"/>
      <c r="BU234" s="1336"/>
      <c r="BV234" s="1336"/>
      <c r="BW234" s="1336"/>
      <c r="BX234" s="1336"/>
      <c r="BY234" s="1336"/>
      <c r="BZ234" s="1336"/>
      <c r="CA234" s="1336"/>
      <c r="CB234" s="1336"/>
      <c r="CC234" s="1336"/>
      <c r="CD234" s="1336"/>
      <c r="CE234" s="1336"/>
      <c r="CF234" s="1336"/>
      <c r="CG234" s="1336"/>
      <c r="CH234" s="1336"/>
      <c r="CI234" s="1336"/>
      <c r="CJ234" s="1336"/>
      <c r="CK234" s="1336"/>
      <c r="CL234" s="1336"/>
      <c r="CM234" s="1336"/>
      <c r="CN234" s="1336"/>
      <c r="CO234" s="1336"/>
      <c r="CP234" s="1336"/>
      <c r="CQ234" s="1336"/>
      <c r="CR234" s="1336"/>
      <c r="CS234" s="1336"/>
      <c r="CT234" s="1336"/>
      <c r="CU234" s="1336"/>
      <c r="CV234" s="1336"/>
      <c r="CW234" s="1336"/>
      <c r="CX234" s="1336"/>
      <c r="CY234" s="1336"/>
      <c r="CZ234" s="1336"/>
      <c r="DA234" s="1336"/>
      <c r="DB234" s="1336"/>
      <c r="DC234" s="1336"/>
      <c r="DD234" s="1336"/>
      <c r="DE234" s="1336"/>
      <c r="DF234" s="1336"/>
      <c r="DG234" s="1336"/>
    </row>
    <row r="235" spans="1:111" s="1338" customFormat="1" ht="18.75" hidden="1">
      <c r="A235" s="1326" t="s">
        <v>765</v>
      </c>
      <c r="B235" s="1963">
        <v>83480</v>
      </c>
      <c r="C235" s="1795">
        <v>83480</v>
      </c>
      <c r="D235" s="1341"/>
      <c r="F235" s="1831"/>
      <c r="G235" s="2311"/>
      <c r="H235" s="1336"/>
      <c r="I235" s="1336"/>
      <c r="J235" s="1337"/>
      <c r="K235" s="1337"/>
      <c r="L235" s="1336"/>
      <c r="M235" s="1336"/>
      <c r="N235" s="1352"/>
      <c r="O235" s="1336"/>
      <c r="P235" s="1336"/>
      <c r="Q235" s="1336"/>
      <c r="R235" s="1336"/>
      <c r="S235" s="1336"/>
      <c r="T235" s="1336"/>
      <c r="U235" s="1336"/>
      <c r="V235" s="1336"/>
      <c r="W235" s="1336"/>
      <c r="X235" s="1336"/>
      <c r="Y235" s="1336"/>
      <c r="Z235" s="1336"/>
      <c r="AA235" s="1336"/>
      <c r="AB235" s="1336"/>
      <c r="AC235" s="1336"/>
      <c r="AD235" s="1336"/>
      <c r="AE235" s="1336"/>
      <c r="AF235" s="1336"/>
      <c r="AG235" s="1336"/>
      <c r="AH235" s="1336"/>
      <c r="AI235" s="1336"/>
      <c r="AJ235" s="1336"/>
      <c r="AK235" s="1336"/>
      <c r="AL235" s="1336"/>
      <c r="AM235" s="1336"/>
      <c r="AN235" s="1336"/>
      <c r="AO235" s="1336"/>
      <c r="AP235" s="1336"/>
      <c r="AQ235" s="1336"/>
      <c r="AR235" s="1336"/>
      <c r="AS235" s="1336"/>
      <c r="AT235" s="1336"/>
      <c r="AU235" s="1336"/>
      <c r="AV235" s="1336"/>
      <c r="AW235" s="1336"/>
      <c r="AX235" s="1336"/>
      <c r="AY235" s="1336"/>
      <c r="AZ235" s="1336"/>
      <c r="BA235" s="1336"/>
      <c r="BB235" s="1336"/>
      <c r="BC235" s="1336"/>
      <c r="BD235" s="1336"/>
      <c r="BE235" s="1336"/>
      <c r="BF235" s="1336"/>
      <c r="BG235" s="1336"/>
      <c r="BH235" s="1336"/>
      <c r="BI235" s="1336"/>
      <c r="BJ235" s="1336"/>
      <c r="BK235" s="1336"/>
      <c r="BL235" s="1336"/>
      <c r="BM235" s="1336"/>
      <c r="BN235" s="1336"/>
      <c r="BO235" s="1336"/>
      <c r="BP235" s="1336"/>
      <c r="BQ235" s="1336"/>
      <c r="BR235" s="1336"/>
      <c r="BS235" s="1336"/>
      <c r="BT235" s="1336"/>
      <c r="BU235" s="1336"/>
      <c r="BV235" s="1336"/>
      <c r="BW235" s="1336"/>
      <c r="BX235" s="1336"/>
      <c r="BY235" s="1336"/>
      <c r="BZ235" s="1336"/>
      <c r="CA235" s="1336"/>
      <c r="CB235" s="1336"/>
      <c r="CC235" s="1336"/>
      <c r="CD235" s="1336"/>
      <c r="CE235" s="1336"/>
      <c r="CF235" s="1336"/>
      <c r="CG235" s="1336"/>
      <c r="CH235" s="1336"/>
      <c r="CI235" s="1336"/>
      <c r="CJ235" s="1336"/>
      <c r="CK235" s="1336"/>
      <c r="CL235" s="1336"/>
      <c r="CM235" s="1336"/>
      <c r="CN235" s="1336"/>
      <c r="CO235" s="1336"/>
      <c r="CP235" s="1336"/>
      <c r="CQ235" s="1336"/>
      <c r="CR235" s="1336"/>
      <c r="CS235" s="1336"/>
      <c r="CT235" s="1336"/>
      <c r="CU235" s="1336"/>
      <c r="CV235" s="1336"/>
      <c r="CW235" s="1336"/>
      <c r="CX235" s="1336"/>
      <c r="CY235" s="1336"/>
      <c r="CZ235" s="1336"/>
      <c r="DA235" s="1336"/>
      <c r="DB235" s="1336"/>
      <c r="DC235" s="1336"/>
      <c r="DD235" s="1336"/>
      <c r="DE235" s="1336"/>
      <c r="DF235" s="1336"/>
      <c r="DG235" s="1336"/>
    </row>
    <row r="236" spans="1:111" s="1338" customFormat="1" ht="18.75" hidden="1">
      <c r="A236" s="1326" t="s">
        <v>764</v>
      </c>
      <c r="B236" s="1963">
        <v>84843</v>
      </c>
      <c r="C236" s="1795">
        <v>84843</v>
      </c>
      <c r="D236" s="1341"/>
      <c r="F236" s="1831"/>
      <c r="G236" s="2311"/>
      <c r="H236" s="1336"/>
      <c r="I236" s="1336"/>
      <c r="J236" s="1337"/>
      <c r="K236" s="1337"/>
      <c r="L236" s="1336"/>
      <c r="M236" s="1336"/>
      <c r="N236" s="1352"/>
      <c r="O236" s="1336"/>
      <c r="P236" s="1336"/>
      <c r="Q236" s="1336"/>
      <c r="R236" s="1336"/>
      <c r="S236" s="1336"/>
      <c r="T236" s="1336"/>
      <c r="U236" s="1336"/>
      <c r="V236" s="1336"/>
      <c r="W236" s="1336"/>
      <c r="X236" s="1336"/>
      <c r="Y236" s="1336"/>
      <c r="Z236" s="1336"/>
      <c r="AA236" s="1336"/>
      <c r="AB236" s="1336"/>
      <c r="AC236" s="1336"/>
      <c r="AD236" s="1336"/>
      <c r="AE236" s="1336"/>
      <c r="AF236" s="1336"/>
      <c r="AG236" s="1336"/>
      <c r="AH236" s="1336"/>
      <c r="AI236" s="1336"/>
      <c r="AJ236" s="1336"/>
      <c r="AK236" s="1336"/>
      <c r="AL236" s="1336"/>
      <c r="AM236" s="1336"/>
      <c r="AN236" s="1336"/>
      <c r="AO236" s="1336"/>
      <c r="AP236" s="1336"/>
      <c r="AQ236" s="1336"/>
      <c r="AR236" s="1336"/>
      <c r="AS236" s="1336"/>
      <c r="AT236" s="1336"/>
      <c r="AU236" s="1336"/>
      <c r="AV236" s="1336"/>
      <c r="AW236" s="1336"/>
      <c r="AX236" s="1336"/>
      <c r="AY236" s="1336"/>
      <c r="AZ236" s="1336"/>
      <c r="BA236" s="1336"/>
      <c r="BB236" s="1336"/>
      <c r="BC236" s="1336"/>
      <c r="BD236" s="1336"/>
      <c r="BE236" s="1336"/>
      <c r="BF236" s="1336"/>
      <c r="BG236" s="1336"/>
      <c r="BH236" s="1336"/>
      <c r="BI236" s="1336"/>
      <c r="BJ236" s="1336"/>
      <c r="BK236" s="1336"/>
      <c r="BL236" s="1336"/>
      <c r="BM236" s="1336"/>
      <c r="BN236" s="1336"/>
      <c r="BO236" s="1336"/>
      <c r="BP236" s="1336"/>
      <c r="BQ236" s="1336"/>
      <c r="BR236" s="1336"/>
      <c r="BS236" s="1336"/>
      <c r="BT236" s="1336"/>
      <c r="BU236" s="1336"/>
      <c r="BV236" s="1336"/>
      <c r="BW236" s="1336"/>
      <c r="BX236" s="1336"/>
      <c r="BY236" s="1336"/>
      <c r="BZ236" s="1336"/>
      <c r="CA236" s="1336"/>
      <c r="CB236" s="1336"/>
      <c r="CC236" s="1336"/>
      <c r="CD236" s="1336"/>
      <c r="CE236" s="1336"/>
      <c r="CF236" s="1336"/>
      <c r="CG236" s="1336"/>
      <c r="CH236" s="1336"/>
      <c r="CI236" s="1336"/>
      <c r="CJ236" s="1336"/>
      <c r="CK236" s="1336"/>
      <c r="CL236" s="1336"/>
      <c r="CM236" s="1336"/>
      <c r="CN236" s="1336"/>
      <c r="CO236" s="1336"/>
      <c r="CP236" s="1336"/>
      <c r="CQ236" s="1336"/>
      <c r="CR236" s="1336"/>
      <c r="CS236" s="1336"/>
      <c r="CT236" s="1336"/>
      <c r="CU236" s="1336"/>
      <c r="CV236" s="1336"/>
      <c r="CW236" s="1336"/>
      <c r="CX236" s="1336"/>
      <c r="CY236" s="1336"/>
      <c r="CZ236" s="1336"/>
      <c r="DA236" s="1336"/>
      <c r="DB236" s="1336"/>
      <c r="DC236" s="1336"/>
      <c r="DD236" s="1336"/>
      <c r="DE236" s="1336"/>
      <c r="DF236" s="1336"/>
      <c r="DG236" s="1336"/>
    </row>
    <row r="237" spans="1:111" s="1338" customFormat="1" ht="18.75" hidden="1">
      <c r="A237" s="1326" t="s">
        <v>763</v>
      </c>
      <c r="B237" s="1963">
        <v>86228</v>
      </c>
      <c r="C237" s="1795">
        <v>86228</v>
      </c>
      <c r="D237" s="1341"/>
      <c r="F237" s="1831"/>
      <c r="G237" s="2311"/>
      <c r="H237" s="1336"/>
      <c r="I237" s="1336"/>
      <c r="J237" s="1337"/>
      <c r="K237" s="1337"/>
      <c r="L237" s="1336"/>
      <c r="M237" s="1336"/>
      <c r="N237" s="1352"/>
      <c r="O237" s="1336"/>
      <c r="P237" s="1336"/>
      <c r="Q237" s="1336"/>
      <c r="R237" s="1336"/>
      <c r="S237" s="1336"/>
      <c r="T237" s="1336"/>
      <c r="U237" s="1336"/>
      <c r="V237" s="1336"/>
      <c r="W237" s="1336"/>
      <c r="X237" s="1336"/>
      <c r="Y237" s="1336"/>
      <c r="Z237" s="1336"/>
      <c r="AA237" s="1336"/>
      <c r="AB237" s="1336"/>
      <c r="AC237" s="1336"/>
      <c r="AD237" s="1336"/>
      <c r="AE237" s="1336"/>
      <c r="AF237" s="1336"/>
      <c r="AG237" s="1336"/>
      <c r="AH237" s="1336"/>
      <c r="AI237" s="1336"/>
      <c r="AJ237" s="1336"/>
      <c r="AK237" s="1336"/>
      <c r="AL237" s="1336"/>
      <c r="AM237" s="1336"/>
      <c r="AN237" s="1336"/>
      <c r="AO237" s="1336"/>
      <c r="AP237" s="1336"/>
      <c r="AQ237" s="1336"/>
      <c r="AR237" s="1336"/>
      <c r="AS237" s="1336"/>
      <c r="AT237" s="1336"/>
      <c r="AU237" s="1336"/>
      <c r="AV237" s="1336"/>
      <c r="AW237" s="1336"/>
      <c r="AX237" s="1336"/>
      <c r="AY237" s="1336"/>
      <c r="AZ237" s="1336"/>
      <c r="BA237" s="1336"/>
      <c r="BB237" s="1336"/>
      <c r="BC237" s="1336"/>
      <c r="BD237" s="1336"/>
      <c r="BE237" s="1336"/>
      <c r="BF237" s="1336"/>
      <c r="BG237" s="1336"/>
      <c r="BH237" s="1336"/>
      <c r="BI237" s="1336"/>
      <c r="BJ237" s="1336"/>
      <c r="BK237" s="1336"/>
      <c r="BL237" s="1336"/>
      <c r="BM237" s="1336"/>
      <c r="BN237" s="1336"/>
      <c r="BO237" s="1336"/>
      <c r="BP237" s="1336"/>
      <c r="BQ237" s="1336"/>
      <c r="BR237" s="1336"/>
      <c r="BS237" s="1336"/>
      <c r="BT237" s="1336"/>
      <c r="BU237" s="1336"/>
      <c r="BV237" s="1336"/>
      <c r="BW237" s="1336"/>
      <c r="BX237" s="1336"/>
      <c r="BY237" s="1336"/>
      <c r="BZ237" s="1336"/>
      <c r="CA237" s="1336"/>
      <c r="CB237" s="1336"/>
      <c r="CC237" s="1336"/>
      <c r="CD237" s="1336"/>
      <c r="CE237" s="1336"/>
      <c r="CF237" s="1336"/>
      <c r="CG237" s="1336"/>
      <c r="CH237" s="1336"/>
      <c r="CI237" s="1336"/>
      <c r="CJ237" s="1336"/>
      <c r="CK237" s="1336"/>
      <c r="CL237" s="1336"/>
      <c r="CM237" s="1336"/>
      <c r="CN237" s="1336"/>
      <c r="CO237" s="1336"/>
      <c r="CP237" s="1336"/>
      <c r="CQ237" s="1336"/>
      <c r="CR237" s="1336"/>
      <c r="CS237" s="1336"/>
      <c r="CT237" s="1336"/>
      <c r="CU237" s="1336"/>
      <c r="CV237" s="1336"/>
      <c r="CW237" s="1336"/>
      <c r="CX237" s="1336"/>
      <c r="CY237" s="1336"/>
      <c r="CZ237" s="1336"/>
      <c r="DA237" s="1336"/>
      <c r="DB237" s="1336"/>
      <c r="DC237" s="1336"/>
      <c r="DD237" s="1336"/>
      <c r="DE237" s="1336"/>
      <c r="DF237" s="1336"/>
      <c r="DG237" s="1336"/>
    </row>
    <row r="238" spans="1:111" s="1338" customFormat="1" ht="18.75" hidden="1">
      <c r="A238" s="1326" t="s">
        <v>762</v>
      </c>
      <c r="B238" s="1963">
        <v>87636</v>
      </c>
      <c r="C238" s="1795">
        <v>87636</v>
      </c>
      <c r="D238" s="1341"/>
      <c r="F238" s="1831"/>
      <c r="G238" s="2311"/>
      <c r="H238" s="1336"/>
      <c r="I238" s="1336"/>
      <c r="J238" s="1337"/>
      <c r="K238" s="1337"/>
      <c r="L238" s="1336"/>
      <c r="M238" s="1336"/>
      <c r="N238" s="1352"/>
      <c r="O238" s="1336"/>
      <c r="P238" s="1336"/>
      <c r="Q238" s="1336"/>
      <c r="R238" s="1336"/>
      <c r="S238" s="1336"/>
      <c r="T238" s="1336"/>
      <c r="U238" s="1336"/>
      <c r="V238" s="1336"/>
      <c r="W238" s="1336"/>
      <c r="X238" s="1336"/>
      <c r="Y238" s="1336"/>
      <c r="Z238" s="1336"/>
      <c r="AA238" s="1336"/>
      <c r="AB238" s="1336"/>
      <c r="AC238" s="1336"/>
      <c r="AD238" s="1336"/>
      <c r="AE238" s="1336"/>
      <c r="AF238" s="1336"/>
      <c r="AG238" s="1336"/>
      <c r="AH238" s="1336"/>
      <c r="AI238" s="1336"/>
      <c r="AJ238" s="1336"/>
      <c r="AK238" s="1336"/>
      <c r="AL238" s="1336"/>
      <c r="AM238" s="1336"/>
      <c r="AN238" s="1336"/>
      <c r="AO238" s="1336"/>
      <c r="AP238" s="1336"/>
      <c r="AQ238" s="1336"/>
      <c r="AR238" s="1336"/>
      <c r="AS238" s="1336"/>
      <c r="AT238" s="1336"/>
      <c r="AU238" s="1336"/>
      <c r="AV238" s="1336"/>
      <c r="AW238" s="1336"/>
      <c r="AX238" s="1336"/>
      <c r="AY238" s="1336"/>
      <c r="AZ238" s="1336"/>
      <c r="BA238" s="1336"/>
      <c r="BB238" s="1336"/>
      <c r="BC238" s="1336"/>
      <c r="BD238" s="1336"/>
      <c r="BE238" s="1336"/>
      <c r="BF238" s="1336"/>
      <c r="BG238" s="1336"/>
      <c r="BH238" s="1336"/>
      <c r="BI238" s="1336"/>
      <c r="BJ238" s="1336"/>
      <c r="BK238" s="1336"/>
      <c r="BL238" s="1336"/>
      <c r="BM238" s="1336"/>
      <c r="BN238" s="1336"/>
      <c r="BO238" s="1336"/>
      <c r="BP238" s="1336"/>
      <c r="BQ238" s="1336"/>
      <c r="BR238" s="1336"/>
      <c r="BS238" s="1336"/>
      <c r="BT238" s="1336"/>
      <c r="BU238" s="1336"/>
      <c r="BV238" s="1336"/>
      <c r="BW238" s="1336"/>
      <c r="BX238" s="1336"/>
      <c r="BY238" s="1336"/>
      <c r="BZ238" s="1336"/>
      <c r="CA238" s="1336"/>
      <c r="CB238" s="1336"/>
      <c r="CC238" s="1336"/>
      <c r="CD238" s="1336"/>
      <c r="CE238" s="1336"/>
      <c r="CF238" s="1336"/>
      <c r="CG238" s="1336"/>
      <c r="CH238" s="1336"/>
      <c r="CI238" s="1336"/>
      <c r="CJ238" s="1336"/>
      <c r="CK238" s="1336"/>
      <c r="CL238" s="1336"/>
      <c r="CM238" s="1336"/>
      <c r="CN238" s="1336"/>
      <c r="CO238" s="1336"/>
      <c r="CP238" s="1336"/>
      <c r="CQ238" s="1336"/>
      <c r="CR238" s="1336"/>
      <c r="CS238" s="1336"/>
      <c r="CT238" s="1336"/>
      <c r="CU238" s="1336"/>
      <c r="CV238" s="1336"/>
      <c r="CW238" s="1336"/>
      <c r="CX238" s="1336"/>
      <c r="CY238" s="1336"/>
      <c r="CZ238" s="1336"/>
      <c r="DA238" s="1336"/>
      <c r="DB238" s="1336"/>
      <c r="DC238" s="1336"/>
      <c r="DD238" s="1336"/>
      <c r="DE238" s="1336"/>
      <c r="DF238" s="1336"/>
      <c r="DG238" s="1336"/>
    </row>
    <row r="239" spans="1:111" s="1338" customFormat="1" ht="18.75" hidden="1">
      <c r="A239" s="1326" t="s">
        <v>761</v>
      </c>
      <c r="B239" s="1963">
        <v>89065</v>
      </c>
      <c r="C239" s="1795">
        <v>89065</v>
      </c>
      <c r="D239" s="1341"/>
      <c r="F239" s="1831"/>
      <c r="G239" s="2311"/>
      <c r="H239" s="1336"/>
      <c r="I239" s="1336"/>
      <c r="J239" s="1337"/>
      <c r="K239" s="1337"/>
      <c r="L239" s="1336"/>
      <c r="M239" s="1336"/>
      <c r="N239" s="1352"/>
      <c r="O239" s="1336"/>
      <c r="P239" s="1336"/>
      <c r="Q239" s="1336"/>
      <c r="R239" s="1336"/>
      <c r="S239" s="1336"/>
      <c r="T239" s="1336"/>
      <c r="U239" s="1336"/>
      <c r="V239" s="1336"/>
      <c r="W239" s="1336"/>
      <c r="X239" s="1336"/>
      <c r="Y239" s="1336"/>
      <c r="Z239" s="1336"/>
      <c r="AA239" s="1336"/>
      <c r="AB239" s="1336"/>
      <c r="AC239" s="1336"/>
      <c r="AD239" s="1336"/>
      <c r="AE239" s="1336"/>
      <c r="AF239" s="1336"/>
      <c r="AG239" s="1336"/>
      <c r="AH239" s="1336"/>
      <c r="AI239" s="1336"/>
      <c r="AJ239" s="1336"/>
      <c r="AK239" s="1336"/>
      <c r="AL239" s="1336"/>
      <c r="AM239" s="1336"/>
      <c r="AN239" s="1336"/>
      <c r="AO239" s="1336"/>
      <c r="AP239" s="1336"/>
      <c r="AQ239" s="1336"/>
      <c r="AR239" s="1336"/>
      <c r="AS239" s="1336"/>
      <c r="AT239" s="1336"/>
      <c r="AU239" s="1336"/>
      <c r="AV239" s="1336"/>
      <c r="AW239" s="1336"/>
      <c r="AX239" s="1336"/>
      <c r="AY239" s="1336"/>
      <c r="AZ239" s="1336"/>
      <c r="BA239" s="1336"/>
      <c r="BB239" s="1336"/>
      <c r="BC239" s="1336"/>
      <c r="BD239" s="1336"/>
      <c r="BE239" s="1336"/>
      <c r="BF239" s="1336"/>
      <c r="BG239" s="1336"/>
      <c r="BH239" s="1336"/>
      <c r="BI239" s="1336"/>
      <c r="BJ239" s="1336"/>
      <c r="BK239" s="1336"/>
      <c r="BL239" s="1336"/>
      <c r="BM239" s="1336"/>
      <c r="BN239" s="1336"/>
      <c r="BO239" s="1336"/>
      <c r="BP239" s="1336"/>
      <c r="BQ239" s="1336"/>
      <c r="BR239" s="1336"/>
      <c r="BS239" s="1336"/>
      <c r="BT239" s="1336"/>
      <c r="BU239" s="1336"/>
      <c r="BV239" s="1336"/>
      <c r="BW239" s="1336"/>
      <c r="BX239" s="1336"/>
      <c r="BY239" s="1336"/>
      <c r="BZ239" s="1336"/>
      <c r="CA239" s="1336"/>
      <c r="CB239" s="1336"/>
      <c r="CC239" s="1336"/>
      <c r="CD239" s="1336"/>
      <c r="CE239" s="1336"/>
      <c r="CF239" s="1336"/>
      <c r="CG239" s="1336"/>
      <c r="CH239" s="1336"/>
      <c r="CI239" s="1336"/>
      <c r="CJ239" s="1336"/>
      <c r="CK239" s="1336"/>
      <c r="CL239" s="1336"/>
      <c r="CM239" s="1336"/>
      <c r="CN239" s="1336"/>
      <c r="CO239" s="1336"/>
      <c r="CP239" s="1336"/>
      <c r="CQ239" s="1336"/>
      <c r="CR239" s="1336"/>
      <c r="CS239" s="1336"/>
      <c r="CT239" s="1336"/>
      <c r="CU239" s="1336"/>
      <c r="CV239" s="1336"/>
      <c r="CW239" s="1336"/>
      <c r="CX239" s="1336"/>
      <c r="CY239" s="1336"/>
      <c r="CZ239" s="1336"/>
      <c r="DA239" s="1336"/>
      <c r="DB239" s="1336"/>
      <c r="DC239" s="1336"/>
      <c r="DD239" s="1336"/>
      <c r="DE239" s="1336"/>
      <c r="DF239" s="1336"/>
      <c r="DG239" s="1336"/>
    </row>
    <row r="240" spans="1:111" s="1338" customFormat="1" ht="18.75" hidden="1">
      <c r="A240" s="1326" t="s">
        <v>760</v>
      </c>
      <c r="B240" s="1963">
        <v>90519</v>
      </c>
      <c r="C240" s="1795">
        <v>90519</v>
      </c>
      <c r="D240" s="1341"/>
      <c r="F240" s="1831"/>
      <c r="G240" s="2311"/>
      <c r="H240" s="1336"/>
      <c r="I240" s="1336"/>
      <c r="J240" s="1337"/>
      <c r="K240" s="1337"/>
      <c r="L240" s="1336"/>
      <c r="M240" s="1336"/>
      <c r="N240" s="1352"/>
      <c r="O240" s="1336"/>
      <c r="P240" s="1336"/>
      <c r="Q240" s="1336"/>
      <c r="R240" s="1336"/>
      <c r="S240" s="1336"/>
      <c r="T240" s="1336"/>
      <c r="U240" s="1336"/>
      <c r="V240" s="1336"/>
      <c r="W240" s="1336"/>
      <c r="X240" s="1336"/>
      <c r="Y240" s="1336"/>
      <c r="Z240" s="1336"/>
      <c r="AA240" s="1336"/>
      <c r="AB240" s="1336"/>
      <c r="AC240" s="1336"/>
      <c r="AD240" s="1336"/>
      <c r="AE240" s="1336"/>
      <c r="AF240" s="1336"/>
      <c r="AG240" s="1336"/>
      <c r="AH240" s="1336"/>
      <c r="AI240" s="1336"/>
      <c r="AJ240" s="1336"/>
      <c r="AK240" s="1336"/>
      <c r="AL240" s="1336"/>
      <c r="AM240" s="1336"/>
      <c r="AN240" s="1336"/>
      <c r="AO240" s="1336"/>
      <c r="AP240" s="1336"/>
      <c r="AQ240" s="1336"/>
      <c r="AR240" s="1336"/>
      <c r="AS240" s="1336"/>
      <c r="AT240" s="1336"/>
      <c r="AU240" s="1336"/>
      <c r="AV240" s="1336"/>
      <c r="AW240" s="1336"/>
      <c r="AX240" s="1336"/>
      <c r="AY240" s="1336"/>
      <c r="AZ240" s="1336"/>
      <c r="BA240" s="1336"/>
      <c r="BB240" s="1336"/>
      <c r="BC240" s="1336"/>
      <c r="BD240" s="1336"/>
      <c r="BE240" s="1336"/>
      <c r="BF240" s="1336"/>
      <c r="BG240" s="1336"/>
      <c r="BH240" s="1336"/>
      <c r="BI240" s="1336"/>
      <c r="BJ240" s="1336"/>
      <c r="BK240" s="1336"/>
      <c r="BL240" s="1336"/>
      <c r="BM240" s="1336"/>
      <c r="BN240" s="1336"/>
      <c r="BO240" s="1336"/>
      <c r="BP240" s="1336"/>
      <c r="BQ240" s="1336"/>
      <c r="BR240" s="1336"/>
      <c r="BS240" s="1336"/>
      <c r="BT240" s="1336"/>
      <c r="BU240" s="1336"/>
      <c r="BV240" s="1336"/>
      <c r="BW240" s="1336"/>
      <c r="BX240" s="1336"/>
      <c r="BY240" s="1336"/>
      <c r="BZ240" s="1336"/>
      <c r="CA240" s="1336"/>
      <c r="CB240" s="1336"/>
      <c r="CC240" s="1336"/>
      <c r="CD240" s="1336"/>
      <c r="CE240" s="1336"/>
      <c r="CF240" s="1336"/>
      <c r="CG240" s="1336"/>
      <c r="CH240" s="1336"/>
      <c r="CI240" s="1336"/>
      <c r="CJ240" s="1336"/>
      <c r="CK240" s="1336"/>
      <c r="CL240" s="1336"/>
      <c r="CM240" s="1336"/>
      <c r="CN240" s="1336"/>
      <c r="CO240" s="1336"/>
      <c r="CP240" s="1336"/>
      <c r="CQ240" s="1336"/>
      <c r="CR240" s="1336"/>
      <c r="CS240" s="1336"/>
      <c r="CT240" s="1336"/>
      <c r="CU240" s="1336"/>
      <c r="CV240" s="1336"/>
      <c r="CW240" s="1336"/>
      <c r="CX240" s="1336"/>
      <c r="CY240" s="1336"/>
      <c r="CZ240" s="1336"/>
      <c r="DA240" s="1336"/>
      <c r="DB240" s="1336"/>
      <c r="DC240" s="1336"/>
      <c r="DD240" s="1336"/>
      <c r="DE240" s="1336"/>
      <c r="DF240" s="1336"/>
      <c r="DG240" s="1336"/>
    </row>
    <row r="241" spans="1:111" s="1338" customFormat="1" ht="18.75" hidden="1">
      <c r="A241" s="1327" t="s">
        <v>759</v>
      </c>
      <c r="B241" s="1963">
        <v>92136</v>
      </c>
      <c r="C241" s="1795">
        <v>92136</v>
      </c>
      <c r="D241" s="1341"/>
      <c r="F241" s="1831"/>
      <c r="G241" s="2311"/>
      <c r="H241" s="1336"/>
      <c r="I241" s="1336"/>
      <c r="J241" s="1337"/>
      <c r="K241" s="1337"/>
      <c r="L241" s="1336"/>
      <c r="M241" s="1336"/>
      <c r="N241" s="1352"/>
      <c r="O241" s="1336"/>
      <c r="P241" s="1336"/>
      <c r="Q241" s="1336"/>
      <c r="R241" s="1336"/>
      <c r="S241" s="1336"/>
      <c r="T241" s="1336"/>
      <c r="U241" s="1336"/>
      <c r="V241" s="1336"/>
      <c r="W241" s="1336"/>
      <c r="X241" s="1336"/>
      <c r="Y241" s="1336"/>
      <c r="Z241" s="1336"/>
      <c r="AA241" s="1336"/>
      <c r="AB241" s="1336"/>
      <c r="AC241" s="1336"/>
      <c r="AD241" s="1336"/>
      <c r="AE241" s="1336"/>
      <c r="AF241" s="1336"/>
      <c r="AG241" s="1336"/>
      <c r="AH241" s="1336"/>
      <c r="AI241" s="1336"/>
      <c r="AJ241" s="1336"/>
      <c r="AK241" s="1336"/>
      <c r="AL241" s="1336"/>
      <c r="AM241" s="1336"/>
      <c r="AN241" s="1336"/>
      <c r="AO241" s="1336"/>
      <c r="AP241" s="1336"/>
      <c r="AQ241" s="1336"/>
      <c r="AR241" s="1336"/>
      <c r="AS241" s="1336"/>
      <c r="AT241" s="1336"/>
      <c r="AU241" s="1336"/>
      <c r="AV241" s="1336"/>
      <c r="AW241" s="1336"/>
      <c r="AX241" s="1336"/>
      <c r="AY241" s="1336"/>
      <c r="AZ241" s="1336"/>
      <c r="BA241" s="1336"/>
      <c r="BB241" s="1336"/>
      <c r="BC241" s="1336"/>
      <c r="BD241" s="1336"/>
      <c r="BE241" s="1336"/>
      <c r="BF241" s="1336"/>
      <c r="BG241" s="1336"/>
      <c r="BH241" s="1336"/>
      <c r="BI241" s="1336"/>
      <c r="BJ241" s="1336"/>
      <c r="BK241" s="1336"/>
      <c r="BL241" s="1336"/>
      <c r="BM241" s="1336"/>
      <c r="BN241" s="1336"/>
      <c r="BO241" s="1336"/>
      <c r="BP241" s="1336"/>
      <c r="BQ241" s="1336"/>
      <c r="BR241" s="1336"/>
      <c r="BS241" s="1336"/>
      <c r="BT241" s="1336"/>
      <c r="BU241" s="1336"/>
      <c r="BV241" s="1336"/>
      <c r="BW241" s="1336"/>
      <c r="BX241" s="1336"/>
      <c r="BY241" s="1336"/>
      <c r="BZ241" s="1336"/>
      <c r="CA241" s="1336"/>
      <c r="CB241" s="1336"/>
      <c r="CC241" s="1336"/>
      <c r="CD241" s="1336"/>
      <c r="CE241" s="1336"/>
      <c r="CF241" s="1336"/>
      <c r="CG241" s="1336"/>
      <c r="CH241" s="1336"/>
      <c r="CI241" s="1336"/>
      <c r="CJ241" s="1336"/>
      <c r="CK241" s="1336"/>
      <c r="CL241" s="1336"/>
      <c r="CM241" s="1336"/>
      <c r="CN241" s="1336"/>
      <c r="CO241" s="1336"/>
      <c r="CP241" s="1336"/>
      <c r="CQ241" s="1336"/>
      <c r="CR241" s="1336"/>
      <c r="CS241" s="1336"/>
      <c r="CT241" s="1336"/>
      <c r="CU241" s="1336"/>
      <c r="CV241" s="1336"/>
      <c r="CW241" s="1336"/>
      <c r="CX241" s="1336"/>
      <c r="CY241" s="1336"/>
      <c r="CZ241" s="1336"/>
      <c r="DA241" s="1336"/>
      <c r="DB241" s="1336"/>
      <c r="DC241" s="1336"/>
      <c r="DD241" s="1336"/>
      <c r="DE241" s="1336"/>
      <c r="DF241" s="1336"/>
      <c r="DG241" s="1336"/>
    </row>
    <row r="242" spans="1:111" s="1338" customFormat="1" ht="18.75" hidden="1">
      <c r="A242" s="1327" t="s">
        <v>758</v>
      </c>
      <c r="B242" s="1963">
        <v>93640</v>
      </c>
      <c r="C242" s="1795">
        <v>93640</v>
      </c>
      <c r="D242" s="1341"/>
      <c r="F242" s="1831"/>
      <c r="G242" s="2311"/>
      <c r="H242" s="1336"/>
      <c r="I242" s="1336"/>
      <c r="J242" s="1337"/>
      <c r="K242" s="1337"/>
      <c r="L242" s="1336"/>
      <c r="M242" s="1336"/>
      <c r="N242" s="1352"/>
      <c r="O242" s="1336"/>
      <c r="P242" s="1336"/>
      <c r="Q242" s="1336"/>
      <c r="R242" s="1336"/>
      <c r="S242" s="1336"/>
      <c r="T242" s="1336"/>
      <c r="U242" s="1336"/>
      <c r="V242" s="1336"/>
      <c r="W242" s="1336"/>
      <c r="X242" s="1336"/>
      <c r="Y242" s="1336"/>
      <c r="Z242" s="1336"/>
      <c r="AA242" s="1336"/>
      <c r="AB242" s="1336"/>
      <c r="AC242" s="1336"/>
      <c r="AD242" s="1336"/>
      <c r="AE242" s="1336"/>
      <c r="AF242" s="1336"/>
      <c r="AG242" s="1336"/>
      <c r="AH242" s="1336"/>
      <c r="AI242" s="1336"/>
      <c r="AJ242" s="1336"/>
      <c r="AK242" s="1336"/>
      <c r="AL242" s="1336"/>
      <c r="AM242" s="1336"/>
      <c r="AN242" s="1336"/>
      <c r="AO242" s="1336"/>
      <c r="AP242" s="1336"/>
      <c r="AQ242" s="1336"/>
      <c r="AR242" s="1336"/>
      <c r="AS242" s="1336"/>
      <c r="AT242" s="1336"/>
      <c r="AU242" s="1336"/>
      <c r="AV242" s="1336"/>
      <c r="AW242" s="1336"/>
      <c r="AX242" s="1336"/>
      <c r="AY242" s="1336"/>
      <c r="AZ242" s="1336"/>
      <c r="BA242" s="1336"/>
      <c r="BB242" s="1336"/>
      <c r="BC242" s="1336"/>
      <c r="BD242" s="1336"/>
      <c r="BE242" s="1336"/>
      <c r="BF242" s="1336"/>
      <c r="BG242" s="1336"/>
      <c r="BH242" s="1336"/>
      <c r="BI242" s="1336"/>
      <c r="BJ242" s="1336"/>
      <c r="BK242" s="1336"/>
      <c r="BL242" s="1336"/>
      <c r="BM242" s="1336"/>
      <c r="BN242" s="1336"/>
      <c r="BO242" s="1336"/>
      <c r="BP242" s="1336"/>
      <c r="BQ242" s="1336"/>
      <c r="BR242" s="1336"/>
      <c r="BS242" s="1336"/>
      <c r="BT242" s="1336"/>
      <c r="BU242" s="1336"/>
      <c r="BV242" s="1336"/>
      <c r="BW242" s="1336"/>
      <c r="BX242" s="1336"/>
      <c r="BY242" s="1336"/>
      <c r="BZ242" s="1336"/>
      <c r="CA242" s="1336"/>
      <c r="CB242" s="1336"/>
      <c r="CC242" s="1336"/>
      <c r="CD242" s="1336"/>
      <c r="CE242" s="1336"/>
      <c r="CF242" s="1336"/>
      <c r="CG242" s="1336"/>
      <c r="CH242" s="1336"/>
      <c r="CI242" s="1336"/>
      <c r="CJ242" s="1336"/>
      <c r="CK242" s="1336"/>
      <c r="CL242" s="1336"/>
      <c r="CM242" s="1336"/>
      <c r="CN242" s="1336"/>
      <c r="CO242" s="1336"/>
      <c r="CP242" s="1336"/>
      <c r="CQ242" s="1336"/>
      <c r="CR242" s="1336"/>
      <c r="CS242" s="1336"/>
      <c r="CT242" s="1336"/>
      <c r="CU242" s="1336"/>
      <c r="CV242" s="1336"/>
      <c r="CW242" s="1336"/>
      <c r="CX242" s="1336"/>
      <c r="CY242" s="1336"/>
      <c r="CZ242" s="1336"/>
      <c r="DA242" s="1336"/>
      <c r="DB242" s="1336"/>
      <c r="DC242" s="1336"/>
      <c r="DD242" s="1336"/>
      <c r="DE242" s="1336"/>
      <c r="DF242" s="1336"/>
      <c r="DG242" s="1336"/>
    </row>
    <row r="243" spans="1:111" s="1338" customFormat="1" ht="18.75" hidden="1">
      <c r="A243" s="1327" t="s">
        <v>757</v>
      </c>
      <c r="B243" s="1963">
        <v>95167</v>
      </c>
      <c r="C243" s="1795">
        <v>95167</v>
      </c>
      <c r="D243" s="1341"/>
      <c r="F243" s="1831"/>
      <c r="G243" s="2311"/>
      <c r="H243" s="1336"/>
      <c r="I243" s="1336"/>
      <c r="J243" s="1337"/>
      <c r="K243" s="1337"/>
      <c r="L243" s="1336"/>
      <c r="M243" s="1336"/>
      <c r="N243" s="1352"/>
      <c r="O243" s="1336"/>
      <c r="P243" s="1336"/>
      <c r="Q243" s="1336"/>
      <c r="R243" s="1336"/>
      <c r="S243" s="1336"/>
      <c r="T243" s="1336"/>
      <c r="U243" s="1336"/>
      <c r="V243" s="1336"/>
      <c r="W243" s="1336"/>
      <c r="X243" s="1336"/>
      <c r="Y243" s="1336"/>
      <c r="Z243" s="1336"/>
      <c r="AA243" s="1336"/>
      <c r="AB243" s="1336"/>
      <c r="AC243" s="1336"/>
      <c r="AD243" s="1336"/>
      <c r="AE243" s="1336"/>
      <c r="AF243" s="1336"/>
      <c r="AG243" s="1336"/>
      <c r="AH243" s="1336"/>
      <c r="AI243" s="1336"/>
      <c r="AJ243" s="1336"/>
      <c r="AK243" s="1336"/>
      <c r="AL243" s="1336"/>
      <c r="AM243" s="1336"/>
      <c r="AN243" s="1336"/>
      <c r="AO243" s="1336"/>
      <c r="AP243" s="1336"/>
      <c r="AQ243" s="1336"/>
      <c r="AR243" s="1336"/>
      <c r="AS243" s="1336"/>
      <c r="AT243" s="1336"/>
      <c r="AU243" s="1336"/>
      <c r="AV243" s="1336"/>
      <c r="AW243" s="1336"/>
      <c r="AX243" s="1336"/>
      <c r="AY243" s="1336"/>
      <c r="AZ243" s="1336"/>
      <c r="BA243" s="1336"/>
      <c r="BB243" s="1336"/>
      <c r="BC243" s="1336"/>
      <c r="BD243" s="1336"/>
      <c r="BE243" s="1336"/>
      <c r="BF243" s="1336"/>
      <c r="BG243" s="1336"/>
      <c r="BH243" s="1336"/>
      <c r="BI243" s="1336"/>
      <c r="BJ243" s="1336"/>
      <c r="BK243" s="1336"/>
      <c r="BL243" s="1336"/>
      <c r="BM243" s="1336"/>
      <c r="BN243" s="1336"/>
      <c r="BO243" s="1336"/>
      <c r="BP243" s="1336"/>
      <c r="BQ243" s="1336"/>
      <c r="BR243" s="1336"/>
      <c r="BS243" s="1336"/>
      <c r="BT243" s="1336"/>
      <c r="BU243" s="1336"/>
      <c r="BV243" s="1336"/>
      <c r="BW243" s="1336"/>
      <c r="BX243" s="1336"/>
      <c r="BY243" s="1336"/>
      <c r="BZ243" s="1336"/>
      <c r="CA243" s="1336"/>
      <c r="CB243" s="1336"/>
      <c r="CC243" s="1336"/>
      <c r="CD243" s="1336"/>
      <c r="CE243" s="1336"/>
      <c r="CF243" s="1336"/>
      <c r="CG243" s="1336"/>
      <c r="CH243" s="1336"/>
      <c r="CI243" s="1336"/>
      <c r="CJ243" s="1336"/>
      <c r="CK243" s="1336"/>
      <c r="CL243" s="1336"/>
      <c r="CM243" s="1336"/>
      <c r="CN243" s="1336"/>
      <c r="CO243" s="1336"/>
      <c r="CP243" s="1336"/>
      <c r="CQ243" s="1336"/>
      <c r="CR243" s="1336"/>
      <c r="CS243" s="1336"/>
      <c r="CT243" s="1336"/>
      <c r="CU243" s="1336"/>
      <c r="CV243" s="1336"/>
      <c r="CW243" s="1336"/>
      <c r="CX243" s="1336"/>
      <c r="CY243" s="1336"/>
      <c r="CZ243" s="1336"/>
      <c r="DA243" s="1336"/>
      <c r="DB243" s="1336"/>
      <c r="DC243" s="1336"/>
      <c r="DD243" s="1336"/>
      <c r="DE243" s="1336"/>
      <c r="DF243" s="1336"/>
      <c r="DG243" s="1336"/>
    </row>
    <row r="244" spans="1:111" s="1338" customFormat="1" ht="18.75" hidden="1">
      <c r="A244" s="1327" t="s">
        <v>756</v>
      </c>
      <c r="B244" s="1963">
        <v>96720</v>
      </c>
      <c r="C244" s="1795">
        <v>96720</v>
      </c>
      <c r="D244" s="1341"/>
      <c r="F244" s="1831"/>
      <c r="G244" s="2311"/>
      <c r="H244" s="1336"/>
      <c r="I244" s="1336"/>
      <c r="J244" s="1337"/>
      <c r="K244" s="1337"/>
      <c r="L244" s="1336"/>
      <c r="M244" s="1336"/>
      <c r="N244" s="1352"/>
      <c r="O244" s="1336"/>
      <c r="P244" s="1336"/>
      <c r="Q244" s="1336"/>
      <c r="R244" s="1336"/>
      <c r="S244" s="1336"/>
      <c r="T244" s="1336"/>
      <c r="U244" s="1336"/>
      <c r="V244" s="1336"/>
      <c r="W244" s="1336"/>
      <c r="X244" s="1336"/>
      <c r="Y244" s="1336"/>
      <c r="Z244" s="1336"/>
      <c r="AA244" s="1336"/>
      <c r="AB244" s="1336"/>
      <c r="AC244" s="1336"/>
      <c r="AD244" s="1336"/>
      <c r="AE244" s="1336"/>
      <c r="AF244" s="1336"/>
      <c r="AG244" s="1336"/>
      <c r="AH244" s="1336"/>
      <c r="AI244" s="1336"/>
      <c r="AJ244" s="1336"/>
      <c r="AK244" s="1336"/>
      <c r="AL244" s="1336"/>
      <c r="AM244" s="1336"/>
      <c r="AN244" s="1336"/>
      <c r="AO244" s="1336"/>
      <c r="AP244" s="1336"/>
      <c r="AQ244" s="1336"/>
      <c r="AR244" s="1336"/>
      <c r="AS244" s="1336"/>
      <c r="AT244" s="1336"/>
      <c r="AU244" s="1336"/>
      <c r="AV244" s="1336"/>
      <c r="AW244" s="1336"/>
      <c r="AX244" s="1336"/>
      <c r="AY244" s="1336"/>
      <c r="AZ244" s="1336"/>
      <c r="BA244" s="1336"/>
      <c r="BB244" s="1336"/>
      <c r="BC244" s="1336"/>
      <c r="BD244" s="1336"/>
      <c r="BE244" s="1336"/>
      <c r="BF244" s="1336"/>
      <c r="BG244" s="1336"/>
      <c r="BH244" s="1336"/>
      <c r="BI244" s="1336"/>
      <c r="BJ244" s="1336"/>
      <c r="BK244" s="1336"/>
      <c r="BL244" s="1336"/>
      <c r="BM244" s="1336"/>
      <c r="BN244" s="1336"/>
      <c r="BO244" s="1336"/>
      <c r="BP244" s="1336"/>
      <c r="BQ244" s="1336"/>
      <c r="BR244" s="1336"/>
      <c r="BS244" s="1336"/>
      <c r="BT244" s="1336"/>
      <c r="BU244" s="1336"/>
      <c r="BV244" s="1336"/>
      <c r="BW244" s="1336"/>
      <c r="BX244" s="1336"/>
      <c r="BY244" s="1336"/>
      <c r="BZ244" s="1336"/>
      <c r="CA244" s="1336"/>
      <c r="CB244" s="1336"/>
      <c r="CC244" s="1336"/>
      <c r="CD244" s="1336"/>
      <c r="CE244" s="1336"/>
      <c r="CF244" s="1336"/>
      <c r="CG244" s="1336"/>
      <c r="CH244" s="1336"/>
      <c r="CI244" s="1336"/>
      <c r="CJ244" s="1336"/>
      <c r="CK244" s="1336"/>
      <c r="CL244" s="1336"/>
      <c r="CM244" s="1336"/>
      <c r="CN244" s="1336"/>
      <c r="CO244" s="1336"/>
      <c r="CP244" s="1336"/>
      <c r="CQ244" s="1336"/>
      <c r="CR244" s="1336"/>
      <c r="CS244" s="1336"/>
      <c r="CT244" s="1336"/>
      <c r="CU244" s="1336"/>
      <c r="CV244" s="1336"/>
      <c r="CW244" s="1336"/>
      <c r="CX244" s="1336"/>
      <c r="CY244" s="1336"/>
      <c r="CZ244" s="1336"/>
      <c r="DA244" s="1336"/>
      <c r="DB244" s="1336"/>
      <c r="DC244" s="1336"/>
      <c r="DD244" s="1336"/>
      <c r="DE244" s="1336"/>
      <c r="DF244" s="1336"/>
      <c r="DG244" s="1336"/>
    </row>
    <row r="245" spans="1:111" s="1338" customFormat="1" ht="18.75" hidden="1">
      <c r="A245" s="1327" t="s">
        <v>755</v>
      </c>
      <c r="B245" s="1963">
        <v>98299</v>
      </c>
      <c r="C245" s="1795">
        <v>98299</v>
      </c>
      <c r="D245" s="1341"/>
      <c r="F245" s="1831"/>
      <c r="G245" s="2311"/>
      <c r="H245" s="1336"/>
      <c r="I245" s="1336"/>
      <c r="J245" s="1337"/>
      <c r="K245" s="1337"/>
      <c r="L245" s="1336"/>
      <c r="M245" s="1336"/>
      <c r="N245" s="1352"/>
      <c r="O245" s="1336"/>
      <c r="P245" s="1336"/>
      <c r="Q245" s="1336"/>
      <c r="R245" s="1336"/>
      <c r="S245" s="1336"/>
      <c r="T245" s="1336"/>
      <c r="U245" s="1336"/>
      <c r="V245" s="1336"/>
      <c r="W245" s="1336"/>
      <c r="X245" s="1336"/>
      <c r="Y245" s="1336"/>
      <c r="Z245" s="1336"/>
      <c r="AA245" s="1336"/>
      <c r="AB245" s="1336"/>
      <c r="AC245" s="1336"/>
      <c r="AD245" s="1336"/>
      <c r="AE245" s="1336"/>
      <c r="AF245" s="1336"/>
      <c r="AG245" s="1336"/>
      <c r="AH245" s="1336"/>
      <c r="AI245" s="1336"/>
      <c r="AJ245" s="1336"/>
      <c r="AK245" s="1336"/>
      <c r="AL245" s="1336"/>
      <c r="AM245" s="1336"/>
      <c r="AN245" s="1336"/>
      <c r="AO245" s="1336"/>
      <c r="AP245" s="1336"/>
      <c r="AQ245" s="1336"/>
      <c r="AR245" s="1336"/>
      <c r="AS245" s="1336"/>
      <c r="AT245" s="1336"/>
      <c r="AU245" s="1336"/>
      <c r="AV245" s="1336"/>
      <c r="AW245" s="1336"/>
      <c r="AX245" s="1336"/>
      <c r="AY245" s="1336"/>
      <c r="AZ245" s="1336"/>
      <c r="BA245" s="1336"/>
      <c r="BB245" s="1336"/>
      <c r="BC245" s="1336"/>
      <c r="BD245" s="1336"/>
      <c r="BE245" s="1336"/>
      <c r="BF245" s="1336"/>
      <c r="BG245" s="1336"/>
      <c r="BH245" s="1336"/>
      <c r="BI245" s="1336"/>
      <c r="BJ245" s="1336"/>
      <c r="BK245" s="1336"/>
      <c r="BL245" s="1336"/>
      <c r="BM245" s="1336"/>
      <c r="BN245" s="1336"/>
      <c r="BO245" s="1336"/>
      <c r="BP245" s="1336"/>
      <c r="BQ245" s="1336"/>
      <c r="BR245" s="1336"/>
      <c r="BS245" s="1336"/>
      <c r="BT245" s="1336"/>
      <c r="BU245" s="1336"/>
      <c r="BV245" s="1336"/>
      <c r="BW245" s="1336"/>
      <c r="BX245" s="1336"/>
      <c r="BY245" s="1336"/>
      <c r="BZ245" s="1336"/>
      <c r="CA245" s="1336"/>
      <c r="CB245" s="1336"/>
      <c r="CC245" s="1336"/>
      <c r="CD245" s="1336"/>
      <c r="CE245" s="1336"/>
      <c r="CF245" s="1336"/>
      <c r="CG245" s="1336"/>
      <c r="CH245" s="1336"/>
      <c r="CI245" s="1336"/>
      <c r="CJ245" s="1336"/>
      <c r="CK245" s="1336"/>
      <c r="CL245" s="1336"/>
      <c r="CM245" s="1336"/>
      <c r="CN245" s="1336"/>
      <c r="CO245" s="1336"/>
      <c r="CP245" s="1336"/>
      <c r="CQ245" s="1336"/>
      <c r="CR245" s="1336"/>
      <c r="CS245" s="1336"/>
      <c r="CT245" s="1336"/>
      <c r="CU245" s="1336"/>
      <c r="CV245" s="1336"/>
      <c r="CW245" s="1336"/>
      <c r="CX245" s="1336"/>
      <c r="CY245" s="1336"/>
      <c r="CZ245" s="1336"/>
      <c r="DA245" s="1336"/>
      <c r="DB245" s="1336"/>
      <c r="DC245" s="1336"/>
      <c r="DD245" s="1336"/>
      <c r="DE245" s="1336"/>
      <c r="DF245" s="1336"/>
      <c r="DG245" s="1336"/>
    </row>
    <row r="246" spans="1:111" ht="18.75" hidden="1">
      <c r="A246" s="1327" t="s">
        <v>754</v>
      </c>
      <c r="B246" s="1963">
        <v>99904</v>
      </c>
      <c r="C246" s="1795">
        <v>99904</v>
      </c>
      <c r="D246" s="1341"/>
      <c r="F246" s="1831"/>
      <c r="G246" s="2311"/>
    </row>
    <row r="247" spans="1:111" ht="18.75" hidden="1">
      <c r="A247" s="1327" t="s">
        <v>753</v>
      </c>
      <c r="B247" s="1963">
        <v>101535</v>
      </c>
      <c r="C247" s="1795">
        <v>101535</v>
      </c>
      <c r="D247" s="1341"/>
      <c r="F247" s="1831"/>
      <c r="G247" s="2311"/>
    </row>
    <row r="248" spans="1:111" ht="18.75" hidden="1">
      <c r="A248" s="1327" t="s">
        <v>752</v>
      </c>
      <c r="B248" s="1963">
        <v>103192</v>
      </c>
      <c r="C248" s="1795">
        <v>103192</v>
      </c>
      <c r="D248" s="1341"/>
      <c r="F248" s="1831"/>
      <c r="G248" s="2311"/>
    </row>
    <row r="249" spans="1:111" ht="18.75" hidden="1">
      <c r="A249" s="1326" t="s">
        <v>751</v>
      </c>
      <c r="B249" s="1963">
        <v>104113</v>
      </c>
      <c r="C249" s="1795">
        <v>104113</v>
      </c>
      <c r="D249" s="1341"/>
      <c r="F249" s="2312"/>
      <c r="G249" s="2311"/>
      <c r="H249" s="1342"/>
      <c r="I249" s="1342"/>
      <c r="J249" s="1343"/>
      <c r="K249" s="1343"/>
      <c r="L249" s="1342"/>
      <c r="M249" s="1342"/>
      <c r="N249" s="2311"/>
    </row>
    <row r="250" spans="1:111" ht="18.75" hidden="1">
      <c r="A250" s="1326" t="s">
        <v>750</v>
      </c>
      <c r="B250" s="1963">
        <v>105812</v>
      </c>
      <c r="C250" s="1795">
        <v>105812</v>
      </c>
      <c r="D250" s="1341"/>
      <c r="F250" s="2312"/>
      <c r="G250" s="2311"/>
      <c r="H250" s="1342"/>
      <c r="I250" s="1342"/>
      <c r="J250" s="1343"/>
      <c r="K250" s="1343"/>
      <c r="L250" s="1342"/>
      <c r="M250" s="1342"/>
      <c r="N250" s="2311"/>
    </row>
    <row r="251" spans="1:111" ht="18.75" hidden="1">
      <c r="A251" s="1326" t="s">
        <v>749</v>
      </c>
      <c r="B251" s="1963">
        <v>107540</v>
      </c>
      <c r="C251" s="1795">
        <v>107540</v>
      </c>
      <c r="D251" s="1341"/>
      <c r="F251" s="1831"/>
      <c r="G251" s="2311"/>
    </row>
    <row r="252" spans="1:111" ht="18.75" hidden="1">
      <c r="A252" s="1326" t="s">
        <v>748</v>
      </c>
      <c r="B252" s="1963">
        <v>109540</v>
      </c>
      <c r="C252" s="1795">
        <v>109540</v>
      </c>
      <c r="D252" s="1341"/>
      <c r="F252" s="1831"/>
      <c r="G252" s="2311"/>
    </row>
    <row r="253" spans="1:111" ht="18.75" hidden="1">
      <c r="A253" s="1326" t="s">
        <v>747</v>
      </c>
      <c r="B253" s="1963">
        <v>111079</v>
      </c>
      <c r="C253" s="1795">
        <v>111079</v>
      </c>
      <c r="D253" s="1341"/>
      <c r="F253" s="1831"/>
      <c r="G253" s="2311"/>
    </row>
    <row r="254" spans="1:111" ht="18.75" hidden="1">
      <c r="A254" s="1326" t="s">
        <v>746</v>
      </c>
      <c r="B254" s="1963">
        <v>112891</v>
      </c>
      <c r="C254" s="1795">
        <v>112891</v>
      </c>
      <c r="D254" s="1341"/>
      <c r="F254" s="1831"/>
      <c r="G254" s="2311"/>
    </row>
    <row r="255" spans="1:111" ht="18.75" hidden="1">
      <c r="A255" s="1326" t="s">
        <v>745</v>
      </c>
      <c r="B255" s="1963">
        <v>114733</v>
      </c>
      <c r="C255" s="1795">
        <v>114733</v>
      </c>
      <c r="D255" s="1341"/>
      <c r="F255" s="1831"/>
      <c r="G255" s="2311"/>
    </row>
    <row r="256" spans="1:111" ht="18.75" hidden="1">
      <c r="A256" s="1326" t="s">
        <v>744</v>
      </c>
      <c r="B256" s="1963">
        <v>116607</v>
      </c>
      <c r="C256" s="1795">
        <v>116607</v>
      </c>
      <c r="D256" s="1341"/>
      <c r="F256" s="1831"/>
      <c r="G256" s="2311"/>
    </row>
    <row r="257" spans="1:111" ht="18.75" hidden="1">
      <c r="A257" s="1327" t="s">
        <v>743</v>
      </c>
      <c r="B257" s="1963">
        <v>117647</v>
      </c>
      <c r="C257" s="1795">
        <v>117647</v>
      </c>
      <c r="D257" s="1341"/>
      <c r="F257" s="1831"/>
      <c r="G257" s="2311"/>
    </row>
    <row r="258" spans="1:111" ht="18.75" hidden="1">
      <c r="A258" s="1327" t="s">
        <v>742</v>
      </c>
      <c r="B258" s="1963">
        <v>119568</v>
      </c>
      <c r="C258" s="1795">
        <v>119568</v>
      </c>
      <c r="D258" s="1341"/>
      <c r="F258" s="1831"/>
      <c r="G258" s="2311"/>
    </row>
    <row r="259" spans="1:111" ht="18.75" hidden="1">
      <c r="A259" s="1327" t="s">
        <v>741</v>
      </c>
      <c r="B259" s="1963">
        <v>121519</v>
      </c>
      <c r="C259" s="1795">
        <v>121519</v>
      </c>
      <c r="D259" s="1341"/>
      <c r="F259" s="1831"/>
      <c r="G259" s="2311"/>
    </row>
    <row r="260" spans="1:111" ht="18.75" hidden="1">
      <c r="A260" s="1327" t="s">
        <v>740</v>
      </c>
      <c r="B260" s="1963">
        <v>123503</v>
      </c>
      <c r="C260" s="1795">
        <v>123503</v>
      </c>
      <c r="D260" s="1341"/>
      <c r="F260" s="1831"/>
      <c r="G260" s="2311"/>
    </row>
    <row r="261" spans="1:111" ht="18.75" hidden="1">
      <c r="A261" s="1327" t="s">
        <v>739</v>
      </c>
      <c r="B261" s="1963">
        <v>125519</v>
      </c>
      <c r="C261" s="1795">
        <v>125519</v>
      </c>
      <c r="D261" s="1341"/>
      <c r="F261" s="1831"/>
      <c r="G261" s="2311"/>
    </row>
    <row r="262" spans="1:111" s="1338" customFormat="1" ht="18.75" hidden="1">
      <c r="A262" s="1327" t="s">
        <v>738</v>
      </c>
      <c r="B262" s="1963">
        <v>127567</v>
      </c>
      <c r="C262" s="1795">
        <v>127567</v>
      </c>
      <c r="D262" s="1341"/>
      <c r="F262" s="1831"/>
      <c r="G262" s="2311"/>
      <c r="H262" s="1336"/>
      <c r="I262" s="1336"/>
      <c r="J262" s="1337"/>
      <c r="K262" s="1337"/>
      <c r="L262" s="1336"/>
      <c r="M262" s="1336"/>
      <c r="N262" s="1352"/>
      <c r="O262" s="1336"/>
      <c r="P262" s="1336"/>
      <c r="Q262" s="1336"/>
      <c r="R262" s="1336"/>
      <c r="S262" s="1336"/>
      <c r="T262" s="1336"/>
      <c r="U262" s="1336"/>
      <c r="V262" s="1336"/>
      <c r="W262" s="1336"/>
      <c r="X262" s="1336"/>
      <c r="Y262" s="1336"/>
      <c r="Z262" s="1336"/>
      <c r="AA262" s="1336"/>
      <c r="AB262" s="1336"/>
      <c r="AC262" s="1336"/>
      <c r="AD262" s="1336"/>
      <c r="AE262" s="1336"/>
      <c r="AF262" s="1336"/>
      <c r="AG262" s="1336"/>
      <c r="AH262" s="1336"/>
      <c r="AI262" s="1336"/>
      <c r="AJ262" s="1336"/>
      <c r="AK262" s="1336"/>
      <c r="AL262" s="1336"/>
      <c r="AM262" s="1336"/>
      <c r="AN262" s="1336"/>
      <c r="AO262" s="1336"/>
      <c r="AP262" s="1336"/>
      <c r="AQ262" s="1336"/>
      <c r="AR262" s="1336"/>
      <c r="AS262" s="1336"/>
      <c r="AT262" s="1336"/>
      <c r="AU262" s="1336"/>
      <c r="AV262" s="1336"/>
      <c r="AW262" s="1336"/>
      <c r="AX262" s="1336"/>
      <c r="AY262" s="1336"/>
      <c r="AZ262" s="1336"/>
      <c r="BA262" s="1336"/>
      <c r="BB262" s="1336"/>
      <c r="BC262" s="1336"/>
      <c r="BD262" s="1336"/>
      <c r="BE262" s="1336"/>
      <c r="BF262" s="1336"/>
      <c r="BG262" s="1336"/>
      <c r="BH262" s="1336"/>
      <c r="BI262" s="1336"/>
      <c r="BJ262" s="1336"/>
      <c r="BK262" s="1336"/>
      <c r="BL262" s="1336"/>
      <c r="BM262" s="1336"/>
      <c r="BN262" s="1336"/>
      <c r="BO262" s="1336"/>
      <c r="BP262" s="1336"/>
      <c r="BQ262" s="1336"/>
      <c r="BR262" s="1336"/>
      <c r="BS262" s="1336"/>
      <c r="BT262" s="1336"/>
      <c r="BU262" s="1336"/>
      <c r="BV262" s="1336"/>
      <c r="BW262" s="1336"/>
      <c r="BX262" s="1336"/>
      <c r="BY262" s="1336"/>
      <c r="BZ262" s="1336"/>
      <c r="CA262" s="1336"/>
      <c r="CB262" s="1336"/>
      <c r="CC262" s="1336"/>
      <c r="CD262" s="1336"/>
      <c r="CE262" s="1336"/>
      <c r="CF262" s="1336"/>
      <c r="CG262" s="1336"/>
      <c r="CH262" s="1336"/>
      <c r="CI262" s="1336"/>
      <c r="CJ262" s="1336"/>
      <c r="CK262" s="1336"/>
      <c r="CL262" s="1336"/>
      <c r="CM262" s="1336"/>
      <c r="CN262" s="1336"/>
      <c r="CO262" s="1336"/>
      <c r="CP262" s="1336"/>
      <c r="CQ262" s="1336"/>
      <c r="CR262" s="1336"/>
      <c r="CS262" s="1336"/>
      <c r="CT262" s="1336"/>
      <c r="CU262" s="1336"/>
      <c r="CV262" s="1336"/>
      <c r="CW262" s="1336"/>
      <c r="CX262" s="1336"/>
      <c r="CY262" s="1336"/>
      <c r="CZ262" s="1336"/>
      <c r="DA262" s="1336"/>
      <c r="DB262" s="1336"/>
      <c r="DC262" s="1336"/>
      <c r="DD262" s="1336"/>
      <c r="DE262" s="1336"/>
      <c r="DF262" s="1336"/>
      <c r="DG262" s="1336"/>
    </row>
    <row r="263" spans="1:111" s="1338" customFormat="1" ht="18.75" hidden="1">
      <c r="A263" s="1327" t="s">
        <v>737</v>
      </c>
      <c r="B263" s="1963">
        <v>129649</v>
      </c>
      <c r="C263" s="1795">
        <v>129649</v>
      </c>
      <c r="D263" s="1341"/>
      <c r="F263" s="1831"/>
      <c r="G263" s="2311"/>
      <c r="H263" s="1336"/>
      <c r="I263" s="1336"/>
      <c r="J263" s="1337"/>
      <c r="K263" s="1337"/>
      <c r="L263" s="1336"/>
      <c r="M263" s="1336"/>
      <c r="N263" s="1352"/>
      <c r="O263" s="1336"/>
      <c r="P263" s="1336"/>
      <c r="Q263" s="1336"/>
      <c r="R263" s="1336"/>
      <c r="S263" s="1336"/>
      <c r="T263" s="1336"/>
      <c r="U263" s="1336"/>
      <c r="V263" s="1336"/>
      <c r="W263" s="1336"/>
      <c r="X263" s="1336"/>
      <c r="Y263" s="1336"/>
      <c r="Z263" s="1336"/>
      <c r="AA263" s="1336"/>
      <c r="AB263" s="1336"/>
      <c r="AC263" s="1336"/>
      <c r="AD263" s="1336"/>
      <c r="AE263" s="1336"/>
      <c r="AF263" s="1336"/>
      <c r="AG263" s="1336"/>
      <c r="AH263" s="1336"/>
      <c r="AI263" s="1336"/>
      <c r="AJ263" s="1336"/>
      <c r="AK263" s="1336"/>
      <c r="AL263" s="1336"/>
      <c r="AM263" s="1336"/>
      <c r="AN263" s="1336"/>
      <c r="AO263" s="1336"/>
      <c r="AP263" s="1336"/>
      <c r="AQ263" s="1336"/>
      <c r="AR263" s="1336"/>
      <c r="AS263" s="1336"/>
      <c r="AT263" s="1336"/>
      <c r="AU263" s="1336"/>
      <c r="AV263" s="1336"/>
      <c r="AW263" s="1336"/>
      <c r="AX263" s="1336"/>
      <c r="AY263" s="1336"/>
      <c r="AZ263" s="1336"/>
      <c r="BA263" s="1336"/>
      <c r="BB263" s="1336"/>
      <c r="BC263" s="1336"/>
      <c r="BD263" s="1336"/>
      <c r="BE263" s="1336"/>
      <c r="BF263" s="1336"/>
      <c r="BG263" s="1336"/>
      <c r="BH263" s="1336"/>
      <c r="BI263" s="1336"/>
      <c r="BJ263" s="1336"/>
      <c r="BK263" s="1336"/>
      <c r="BL263" s="1336"/>
      <c r="BM263" s="1336"/>
      <c r="BN263" s="1336"/>
      <c r="BO263" s="1336"/>
      <c r="BP263" s="1336"/>
      <c r="BQ263" s="1336"/>
      <c r="BR263" s="1336"/>
      <c r="BS263" s="1336"/>
      <c r="BT263" s="1336"/>
      <c r="BU263" s="1336"/>
      <c r="BV263" s="1336"/>
      <c r="BW263" s="1336"/>
      <c r="BX263" s="1336"/>
      <c r="BY263" s="1336"/>
      <c r="BZ263" s="1336"/>
      <c r="CA263" s="1336"/>
      <c r="CB263" s="1336"/>
      <c r="CC263" s="1336"/>
      <c r="CD263" s="1336"/>
      <c r="CE263" s="1336"/>
      <c r="CF263" s="1336"/>
      <c r="CG263" s="1336"/>
      <c r="CH263" s="1336"/>
      <c r="CI263" s="1336"/>
      <c r="CJ263" s="1336"/>
      <c r="CK263" s="1336"/>
      <c r="CL263" s="1336"/>
      <c r="CM263" s="1336"/>
      <c r="CN263" s="1336"/>
      <c r="CO263" s="1336"/>
      <c r="CP263" s="1336"/>
      <c r="CQ263" s="1336"/>
      <c r="CR263" s="1336"/>
      <c r="CS263" s="1336"/>
      <c r="CT263" s="1336"/>
      <c r="CU263" s="1336"/>
      <c r="CV263" s="1336"/>
      <c r="CW263" s="1336"/>
      <c r="CX263" s="1336"/>
      <c r="CY263" s="1336"/>
      <c r="CZ263" s="1336"/>
      <c r="DA263" s="1336"/>
      <c r="DB263" s="1336"/>
      <c r="DC263" s="1336"/>
      <c r="DD263" s="1336"/>
      <c r="DE263" s="1336"/>
      <c r="DF263" s="1336"/>
      <c r="DG263" s="1336"/>
    </row>
    <row r="264" spans="1:111" s="1338" customFormat="1" ht="18.75" hidden="1">
      <c r="A264" s="1327" t="s">
        <v>736</v>
      </c>
      <c r="B264" s="1963">
        <v>131766</v>
      </c>
      <c r="C264" s="1795">
        <v>131766</v>
      </c>
      <c r="D264" s="1341"/>
      <c r="F264" s="1831"/>
      <c r="G264" s="2311"/>
      <c r="H264" s="1336"/>
      <c r="I264" s="1336"/>
      <c r="J264" s="1337"/>
      <c r="K264" s="1337"/>
      <c r="L264" s="1336"/>
      <c r="M264" s="1336"/>
      <c r="N264" s="1352"/>
      <c r="O264" s="1336"/>
      <c r="P264" s="1336"/>
      <c r="Q264" s="1336"/>
      <c r="R264" s="1336"/>
      <c r="S264" s="1336"/>
      <c r="T264" s="1336"/>
      <c r="U264" s="1336"/>
      <c r="V264" s="1336"/>
      <c r="W264" s="1336"/>
      <c r="X264" s="1336"/>
      <c r="Y264" s="1336"/>
      <c r="Z264" s="1336"/>
      <c r="AA264" s="1336"/>
      <c r="AB264" s="1336"/>
      <c r="AC264" s="1336"/>
      <c r="AD264" s="1336"/>
      <c r="AE264" s="1336"/>
      <c r="AF264" s="1336"/>
      <c r="AG264" s="1336"/>
      <c r="AH264" s="1336"/>
      <c r="AI264" s="1336"/>
      <c r="AJ264" s="1336"/>
      <c r="AK264" s="1336"/>
      <c r="AL264" s="1336"/>
      <c r="AM264" s="1336"/>
      <c r="AN264" s="1336"/>
      <c r="AO264" s="1336"/>
      <c r="AP264" s="1336"/>
      <c r="AQ264" s="1336"/>
      <c r="AR264" s="1336"/>
      <c r="AS264" s="1336"/>
      <c r="AT264" s="1336"/>
      <c r="AU264" s="1336"/>
      <c r="AV264" s="1336"/>
      <c r="AW264" s="1336"/>
      <c r="AX264" s="1336"/>
      <c r="AY264" s="1336"/>
      <c r="AZ264" s="1336"/>
      <c r="BA264" s="1336"/>
      <c r="BB264" s="1336"/>
      <c r="BC264" s="1336"/>
      <c r="BD264" s="1336"/>
      <c r="BE264" s="1336"/>
      <c r="BF264" s="1336"/>
      <c r="BG264" s="1336"/>
      <c r="BH264" s="1336"/>
      <c r="BI264" s="1336"/>
      <c r="BJ264" s="1336"/>
      <c r="BK264" s="1336"/>
      <c r="BL264" s="1336"/>
      <c r="BM264" s="1336"/>
      <c r="BN264" s="1336"/>
      <c r="BO264" s="1336"/>
      <c r="BP264" s="1336"/>
      <c r="BQ264" s="1336"/>
      <c r="BR264" s="1336"/>
      <c r="BS264" s="1336"/>
      <c r="BT264" s="1336"/>
      <c r="BU264" s="1336"/>
      <c r="BV264" s="1336"/>
      <c r="BW264" s="1336"/>
      <c r="BX264" s="1336"/>
      <c r="BY264" s="1336"/>
      <c r="BZ264" s="1336"/>
      <c r="CA264" s="1336"/>
      <c r="CB264" s="1336"/>
      <c r="CC264" s="1336"/>
      <c r="CD264" s="1336"/>
      <c r="CE264" s="1336"/>
      <c r="CF264" s="1336"/>
      <c r="CG264" s="1336"/>
      <c r="CH264" s="1336"/>
      <c r="CI264" s="1336"/>
      <c r="CJ264" s="1336"/>
      <c r="CK264" s="1336"/>
      <c r="CL264" s="1336"/>
      <c r="CM264" s="1336"/>
      <c r="CN264" s="1336"/>
      <c r="CO264" s="1336"/>
      <c r="CP264" s="1336"/>
      <c r="CQ264" s="1336"/>
      <c r="CR264" s="1336"/>
      <c r="CS264" s="1336"/>
      <c r="CT264" s="1336"/>
      <c r="CU264" s="1336"/>
      <c r="CV264" s="1336"/>
      <c r="CW264" s="1336"/>
      <c r="CX264" s="1336"/>
      <c r="CY264" s="1336"/>
      <c r="CZ264" s="1336"/>
      <c r="DA264" s="1336"/>
      <c r="DB264" s="1336"/>
      <c r="DC264" s="1336"/>
      <c r="DD264" s="1336"/>
      <c r="DE264" s="1336"/>
      <c r="DF264" s="1336"/>
      <c r="DG264" s="1336"/>
    </row>
    <row r="265" spans="1:111" s="1338" customFormat="1" ht="18.75" hidden="1">
      <c r="A265" s="1326" t="s">
        <v>735</v>
      </c>
      <c r="B265" s="1963">
        <v>132942</v>
      </c>
      <c r="C265" s="1795">
        <v>132942</v>
      </c>
      <c r="D265" s="1341"/>
      <c r="F265" s="1831"/>
      <c r="G265" s="2311"/>
      <c r="H265" s="1336"/>
      <c r="I265" s="1336"/>
      <c r="J265" s="1337"/>
      <c r="K265" s="1337"/>
      <c r="L265" s="1336"/>
      <c r="M265" s="1336"/>
      <c r="N265" s="1352"/>
      <c r="O265" s="1336"/>
      <c r="P265" s="1336"/>
      <c r="Q265" s="1336"/>
      <c r="R265" s="1336"/>
      <c r="S265" s="1336"/>
      <c r="T265" s="1336"/>
      <c r="U265" s="1336"/>
      <c r="V265" s="1336"/>
      <c r="W265" s="1336"/>
      <c r="X265" s="1336"/>
      <c r="Y265" s="1336"/>
      <c r="Z265" s="1336"/>
      <c r="AA265" s="1336"/>
      <c r="AB265" s="1336"/>
      <c r="AC265" s="1336"/>
      <c r="AD265" s="1336"/>
      <c r="AE265" s="1336"/>
      <c r="AF265" s="1336"/>
      <c r="AG265" s="1336"/>
      <c r="AH265" s="1336"/>
      <c r="AI265" s="1336"/>
      <c r="AJ265" s="1336"/>
      <c r="AK265" s="1336"/>
      <c r="AL265" s="1336"/>
      <c r="AM265" s="1336"/>
      <c r="AN265" s="1336"/>
      <c r="AO265" s="1336"/>
      <c r="AP265" s="1336"/>
      <c r="AQ265" s="1336"/>
      <c r="AR265" s="1336"/>
      <c r="AS265" s="1336"/>
      <c r="AT265" s="1336"/>
      <c r="AU265" s="1336"/>
      <c r="AV265" s="1336"/>
      <c r="AW265" s="1336"/>
      <c r="AX265" s="1336"/>
      <c r="AY265" s="1336"/>
      <c r="AZ265" s="1336"/>
      <c r="BA265" s="1336"/>
      <c r="BB265" s="1336"/>
      <c r="BC265" s="1336"/>
      <c r="BD265" s="1336"/>
      <c r="BE265" s="1336"/>
      <c r="BF265" s="1336"/>
      <c r="BG265" s="1336"/>
      <c r="BH265" s="1336"/>
      <c r="BI265" s="1336"/>
      <c r="BJ265" s="1336"/>
      <c r="BK265" s="1336"/>
      <c r="BL265" s="1336"/>
      <c r="BM265" s="1336"/>
      <c r="BN265" s="1336"/>
      <c r="BO265" s="1336"/>
      <c r="BP265" s="1336"/>
      <c r="BQ265" s="1336"/>
      <c r="BR265" s="1336"/>
      <c r="BS265" s="1336"/>
      <c r="BT265" s="1336"/>
      <c r="BU265" s="1336"/>
      <c r="BV265" s="1336"/>
      <c r="BW265" s="1336"/>
      <c r="BX265" s="1336"/>
      <c r="BY265" s="1336"/>
      <c r="BZ265" s="1336"/>
      <c r="CA265" s="1336"/>
      <c r="CB265" s="1336"/>
      <c r="CC265" s="1336"/>
      <c r="CD265" s="1336"/>
      <c r="CE265" s="1336"/>
      <c r="CF265" s="1336"/>
      <c r="CG265" s="1336"/>
      <c r="CH265" s="1336"/>
      <c r="CI265" s="1336"/>
      <c r="CJ265" s="1336"/>
      <c r="CK265" s="1336"/>
      <c r="CL265" s="1336"/>
      <c r="CM265" s="1336"/>
      <c r="CN265" s="1336"/>
      <c r="CO265" s="1336"/>
      <c r="CP265" s="1336"/>
      <c r="CQ265" s="1336"/>
      <c r="CR265" s="1336"/>
      <c r="CS265" s="1336"/>
      <c r="CT265" s="1336"/>
      <c r="CU265" s="1336"/>
      <c r="CV265" s="1336"/>
      <c r="CW265" s="1336"/>
      <c r="CX265" s="1336"/>
      <c r="CY265" s="1336"/>
      <c r="CZ265" s="1336"/>
      <c r="DA265" s="1336"/>
      <c r="DB265" s="1336"/>
      <c r="DC265" s="1336"/>
      <c r="DD265" s="1336"/>
      <c r="DE265" s="1336"/>
      <c r="DF265" s="1336"/>
      <c r="DG265" s="1336"/>
    </row>
    <row r="266" spans="1:111" s="1338" customFormat="1" ht="18.75" hidden="1">
      <c r="A266" s="1326" t="s">
        <v>734</v>
      </c>
      <c r="B266" s="1963">
        <v>135112</v>
      </c>
      <c r="C266" s="1795">
        <v>135112</v>
      </c>
      <c r="D266" s="1341"/>
      <c r="F266" s="1831"/>
      <c r="G266" s="2311"/>
      <c r="H266" s="1336"/>
      <c r="I266" s="1336"/>
      <c r="J266" s="1337"/>
      <c r="K266" s="1337"/>
      <c r="L266" s="1336"/>
      <c r="M266" s="1336"/>
      <c r="N266" s="1352"/>
      <c r="O266" s="1336"/>
      <c r="P266" s="1336"/>
      <c r="Q266" s="1336"/>
      <c r="R266" s="1336"/>
      <c r="S266" s="1336"/>
      <c r="T266" s="1336"/>
      <c r="U266" s="1336"/>
      <c r="V266" s="1336"/>
      <c r="W266" s="1336"/>
      <c r="X266" s="1336"/>
      <c r="Y266" s="1336"/>
      <c r="Z266" s="1336"/>
      <c r="AA266" s="1336"/>
      <c r="AB266" s="1336"/>
      <c r="AC266" s="1336"/>
      <c r="AD266" s="1336"/>
      <c r="AE266" s="1336"/>
      <c r="AF266" s="1336"/>
      <c r="AG266" s="1336"/>
      <c r="AH266" s="1336"/>
      <c r="AI266" s="1336"/>
      <c r="AJ266" s="1336"/>
      <c r="AK266" s="1336"/>
      <c r="AL266" s="1336"/>
      <c r="AM266" s="1336"/>
      <c r="AN266" s="1336"/>
      <c r="AO266" s="1336"/>
      <c r="AP266" s="1336"/>
      <c r="AQ266" s="1336"/>
      <c r="AR266" s="1336"/>
      <c r="AS266" s="1336"/>
      <c r="AT266" s="1336"/>
      <c r="AU266" s="1336"/>
      <c r="AV266" s="1336"/>
      <c r="AW266" s="1336"/>
      <c r="AX266" s="1336"/>
      <c r="AY266" s="1336"/>
      <c r="AZ266" s="1336"/>
      <c r="BA266" s="1336"/>
      <c r="BB266" s="1336"/>
      <c r="BC266" s="1336"/>
      <c r="BD266" s="1336"/>
      <c r="BE266" s="1336"/>
      <c r="BF266" s="1336"/>
      <c r="BG266" s="1336"/>
      <c r="BH266" s="1336"/>
      <c r="BI266" s="1336"/>
      <c r="BJ266" s="1336"/>
      <c r="BK266" s="1336"/>
      <c r="BL266" s="1336"/>
      <c r="BM266" s="1336"/>
      <c r="BN266" s="1336"/>
      <c r="BO266" s="1336"/>
      <c r="BP266" s="1336"/>
      <c r="BQ266" s="1336"/>
      <c r="BR266" s="1336"/>
      <c r="BS266" s="1336"/>
      <c r="BT266" s="1336"/>
      <c r="BU266" s="1336"/>
      <c r="BV266" s="1336"/>
      <c r="BW266" s="1336"/>
      <c r="BX266" s="1336"/>
      <c r="BY266" s="1336"/>
      <c r="BZ266" s="1336"/>
      <c r="CA266" s="1336"/>
      <c r="CB266" s="1336"/>
      <c r="CC266" s="1336"/>
      <c r="CD266" s="1336"/>
      <c r="CE266" s="1336"/>
      <c r="CF266" s="1336"/>
      <c r="CG266" s="1336"/>
      <c r="CH266" s="1336"/>
      <c r="CI266" s="1336"/>
      <c r="CJ266" s="1336"/>
      <c r="CK266" s="1336"/>
      <c r="CL266" s="1336"/>
      <c r="CM266" s="1336"/>
      <c r="CN266" s="1336"/>
      <c r="CO266" s="1336"/>
      <c r="CP266" s="1336"/>
      <c r="CQ266" s="1336"/>
      <c r="CR266" s="1336"/>
      <c r="CS266" s="1336"/>
      <c r="CT266" s="1336"/>
      <c r="CU266" s="1336"/>
      <c r="CV266" s="1336"/>
      <c r="CW266" s="1336"/>
      <c r="CX266" s="1336"/>
      <c r="CY266" s="1336"/>
      <c r="CZ266" s="1336"/>
      <c r="DA266" s="1336"/>
      <c r="DB266" s="1336"/>
      <c r="DC266" s="1336"/>
      <c r="DD266" s="1336"/>
      <c r="DE266" s="1336"/>
      <c r="DF266" s="1336"/>
      <c r="DG266" s="1336"/>
    </row>
    <row r="267" spans="1:111" s="1338" customFormat="1" ht="18.75" hidden="1">
      <c r="A267" s="1326" t="s">
        <v>733</v>
      </c>
      <c r="B267" s="1963">
        <v>137317</v>
      </c>
      <c r="C267" s="1795">
        <v>137317</v>
      </c>
      <c r="D267" s="1341"/>
      <c r="F267" s="1831"/>
      <c r="G267" s="2311"/>
      <c r="H267" s="1336"/>
      <c r="I267" s="1336"/>
      <c r="J267" s="1337"/>
      <c r="K267" s="1337"/>
      <c r="L267" s="1336"/>
      <c r="M267" s="1336"/>
      <c r="N267" s="1352"/>
      <c r="O267" s="1336"/>
      <c r="P267" s="1336"/>
      <c r="Q267" s="1336"/>
      <c r="R267" s="1336"/>
      <c r="S267" s="1336"/>
      <c r="T267" s="1336"/>
      <c r="U267" s="1336"/>
      <c r="V267" s="1336"/>
      <c r="W267" s="1336"/>
      <c r="X267" s="1336"/>
      <c r="Y267" s="1336"/>
      <c r="Z267" s="1336"/>
      <c r="AA267" s="1336"/>
      <c r="AB267" s="1336"/>
      <c r="AC267" s="1336"/>
      <c r="AD267" s="1336"/>
      <c r="AE267" s="1336"/>
      <c r="AF267" s="1336"/>
      <c r="AG267" s="1336"/>
      <c r="AH267" s="1336"/>
      <c r="AI267" s="1336"/>
      <c r="AJ267" s="1336"/>
      <c r="AK267" s="1336"/>
      <c r="AL267" s="1336"/>
      <c r="AM267" s="1336"/>
      <c r="AN267" s="1336"/>
      <c r="AO267" s="1336"/>
      <c r="AP267" s="1336"/>
      <c r="AQ267" s="1336"/>
      <c r="AR267" s="1336"/>
      <c r="AS267" s="1336"/>
      <c r="AT267" s="1336"/>
      <c r="AU267" s="1336"/>
      <c r="AV267" s="1336"/>
      <c r="AW267" s="1336"/>
      <c r="AX267" s="1336"/>
      <c r="AY267" s="1336"/>
      <c r="AZ267" s="1336"/>
      <c r="BA267" s="1336"/>
      <c r="BB267" s="1336"/>
      <c r="BC267" s="1336"/>
      <c r="BD267" s="1336"/>
      <c r="BE267" s="1336"/>
      <c r="BF267" s="1336"/>
      <c r="BG267" s="1336"/>
      <c r="BH267" s="1336"/>
      <c r="BI267" s="1336"/>
      <c r="BJ267" s="1336"/>
      <c r="BK267" s="1336"/>
      <c r="BL267" s="1336"/>
      <c r="BM267" s="1336"/>
      <c r="BN267" s="1336"/>
      <c r="BO267" s="1336"/>
      <c r="BP267" s="1336"/>
      <c r="BQ267" s="1336"/>
      <c r="BR267" s="1336"/>
      <c r="BS267" s="1336"/>
      <c r="BT267" s="1336"/>
      <c r="BU267" s="1336"/>
      <c r="BV267" s="1336"/>
      <c r="BW267" s="1336"/>
      <c r="BX267" s="1336"/>
      <c r="BY267" s="1336"/>
      <c r="BZ267" s="1336"/>
      <c r="CA267" s="1336"/>
      <c r="CB267" s="1336"/>
      <c r="CC267" s="1336"/>
      <c r="CD267" s="1336"/>
      <c r="CE267" s="1336"/>
      <c r="CF267" s="1336"/>
      <c r="CG267" s="1336"/>
      <c r="CH267" s="1336"/>
      <c r="CI267" s="1336"/>
      <c r="CJ267" s="1336"/>
      <c r="CK267" s="1336"/>
      <c r="CL267" s="1336"/>
      <c r="CM267" s="1336"/>
      <c r="CN267" s="1336"/>
      <c r="CO267" s="1336"/>
      <c r="CP267" s="1336"/>
      <c r="CQ267" s="1336"/>
      <c r="CR267" s="1336"/>
      <c r="CS267" s="1336"/>
      <c r="CT267" s="1336"/>
      <c r="CU267" s="1336"/>
      <c r="CV267" s="1336"/>
      <c r="CW267" s="1336"/>
      <c r="CX267" s="1336"/>
      <c r="CY267" s="1336"/>
      <c r="CZ267" s="1336"/>
      <c r="DA267" s="1336"/>
      <c r="DB267" s="1336"/>
      <c r="DC267" s="1336"/>
      <c r="DD267" s="1336"/>
      <c r="DE267" s="1336"/>
      <c r="DF267" s="1336"/>
      <c r="DG267" s="1336"/>
    </row>
    <row r="268" spans="1:111" s="1338" customFormat="1" ht="18.75" hidden="1">
      <c r="A268" s="1326" t="s">
        <v>732</v>
      </c>
      <c r="B268" s="1963">
        <v>139558</v>
      </c>
      <c r="C268" s="1795">
        <v>139558</v>
      </c>
      <c r="D268" s="1341"/>
      <c r="F268" s="1831"/>
      <c r="G268" s="2311"/>
      <c r="H268" s="1336"/>
      <c r="I268" s="1336"/>
      <c r="J268" s="1337"/>
      <c r="K268" s="1337"/>
      <c r="L268" s="1336"/>
      <c r="M268" s="1336"/>
      <c r="N268" s="1352"/>
      <c r="O268" s="1336"/>
      <c r="P268" s="1336"/>
      <c r="Q268" s="1336"/>
      <c r="R268" s="1336"/>
      <c r="S268" s="1336"/>
      <c r="T268" s="1336"/>
      <c r="U268" s="1336"/>
      <c r="V268" s="1336"/>
      <c r="W268" s="1336"/>
      <c r="X268" s="1336"/>
      <c r="Y268" s="1336"/>
      <c r="Z268" s="1336"/>
      <c r="AA268" s="1336"/>
      <c r="AB268" s="1336"/>
      <c r="AC268" s="1336"/>
      <c r="AD268" s="1336"/>
      <c r="AE268" s="1336"/>
      <c r="AF268" s="1336"/>
      <c r="AG268" s="1336"/>
      <c r="AH268" s="1336"/>
      <c r="AI268" s="1336"/>
      <c r="AJ268" s="1336"/>
      <c r="AK268" s="1336"/>
      <c r="AL268" s="1336"/>
      <c r="AM268" s="1336"/>
      <c r="AN268" s="1336"/>
      <c r="AO268" s="1336"/>
      <c r="AP268" s="1336"/>
      <c r="AQ268" s="1336"/>
      <c r="AR268" s="1336"/>
      <c r="AS268" s="1336"/>
      <c r="AT268" s="1336"/>
      <c r="AU268" s="1336"/>
      <c r="AV268" s="1336"/>
      <c r="AW268" s="1336"/>
      <c r="AX268" s="1336"/>
      <c r="AY268" s="1336"/>
      <c r="AZ268" s="1336"/>
      <c r="BA268" s="1336"/>
      <c r="BB268" s="1336"/>
      <c r="BC268" s="1336"/>
      <c r="BD268" s="1336"/>
      <c r="BE268" s="1336"/>
      <c r="BF268" s="1336"/>
      <c r="BG268" s="1336"/>
      <c r="BH268" s="1336"/>
      <c r="BI268" s="1336"/>
      <c r="BJ268" s="1336"/>
      <c r="BK268" s="1336"/>
      <c r="BL268" s="1336"/>
      <c r="BM268" s="1336"/>
      <c r="BN268" s="1336"/>
      <c r="BO268" s="1336"/>
      <c r="BP268" s="1336"/>
      <c r="BQ268" s="1336"/>
      <c r="BR268" s="1336"/>
      <c r="BS268" s="1336"/>
      <c r="BT268" s="1336"/>
      <c r="BU268" s="1336"/>
      <c r="BV268" s="1336"/>
      <c r="BW268" s="1336"/>
      <c r="BX268" s="1336"/>
      <c r="BY268" s="1336"/>
      <c r="BZ268" s="1336"/>
      <c r="CA268" s="1336"/>
      <c r="CB268" s="1336"/>
      <c r="CC268" s="1336"/>
      <c r="CD268" s="1336"/>
      <c r="CE268" s="1336"/>
      <c r="CF268" s="1336"/>
      <c r="CG268" s="1336"/>
      <c r="CH268" s="1336"/>
      <c r="CI268" s="1336"/>
      <c r="CJ268" s="1336"/>
      <c r="CK268" s="1336"/>
      <c r="CL268" s="1336"/>
      <c r="CM268" s="1336"/>
      <c r="CN268" s="1336"/>
      <c r="CO268" s="1336"/>
      <c r="CP268" s="1336"/>
      <c r="CQ268" s="1336"/>
      <c r="CR268" s="1336"/>
      <c r="CS268" s="1336"/>
      <c r="CT268" s="1336"/>
      <c r="CU268" s="1336"/>
      <c r="CV268" s="1336"/>
      <c r="CW268" s="1336"/>
      <c r="CX268" s="1336"/>
      <c r="CY268" s="1336"/>
      <c r="CZ268" s="1336"/>
      <c r="DA268" s="1336"/>
      <c r="DB268" s="1336"/>
      <c r="DC268" s="1336"/>
      <c r="DD268" s="1336"/>
      <c r="DE268" s="1336"/>
      <c r="DF268" s="1336"/>
      <c r="DG268" s="1336"/>
    </row>
    <row r="269" spans="1:111" s="1338" customFormat="1" ht="18.75" hidden="1">
      <c r="A269" s="1326" t="s">
        <v>731</v>
      </c>
      <c r="B269" s="1963">
        <v>141835</v>
      </c>
      <c r="C269" s="1795">
        <v>141835</v>
      </c>
      <c r="D269" s="1341"/>
      <c r="F269" s="1831"/>
      <c r="G269" s="2311"/>
      <c r="H269" s="1336"/>
      <c r="I269" s="1336"/>
      <c r="J269" s="1337"/>
      <c r="K269" s="1337"/>
      <c r="L269" s="1336"/>
      <c r="M269" s="1336"/>
      <c r="N269" s="1352"/>
      <c r="O269" s="1336"/>
      <c r="P269" s="1336"/>
      <c r="Q269" s="1336"/>
      <c r="R269" s="1336"/>
      <c r="S269" s="1336"/>
      <c r="T269" s="1336"/>
      <c r="U269" s="1336"/>
      <c r="V269" s="1336"/>
      <c r="W269" s="1336"/>
      <c r="X269" s="1336"/>
      <c r="Y269" s="1336"/>
      <c r="Z269" s="1336"/>
      <c r="AA269" s="1336"/>
      <c r="AB269" s="1336"/>
      <c r="AC269" s="1336"/>
      <c r="AD269" s="1336"/>
      <c r="AE269" s="1336"/>
      <c r="AF269" s="1336"/>
      <c r="AG269" s="1336"/>
      <c r="AH269" s="1336"/>
      <c r="AI269" s="1336"/>
      <c r="AJ269" s="1336"/>
      <c r="AK269" s="1336"/>
      <c r="AL269" s="1336"/>
      <c r="AM269" s="1336"/>
      <c r="AN269" s="1336"/>
      <c r="AO269" s="1336"/>
      <c r="AP269" s="1336"/>
      <c r="AQ269" s="1336"/>
      <c r="AR269" s="1336"/>
      <c r="AS269" s="1336"/>
      <c r="AT269" s="1336"/>
      <c r="AU269" s="1336"/>
      <c r="AV269" s="1336"/>
      <c r="AW269" s="1336"/>
      <c r="AX269" s="1336"/>
      <c r="AY269" s="1336"/>
      <c r="AZ269" s="1336"/>
      <c r="BA269" s="1336"/>
      <c r="BB269" s="1336"/>
      <c r="BC269" s="1336"/>
      <c r="BD269" s="1336"/>
      <c r="BE269" s="1336"/>
      <c r="BF269" s="1336"/>
      <c r="BG269" s="1336"/>
      <c r="BH269" s="1336"/>
      <c r="BI269" s="1336"/>
      <c r="BJ269" s="1336"/>
      <c r="BK269" s="1336"/>
      <c r="BL269" s="1336"/>
      <c r="BM269" s="1336"/>
      <c r="BN269" s="1336"/>
      <c r="BO269" s="1336"/>
      <c r="BP269" s="1336"/>
      <c r="BQ269" s="1336"/>
      <c r="BR269" s="1336"/>
      <c r="BS269" s="1336"/>
      <c r="BT269" s="1336"/>
      <c r="BU269" s="1336"/>
      <c r="BV269" s="1336"/>
      <c r="BW269" s="1336"/>
      <c r="BX269" s="1336"/>
      <c r="BY269" s="1336"/>
      <c r="BZ269" s="1336"/>
      <c r="CA269" s="1336"/>
      <c r="CB269" s="1336"/>
      <c r="CC269" s="1336"/>
      <c r="CD269" s="1336"/>
      <c r="CE269" s="1336"/>
      <c r="CF269" s="1336"/>
      <c r="CG269" s="1336"/>
      <c r="CH269" s="1336"/>
      <c r="CI269" s="1336"/>
      <c r="CJ269" s="1336"/>
      <c r="CK269" s="1336"/>
      <c r="CL269" s="1336"/>
      <c r="CM269" s="1336"/>
      <c r="CN269" s="1336"/>
      <c r="CO269" s="1336"/>
      <c r="CP269" s="1336"/>
      <c r="CQ269" s="1336"/>
      <c r="CR269" s="1336"/>
      <c r="CS269" s="1336"/>
      <c r="CT269" s="1336"/>
      <c r="CU269" s="1336"/>
      <c r="CV269" s="1336"/>
      <c r="CW269" s="1336"/>
      <c r="CX269" s="1336"/>
      <c r="CY269" s="1336"/>
      <c r="CZ269" s="1336"/>
      <c r="DA269" s="1336"/>
      <c r="DB269" s="1336"/>
      <c r="DC269" s="1336"/>
      <c r="DD269" s="1336"/>
      <c r="DE269" s="1336"/>
      <c r="DF269" s="1336"/>
      <c r="DG269" s="1336"/>
    </row>
    <row r="270" spans="1:111" s="1338" customFormat="1" ht="18.75" hidden="1">
      <c r="A270" s="1326" t="s">
        <v>730</v>
      </c>
      <c r="B270" s="1963">
        <v>144151</v>
      </c>
      <c r="C270" s="1795">
        <v>144151</v>
      </c>
      <c r="D270" s="1341"/>
      <c r="F270" s="1831"/>
      <c r="G270" s="2311"/>
      <c r="H270" s="1336"/>
      <c r="I270" s="1336"/>
      <c r="J270" s="1337"/>
      <c r="K270" s="1337"/>
      <c r="L270" s="1336"/>
      <c r="M270" s="1336"/>
      <c r="N270" s="1352"/>
      <c r="O270" s="1336"/>
      <c r="P270" s="1336"/>
      <c r="Q270" s="1336"/>
      <c r="R270" s="1336"/>
      <c r="S270" s="1336"/>
      <c r="T270" s="1336"/>
      <c r="U270" s="1336"/>
      <c r="V270" s="1336"/>
      <c r="W270" s="1336"/>
      <c r="X270" s="1336"/>
      <c r="Y270" s="1336"/>
      <c r="Z270" s="1336"/>
      <c r="AA270" s="1336"/>
      <c r="AB270" s="1336"/>
      <c r="AC270" s="1336"/>
      <c r="AD270" s="1336"/>
      <c r="AE270" s="1336"/>
      <c r="AF270" s="1336"/>
      <c r="AG270" s="1336"/>
      <c r="AH270" s="1336"/>
      <c r="AI270" s="1336"/>
      <c r="AJ270" s="1336"/>
      <c r="AK270" s="1336"/>
      <c r="AL270" s="1336"/>
      <c r="AM270" s="1336"/>
      <c r="AN270" s="1336"/>
      <c r="AO270" s="1336"/>
      <c r="AP270" s="1336"/>
      <c r="AQ270" s="1336"/>
      <c r="AR270" s="1336"/>
      <c r="AS270" s="1336"/>
      <c r="AT270" s="1336"/>
      <c r="AU270" s="1336"/>
      <c r="AV270" s="1336"/>
      <c r="AW270" s="1336"/>
      <c r="AX270" s="1336"/>
      <c r="AY270" s="1336"/>
      <c r="AZ270" s="1336"/>
      <c r="BA270" s="1336"/>
      <c r="BB270" s="1336"/>
      <c r="BC270" s="1336"/>
      <c r="BD270" s="1336"/>
      <c r="BE270" s="1336"/>
      <c r="BF270" s="1336"/>
      <c r="BG270" s="1336"/>
      <c r="BH270" s="1336"/>
      <c r="BI270" s="1336"/>
      <c r="BJ270" s="1336"/>
      <c r="BK270" s="1336"/>
      <c r="BL270" s="1336"/>
      <c r="BM270" s="1336"/>
      <c r="BN270" s="1336"/>
      <c r="BO270" s="1336"/>
      <c r="BP270" s="1336"/>
      <c r="BQ270" s="1336"/>
      <c r="BR270" s="1336"/>
      <c r="BS270" s="1336"/>
      <c r="BT270" s="1336"/>
      <c r="BU270" s="1336"/>
      <c r="BV270" s="1336"/>
      <c r="BW270" s="1336"/>
      <c r="BX270" s="1336"/>
      <c r="BY270" s="1336"/>
      <c r="BZ270" s="1336"/>
      <c r="CA270" s="1336"/>
      <c r="CB270" s="1336"/>
      <c r="CC270" s="1336"/>
      <c r="CD270" s="1336"/>
      <c r="CE270" s="1336"/>
      <c r="CF270" s="1336"/>
      <c r="CG270" s="1336"/>
      <c r="CH270" s="1336"/>
      <c r="CI270" s="1336"/>
      <c r="CJ270" s="1336"/>
      <c r="CK270" s="1336"/>
      <c r="CL270" s="1336"/>
      <c r="CM270" s="1336"/>
      <c r="CN270" s="1336"/>
      <c r="CO270" s="1336"/>
      <c r="CP270" s="1336"/>
      <c r="CQ270" s="1336"/>
      <c r="CR270" s="1336"/>
      <c r="CS270" s="1336"/>
      <c r="CT270" s="1336"/>
      <c r="CU270" s="1336"/>
      <c r="CV270" s="1336"/>
      <c r="CW270" s="1336"/>
      <c r="CX270" s="1336"/>
      <c r="CY270" s="1336"/>
      <c r="CZ270" s="1336"/>
      <c r="DA270" s="1336"/>
      <c r="DB270" s="1336"/>
      <c r="DC270" s="1336"/>
      <c r="DD270" s="1336"/>
      <c r="DE270" s="1336"/>
      <c r="DF270" s="1336"/>
      <c r="DG270" s="1336"/>
    </row>
    <row r="271" spans="1:111" s="1338" customFormat="1" ht="18.75" hidden="1">
      <c r="A271" s="1326" t="s">
        <v>729</v>
      </c>
      <c r="B271" s="1963">
        <v>146504</v>
      </c>
      <c r="C271" s="1795">
        <v>146504</v>
      </c>
      <c r="D271" s="1341"/>
      <c r="F271" s="1831"/>
      <c r="G271" s="2311"/>
      <c r="H271" s="1336"/>
      <c r="I271" s="1336"/>
      <c r="J271" s="1337"/>
      <c r="K271" s="1337"/>
      <c r="L271" s="1336"/>
      <c r="M271" s="1336"/>
      <c r="N271" s="1352"/>
      <c r="O271" s="1336"/>
      <c r="P271" s="1336"/>
      <c r="Q271" s="1336"/>
      <c r="R271" s="1336"/>
      <c r="S271" s="1336"/>
      <c r="T271" s="1336"/>
      <c r="U271" s="1336"/>
      <c r="V271" s="1336"/>
      <c r="W271" s="1336"/>
      <c r="X271" s="1336"/>
      <c r="Y271" s="1336"/>
      <c r="Z271" s="1336"/>
      <c r="AA271" s="1336"/>
      <c r="AB271" s="1336"/>
      <c r="AC271" s="1336"/>
      <c r="AD271" s="1336"/>
      <c r="AE271" s="1336"/>
      <c r="AF271" s="1336"/>
      <c r="AG271" s="1336"/>
      <c r="AH271" s="1336"/>
      <c r="AI271" s="1336"/>
      <c r="AJ271" s="1336"/>
      <c r="AK271" s="1336"/>
      <c r="AL271" s="1336"/>
      <c r="AM271" s="1336"/>
      <c r="AN271" s="1336"/>
      <c r="AO271" s="1336"/>
      <c r="AP271" s="1336"/>
      <c r="AQ271" s="1336"/>
      <c r="AR271" s="1336"/>
      <c r="AS271" s="1336"/>
      <c r="AT271" s="1336"/>
      <c r="AU271" s="1336"/>
      <c r="AV271" s="1336"/>
      <c r="AW271" s="1336"/>
      <c r="AX271" s="1336"/>
      <c r="AY271" s="1336"/>
      <c r="AZ271" s="1336"/>
      <c r="BA271" s="1336"/>
      <c r="BB271" s="1336"/>
      <c r="BC271" s="1336"/>
      <c r="BD271" s="1336"/>
      <c r="BE271" s="1336"/>
      <c r="BF271" s="1336"/>
      <c r="BG271" s="1336"/>
      <c r="BH271" s="1336"/>
      <c r="BI271" s="1336"/>
      <c r="BJ271" s="1336"/>
      <c r="BK271" s="1336"/>
      <c r="BL271" s="1336"/>
      <c r="BM271" s="1336"/>
      <c r="BN271" s="1336"/>
      <c r="BO271" s="1336"/>
      <c r="BP271" s="1336"/>
      <c r="BQ271" s="1336"/>
      <c r="BR271" s="1336"/>
      <c r="BS271" s="1336"/>
      <c r="BT271" s="1336"/>
      <c r="BU271" s="1336"/>
      <c r="BV271" s="1336"/>
      <c r="BW271" s="1336"/>
      <c r="BX271" s="1336"/>
      <c r="BY271" s="1336"/>
      <c r="BZ271" s="1336"/>
      <c r="CA271" s="1336"/>
      <c r="CB271" s="1336"/>
      <c r="CC271" s="1336"/>
      <c r="CD271" s="1336"/>
      <c r="CE271" s="1336"/>
      <c r="CF271" s="1336"/>
      <c r="CG271" s="1336"/>
      <c r="CH271" s="1336"/>
      <c r="CI271" s="1336"/>
      <c r="CJ271" s="1336"/>
      <c r="CK271" s="1336"/>
      <c r="CL271" s="1336"/>
      <c r="CM271" s="1336"/>
      <c r="CN271" s="1336"/>
      <c r="CO271" s="1336"/>
      <c r="CP271" s="1336"/>
      <c r="CQ271" s="1336"/>
      <c r="CR271" s="1336"/>
      <c r="CS271" s="1336"/>
      <c r="CT271" s="1336"/>
      <c r="CU271" s="1336"/>
      <c r="CV271" s="1336"/>
      <c r="CW271" s="1336"/>
      <c r="CX271" s="1336"/>
      <c r="CY271" s="1336"/>
      <c r="CZ271" s="1336"/>
      <c r="DA271" s="1336"/>
      <c r="DB271" s="1336"/>
      <c r="DC271" s="1336"/>
      <c r="DD271" s="1336"/>
      <c r="DE271" s="1336"/>
      <c r="DF271" s="1336"/>
      <c r="DG271" s="1336"/>
    </row>
    <row r="272" spans="1:111" s="1338" customFormat="1" ht="18.75" hidden="1">
      <c r="A272" s="1326" t="s">
        <v>728</v>
      </c>
      <c r="B272" s="1963">
        <v>148894</v>
      </c>
      <c r="C272" s="1795">
        <v>148894</v>
      </c>
      <c r="D272" s="1341"/>
      <c r="F272" s="1831"/>
      <c r="G272" s="2311"/>
      <c r="H272" s="1336"/>
      <c r="I272" s="1336"/>
      <c r="J272" s="1337"/>
      <c r="K272" s="1337"/>
      <c r="L272" s="1336"/>
      <c r="M272" s="1336"/>
      <c r="N272" s="1352"/>
      <c r="O272" s="1336"/>
      <c r="P272" s="1336"/>
      <c r="Q272" s="1336"/>
      <c r="R272" s="1336"/>
      <c r="S272" s="1336"/>
      <c r="T272" s="1336"/>
      <c r="U272" s="1336"/>
      <c r="V272" s="1336"/>
      <c r="W272" s="1336"/>
      <c r="X272" s="1336"/>
      <c r="Y272" s="1336"/>
      <c r="Z272" s="1336"/>
      <c r="AA272" s="1336"/>
      <c r="AB272" s="1336"/>
      <c r="AC272" s="1336"/>
      <c r="AD272" s="1336"/>
      <c r="AE272" s="1336"/>
      <c r="AF272" s="1336"/>
      <c r="AG272" s="1336"/>
      <c r="AH272" s="1336"/>
      <c r="AI272" s="1336"/>
      <c r="AJ272" s="1336"/>
      <c r="AK272" s="1336"/>
      <c r="AL272" s="1336"/>
      <c r="AM272" s="1336"/>
      <c r="AN272" s="1336"/>
      <c r="AO272" s="1336"/>
      <c r="AP272" s="1336"/>
      <c r="AQ272" s="1336"/>
      <c r="AR272" s="1336"/>
      <c r="AS272" s="1336"/>
      <c r="AT272" s="1336"/>
      <c r="AU272" s="1336"/>
      <c r="AV272" s="1336"/>
      <c r="AW272" s="1336"/>
      <c r="AX272" s="1336"/>
      <c r="AY272" s="1336"/>
      <c r="AZ272" s="1336"/>
      <c r="BA272" s="1336"/>
      <c r="BB272" s="1336"/>
      <c r="BC272" s="1336"/>
      <c r="BD272" s="1336"/>
      <c r="BE272" s="1336"/>
      <c r="BF272" s="1336"/>
      <c r="BG272" s="1336"/>
      <c r="BH272" s="1336"/>
      <c r="BI272" s="1336"/>
      <c r="BJ272" s="1336"/>
      <c r="BK272" s="1336"/>
      <c r="BL272" s="1336"/>
      <c r="BM272" s="1336"/>
      <c r="BN272" s="1336"/>
      <c r="BO272" s="1336"/>
      <c r="BP272" s="1336"/>
      <c r="BQ272" s="1336"/>
      <c r="BR272" s="1336"/>
      <c r="BS272" s="1336"/>
      <c r="BT272" s="1336"/>
      <c r="BU272" s="1336"/>
      <c r="BV272" s="1336"/>
      <c r="BW272" s="1336"/>
      <c r="BX272" s="1336"/>
      <c r="BY272" s="1336"/>
      <c r="BZ272" s="1336"/>
      <c r="CA272" s="1336"/>
      <c r="CB272" s="1336"/>
      <c r="CC272" s="1336"/>
      <c r="CD272" s="1336"/>
      <c r="CE272" s="1336"/>
      <c r="CF272" s="1336"/>
      <c r="CG272" s="1336"/>
      <c r="CH272" s="1336"/>
      <c r="CI272" s="1336"/>
      <c r="CJ272" s="1336"/>
      <c r="CK272" s="1336"/>
      <c r="CL272" s="1336"/>
      <c r="CM272" s="1336"/>
      <c r="CN272" s="1336"/>
      <c r="CO272" s="1336"/>
      <c r="CP272" s="1336"/>
      <c r="CQ272" s="1336"/>
      <c r="CR272" s="1336"/>
      <c r="CS272" s="1336"/>
      <c r="CT272" s="1336"/>
      <c r="CU272" s="1336"/>
      <c r="CV272" s="1336"/>
      <c r="CW272" s="1336"/>
      <c r="CX272" s="1336"/>
      <c r="CY272" s="1336"/>
      <c r="CZ272" s="1336"/>
      <c r="DA272" s="1336"/>
      <c r="DB272" s="1336"/>
      <c r="DC272" s="1336"/>
      <c r="DD272" s="1336"/>
      <c r="DE272" s="1336"/>
      <c r="DF272" s="1336"/>
      <c r="DG272" s="1336"/>
    </row>
    <row r="273" spans="1:111" s="1338" customFormat="1" ht="18.75" hidden="1">
      <c r="A273" s="1327" t="s">
        <v>727</v>
      </c>
      <c r="B273" s="1963">
        <v>150224</v>
      </c>
      <c r="C273" s="1795">
        <v>150224</v>
      </c>
      <c r="D273" s="1341"/>
      <c r="F273" s="1831"/>
      <c r="G273" s="2311"/>
      <c r="H273" s="1336"/>
      <c r="I273" s="1336"/>
      <c r="J273" s="1337"/>
      <c r="K273" s="1337"/>
      <c r="L273" s="1336"/>
      <c r="M273" s="1336"/>
      <c r="N273" s="1352"/>
      <c r="O273" s="1336"/>
      <c r="P273" s="1336"/>
      <c r="Q273" s="1336"/>
      <c r="R273" s="1336"/>
      <c r="S273" s="1336"/>
      <c r="T273" s="1336"/>
      <c r="U273" s="1336"/>
      <c r="V273" s="1336"/>
      <c r="W273" s="1336"/>
      <c r="X273" s="1336"/>
      <c r="Y273" s="1336"/>
      <c r="Z273" s="1336"/>
      <c r="AA273" s="1336"/>
      <c r="AB273" s="1336"/>
      <c r="AC273" s="1336"/>
      <c r="AD273" s="1336"/>
      <c r="AE273" s="1336"/>
      <c r="AF273" s="1336"/>
      <c r="AG273" s="1336"/>
      <c r="AH273" s="1336"/>
      <c r="AI273" s="1336"/>
      <c r="AJ273" s="1336"/>
      <c r="AK273" s="1336"/>
      <c r="AL273" s="1336"/>
      <c r="AM273" s="1336"/>
      <c r="AN273" s="1336"/>
      <c r="AO273" s="1336"/>
      <c r="AP273" s="1336"/>
      <c r="AQ273" s="1336"/>
      <c r="AR273" s="1336"/>
      <c r="AS273" s="1336"/>
      <c r="AT273" s="1336"/>
      <c r="AU273" s="1336"/>
      <c r="AV273" s="1336"/>
      <c r="AW273" s="1336"/>
      <c r="AX273" s="1336"/>
      <c r="AY273" s="1336"/>
      <c r="AZ273" s="1336"/>
      <c r="BA273" s="1336"/>
      <c r="BB273" s="1336"/>
      <c r="BC273" s="1336"/>
      <c r="BD273" s="1336"/>
      <c r="BE273" s="1336"/>
      <c r="BF273" s="1336"/>
      <c r="BG273" s="1336"/>
      <c r="BH273" s="1336"/>
      <c r="BI273" s="1336"/>
      <c r="BJ273" s="1336"/>
      <c r="BK273" s="1336"/>
      <c r="BL273" s="1336"/>
      <c r="BM273" s="1336"/>
      <c r="BN273" s="1336"/>
      <c r="BO273" s="1336"/>
      <c r="BP273" s="1336"/>
      <c r="BQ273" s="1336"/>
      <c r="BR273" s="1336"/>
      <c r="BS273" s="1336"/>
      <c r="BT273" s="1336"/>
      <c r="BU273" s="1336"/>
      <c r="BV273" s="1336"/>
      <c r="BW273" s="1336"/>
      <c r="BX273" s="1336"/>
      <c r="BY273" s="1336"/>
      <c r="BZ273" s="1336"/>
      <c r="CA273" s="1336"/>
      <c r="CB273" s="1336"/>
      <c r="CC273" s="1336"/>
      <c r="CD273" s="1336"/>
      <c r="CE273" s="1336"/>
      <c r="CF273" s="1336"/>
      <c r="CG273" s="1336"/>
      <c r="CH273" s="1336"/>
      <c r="CI273" s="1336"/>
      <c r="CJ273" s="1336"/>
      <c r="CK273" s="1336"/>
      <c r="CL273" s="1336"/>
      <c r="CM273" s="1336"/>
      <c r="CN273" s="1336"/>
      <c r="CO273" s="1336"/>
      <c r="CP273" s="1336"/>
      <c r="CQ273" s="1336"/>
      <c r="CR273" s="1336"/>
      <c r="CS273" s="1336"/>
      <c r="CT273" s="1336"/>
      <c r="CU273" s="1336"/>
      <c r="CV273" s="1336"/>
      <c r="CW273" s="1336"/>
      <c r="CX273" s="1336"/>
      <c r="CY273" s="1336"/>
      <c r="CZ273" s="1336"/>
      <c r="DA273" s="1336"/>
      <c r="DB273" s="1336"/>
      <c r="DC273" s="1336"/>
      <c r="DD273" s="1336"/>
      <c r="DE273" s="1336"/>
      <c r="DF273" s="1336"/>
      <c r="DG273" s="1336"/>
    </row>
    <row r="274" spans="1:111" s="1338" customFormat="1" ht="18.75" hidden="1">
      <c r="A274" s="1327" t="s">
        <v>726</v>
      </c>
      <c r="B274" s="1963">
        <v>152676</v>
      </c>
      <c r="C274" s="1795">
        <v>152676</v>
      </c>
      <c r="D274" s="1341"/>
      <c r="F274" s="1831"/>
      <c r="G274" s="2311"/>
      <c r="H274" s="1336"/>
      <c r="I274" s="1336"/>
      <c r="J274" s="1337"/>
      <c r="K274" s="1337"/>
      <c r="L274" s="1336"/>
      <c r="M274" s="1336"/>
      <c r="N274" s="1352"/>
      <c r="O274" s="1336"/>
      <c r="P274" s="1336"/>
      <c r="Q274" s="1336"/>
      <c r="R274" s="1336"/>
      <c r="S274" s="1336"/>
      <c r="T274" s="1336"/>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6"/>
      <c r="AQ274" s="1336"/>
      <c r="AR274" s="1336"/>
      <c r="AS274" s="1336"/>
      <c r="AT274" s="1336"/>
      <c r="AU274" s="1336"/>
      <c r="AV274" s="1336"/>
      <c r="AW274" s="1336"/>
      <c r="AX274" s="1336"/>
      <c r="AY274" s="1336"/>
      <c r="AZ274" s="1336"/>
      <c r="BA274" s="1336"/>
      <c r="BB274" s="1336"/>
      <c r="BC274" s="1336"/>
      <c r="BD274" s="1336"/>
      <c r="BE274" s="1336"/>
      <c r="BF274" s="1336"/>
      <c r="BG274" s="1336"/>
      <c r="BH274" s="1336"/>
      <c r="BI274" s="1336"/>
      <c r="BJ274" s="1336"/>
      <c r="BK274" s="1336"/>
      <c r="BL274" s="1336"/>
      <c r="BM274" s="1336"/>
      <c r="BN274" s="1336"/>
      <c r="BO274" s="1336"/>
      <c r="BP274" s="1336"/>
      <c r="BQ274" s="1336"/>
      <c r="BR274" s="1336"/>
      <c r="BS274" s="1336"/>
      <c r="BT274" s="1336"/>
      <c r="BU274" s="1336"/>
      <c r="BV274" s="1336"/>
      <c r="BW274" s="1336"/>
      <c r="BX274" s="1336"/>
      <c r="BY274" s="1336"/>
      <c r="BZ274" s="1336"/>
      <c r="CA274" s="1336"/>
      <c r="CB274" s="1336"/>
      <c r="CC274" s="1336"/>
      <c r="CD274" s="1336"/>
      <c r="CE274" s="1336"/>
      <c r="CF274" s="1336"/>
      <c r="CG274" s="1336"/>
      <c r="CH274" s="1336"/>
      <c r="CI274" s="1336"/>
      <c r="CJ274" s="1336"/>
      <c r="CK274" s="1336"/>
      <c r="CL274" s="1336"/>
      <c r="CM274" s="1336"/>
      <c r="CN274" s="1336"/>
      <c r="CO274" s="1336"/>
      <c r="CP274" s="1336"/>
      <c r="CQ274" s="1336"/>
      <c r="CR274" s="1336"/>
      <c r="CS274" s="1336"/>
      <c r="CT274" s="1336"/>
      <c r="CU274" s="1336"/>
      <c r="CV274" s="1336"/>
      <c r="CW274" s="1336"/>
      <c r="CX274" s="1336"/>
      <c r="CY274" s="1336"/>
      <c r="CZ274" s="1336"/>
      <c r="DA274" s="1336"/>
      <c r="DB274" s="1336"/>
      <c r="DC274" s="1336"/>
      <c r="DD274" s="1336"/>
      <c r="DE274" s="1336"/>
      <c r="DF274" s="1336"/>
      <c r="DG274" s="1336"/>
    </row>
    <row r="275" spans="1:111" s="1338" customFormat="1" ht="18.75" hidden="1">
      <c r="A275" s="1327" t="s">
        <v>725</v>
      </c>
      <c r="B275" s="1963">
        <v>155168</v>
      </c>
      <c r="C275" s="1795">
        <v>155168</v>
      </c>
      <c r="D275" s="1341"/>
      <c r="F275" s="1831"/>
      <c r="G275" s="2311"/>
      <c r="H275" s="1336"/>
      <c r="I275" s="1336"/>
      <c r="J275" s="1337"/>
      <c r="K275" s="1337"/>
      <c r="L275" s="1336"/>
      <c r="M275" s="1336"/>
      <c r="N275" s="1352"/>
      <c r="O275" s="1336"/>
      <c r="P275" s="1336"/>
      <c r="Q275" s="1336"/>
      <c r="R275" s="1336"/>
      <c r="S275" s="1336"/>
      <c r="T275" s="1336"/>
      <c r="U275" s="1336"/>
      <c r="V275" s="1336"/>
      <c r="W275" s="1336"/>
      <c r="X275" s="1336"/>
      <c r="Y275" s="1336"/>
      <c r="Z275" s="1336"/>
      <c r="AA275" s="1336"/>
      <c r="AB275" s="1336"/>
      <c r="AC275" s="1336"/>
      <c r="AD275" s="1336"/>
      <c r="AE275" s="1336"/>
      <c r="AF275" s="1336"/>
      <c r="AG275" s="1336"/>
      <c r="AH275" s="1336"/>
      <c r="AI275" s="1336"/>
      <c r="AJ275" s="1336"/>
      <c r="AK275" s="1336"/>
      <c r="AL275" s="1336"/>
      <c r="AM275" s="1336"/>
      <c r="AN275" s="1336"/>
      <c r="AO275" s="1336"/>
      <c r="AP275" s="1336"/>
      <c r="AQ275" s="1336"/>
      <c r="AR275" s="1336"/>
      <c r="AS275" s="1336"/>
      <c r="AT275" s="1336"/>
      <c r="AU275" s="1336"/>
      <c r="AV275" s="1336"/>
      <c r="AW275" s="1336"/>
      <c r="AX275" s="1336"/>
      <c r="AY275" s="1336"/>
      <c r="AZ275" s="1336"/>
      <c r="BA275" s="1336"/>
      <c r="BB275" s="1336"/>
      <c r="BC275" s="1336"/>
      <c r="BD275" s="1336"/>
      <c r="BE275" s="1336"/>
      <c r="BF275" s="1336"/>
      <c r="BG275" s="1336"/>
      <c r="BH275" s="1336"/>
      <c r="BI275" s="1336"/>
      <c r="BJ275" s="1336"/>
      <c r="BK275" s="1336"/>
      <c r="BL275" s="1336"/>
      <c r="BM275" s="1336"/>
      <c r="BN275" s="1336"/>
      <c r="BO275" s="1336"/>
      <c r="BP275" s="1336"/>
      <c r="BQ275" s="1336"/>
      <c r="BR275" s="1336"/>
      <c r="BS275" s="1336"/>
      <c r="BT275" s="1336"/>
      <c r="BU275" s="1336"/>
      <c r="BV275" s="1336"/>
      <c r="BW275" s="1336"/>
      <c r="BX275" s="1336"/>
      <c r="BY275" s="1336"/>
      <c r="BZ275" s="1336"/>
      <c r="CA275" s="1336"/>
      <c r="CB275" s="1336"/>
      <c r="CC275" s="1336"/>
      <c r="CD275" s="1336"/>
      <c r="CE275" s="1336"/>
      <c r="CF275" s="1336"/>
      <c r="CG275" s="1336"/>
      <c r="CH275" s="1336"/>
      <c r="CI275" s="1336"/>
      <c r="CJ275" s="1336"/>
      <c r="CK275" s="1336"/>
      <c r="CL275" s="1336"/>
      <c r="CM275" s="1336"/>
      <c r="CN275" s="1336"/>
      <c r="CO275" s="1336"/>
      <c r="CP275" s="1336"/>
      <c r="CQ275" s="1336"/>
      <c r="CR275" s="1336"/>
      <c r="CS275" s="1336"/>
      <c r="CT275" s="1336"/>
      <c r="CU275" s="1336"/>
      <c r="CV275" s="1336"/>
      <c r="CW275" s="1336"/>
      <c r="CX275" s="1336"/>
      <c r="CY275" s="1336"/>
      <c r="CZ275" s="1336"/>
      <c r="DA275" s="1336"/>
      <c r="DB275" s="1336"/>
      <c r="DC275" s="1336"/>
      <c r="DD275" s="1336"/>
      <c r="DE275" s="1336"/>
      <c r="DF275" s="1336"/>
      <c r="DG275" s="1336"/>
    </row>
    <row r="276" spans="1:111" s="1338" customFormat="1" ht="18.75" hidden="1">
      <c r="A276" s="1327" t="s">
        <v>724</v>
      </c>
      <c r="B276" s="1963">
        <v>157701</v>
      </c>
      <c r="C276" s="1795">
        <v>157701</v>
      </c>
      <c r="D276" s="1341"/>
      <c r="F276" s="1831"/>
      <c r="G276" s="2311"/>
      <c r="H276" s="1336"/>
      <c r="I276" s="1336"/>
      <c r="J276" s="1337"/>
      <c r="K276" s="1337"/>
      <c r="L276" s="1336"/>
      <c r="M276" s="1336"/>
      <c r="N276" s="1352"/>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1336"/>
      <c r="AL276" s="1336"/>
      <c r="AM276" s="1336"/>
      <c r="AN276" s="1336"/>
      <c r="AO276" s="1336"/>
      <c r="AP276" s="1336"/>
      <c r="AQ276" s="1336"/>
      <c r="AR276" s="1336"/>
      <c r="AS276" s="1336"/>
      <c r="AT276" s="1336"/>
      <c r="AU276" s="1336"/>
      <c r="AV276" s="1336"/>
      <c r="AW276" s="1336"/>
      <c r="AX276" s="1336"/>
      <c r="AY276" s="1336"/>
      <c r="AZ276" s="1336"/>
      <c r="BA276" s="1336"/>
      <c r="BB276" s="1336"/>
      <c r="BC276" s="1336"/>
      <c r="BD276" s="1336"/>
      <c r="BE276" s="1336"/>
      <c r="BF276" s="1336"/>
      <c r="BG276" s="1336"/>
      <c r="BH276" s="1336"/>
      <c r="BI276" s="1336"/>
      <c r="BJ276" s="1336"/>
      <c r="BK276" s="1336"/>
      <c r="BL276" s="1336"/>
      <c r="BM276" s="1336"/>
      <c r="BN276" s="1336"/>
      <c r="BO276" s="1336"/>
      <c r="BP276" s="1336"/>
      <c r="BQ276" s="1336"/>
      <c r="BR276" s="1336"/>
      <c r="BS276" s="1336"/>
      <c r="BT276" s="1336"/>
      <c r="BU276" s="1336"/>
      <c r="BV276" s="1336"/>
      <c r="BW276" s="1336"/>
      <c r="BX276" s="1336"/>
      <c r="BY276" s="1336"/>
      <c r="BZ276" s="1336"/>
      <c r="CA276" s="1336"/>
      <c r="CB276" s="1336"/>
      <c r="CC276" s="1336"/>
      <c r="CD276" s="1336"/>
      <c r="CE276" s="1336"/>
      <c r="CF276" s="1336"/>
      <c r="CG276" s="1336"/>
      <c r="CH276" s="1336"/>
      <c r="CI276" s="1336"/>
      <c r="CJ276" s="1336"/>
      <c r="CK276" s="1336"/>
      <c r="CL276" s="1336"/>
      <c r="CM276" s="1336"/>
      <c r="CN276" s="1336"/>
      <c r="CO276" s="1336"/>
      <c r="CP276" s="1336"/>
      <c r="CQ276" s="1336"/>
      <c r="CR276" s="1336"/>
      <c r="CS276" s="1336"/>
      <c r="CT276" s="1336"/>
      <c r="CU276" s="1336"/>
      <c r="CV276" s="1336"/>
      <c r="CW276" s="1336"/>
      <c r="CX276" s="1336"/>
      <c r="CY276" s="1336"/>
      <c r="CZ276" s="1336"/>
      <c r="DA276" s="1336"/>
      <c r="DB276" s="1336"/>
      <c r="DC276" s="1336"/>
      <c r="DD276" s="1336"/>
      <c r="DE276" s="1336"/>
      <c r="DF276" s="1336"/>
      <c r="DG276" s="1336"/>
    </row>
    <row r="277" spans="1:111" s="1338" customFormat="1" ht="18.75" hidden="1">
      <c r="A277" s="1327" t="s">
        <v>723</v>
      </c>
      <c r="B277" s="1963">
        <v>160275</v>
      </c>
      <c r="C277" s="1795">
        <v>160275</v>
      </c>
      <c r="D277" s="1341"/>
      <c r="F277" s="1831"/>
      <c r="G277" s="2311"/>
      <c r="H277" s="1336"/>
      <c r="I277" s="1336"/>
      <c r="J277" s="1337"/>
      <c r="K277" s="1337"/>
      <c r="L277" s="1336"/>
      <c r="M277" s="1336"/>
      <c r="N277" s="1352"/>
      <c r="O277" s="1336"/>
      <c r="P277" s="1336"/>
      <c r="Q277" s="1336"/>
      <c r="R277" s="1336"/>
      <c r="S277" s="1336"/>
      <c r="T277" s="1336"/>
      <c r="U277" s="1336"/>
      <c r="V277" s="1336"/>
      <c r="W277" s="1336"/>
      <c r="X277" s="1336"/>
      <c r="Y277" s="1336"/>
      <c r="Z277" s="1336"/>
      <c r="AA277" s="1336"/>
      <c r="AB277" s="1336"/>
      <c r="AC277" s="1336"/>
      <c r="AD277" s="1336"/>
      <c r="AE277" s="1336"/>
      <c r="AF277" s="1336"/>
      <c r="AG277" s="1336"/>
      <c r="AH277" s="1336"/>
      <c r="AI277" s="1336"/>
      <c r="AJ277" s="1336"/>
      <c r="AK277" s="1336"/>
      <c r="AL277" s="1336"/>
      <c r="AM277" s="1336"/>
      <c r="AN277" s="1336"/>
      <c r="AO277" s="1336"/>
      <c r="AP277" s="1336"/>
      <c r="AQ277" s="1336"/>
      <c r="AR277" s="1336"/>
      <c r="AS277" s="1336"/>
      <c r="AT277" s="1336"/>
      <c r="AU277" s="1336"/>
      <c r="AV277" s="1336"/>
      <c r="AW277" s="1336"/>
      <c r="AX277" s="1336"/>
      <c r="AY277" s="1336"/>
      <c r="AZ277" s="1336"/>
      <c r="BA277" s="1336"/>
      <c r="BB277" s="1336"/>
      <c r="BC277" s="1336"/>
      <c r="BD277" s="1336"/>
      <c r="BE277" s="1336"/>
      <c r="BF277" s="1336"/>
      <c r="BG277" s="1336"/>
      <c r="BH277" s="1336"/>
      <c r="BI277" s="1336"/>
      <c r="BJ277" s="1336"/>
      <c r="BK277" s="1336"/>
      <c r="BL277" s="1336"/>
      <c r="BM277" s="1336"/>
      <c r="BN277" s="1336"/>
      <c r="BO277" s="1336"/>
      <c r="BP277" s="1336"/>
      <c r="BQ277" s="1336"/>
      <c r="BR277" s="1336"/>
      <c r="BS277" s="1336"/>
      <c r="BT277" s="1336"/>
      <c r="BU277" s="1336"/>
      <c r="BV277" s="1336"/>
      <c r="BW277" s="1336"/>
      <c r="BX277" s="1336"/>
      <c r="BY277" s="1336"/>
      <c r="BZ277" s="1336"/>
      <c r="CA277" s="1336"/>
      <c r="CB277" s="1336"/>
      <c r="CC277" s="1336"/>
      <c r="CD277" s="1336"/>
      <c r="CE277" s="1336"/>
      <c r="CF277" s="1336"/>
      <c r="CG277" s="1336"/>
      <c r="CH277" s="1336"/>
      <c r="CI277" s="1336"/>
      <c r="CJ277" s="1336"/>
      <c r="CK277" s="1336"/>
      <c r="CL277" s="1336"/>
      <c r="CM277" s="1336"/>
      <c r="CN277" s="1336"/>
      <c r="CO277" s="1336"/>
      <c r="CP277" s="1336"/>
      <c r="CQ277" s="1336"/>
      <c r="CR277" s="1336"/>
      <c r="CS277" s="1336"/>
      <c r="CT277" s="1336"/>
      <c r="CU277" s="1336"/>
      <c r="CV277" s="1336"/>
      <c r="CW277" s="1336"/>
      <c r="CX277" s="1336"/>
      <c r="CY277" s="1336"/>
      <c r="CZ277" s="1336"/>
      <c r="DA277" s="1336"/>
      <c r="DB277" s="1336"/>
      <c r="DC277" s="1336"/>
      <c r="DD277" s="1336"/>
      <c r="DE277" s="1336"/>
      <c r="DF277" s="1336"/>
      <c r="DG277" s="1336"/>
    </row>
    <row r="278" spans="1:111" ht="18.75" hidden="1">
      <c r="A278" s="1327" t="s">
        <v>722</v>
      </c>
      <c r="B278" s="1963">
        <v>162891</v>
      </c>
      <c r="C278" s="1795">
        <v>162891</v>
      </c>
      <c r="D278" s="1341"/>
      <c r="F278" s="1831"/>
      <c r="G278" s="2311"/>
    </row>
    <row r="279" spans="1:111" ht="18.75" hidden="1">
      <c r="A279" s="1327" t="s">
        <v>721</v>
      </c>
      <c r="B279" s="1963">
        <v>165549</v>
      </c>
      <c r="C279" s="1795">
        <v>165549</v>
      </c>
      <c r="D279" s="1341"/>
      <c r="F279" s="1831"/>
      <c r="G279" s="2311"/>
    </row>
    <row r="280" spans="1:111" ht="18.75" hidden="1">
      <c r="A280" s="1327" t="s">
        <v>720</v>
      </c>
      <c r="B280" s="1963">
        <v>168252</v>
      </c>
      <c r="C280" s="1795">
        <v>168252</v>
      </c>
      <c r="D280" s="1341"/>
      <c r="F280" s="1831"/>
      <c r="G280" s="2311"/>
    </row>
    <row r="281" spans="1:111" ht="18.75" hidden="1">
      <c r="A281" s="1326" t="s">
        <v>719</v>
      </c>
      <c r="B281" s="1963">
        <v>169754</v>
      </c>
      <c r="C281" s="1795">
        <v>169754</v>
      </c>
      <c r="D281" s="1341"/>
      <c r="F281" s="1831"/>
      <c r="G281" s="2311"/>
    </row>
    <row r="282" spans="1:111" ht="18.75" hidden="1">
      <c r="A282" s="1326" t="s">
        <v>718</v>
      </c>
      <c r="B282" s="1963">
        <v>172524</v>
      </c>
      <c r="C282" s="1795">
        <v>172524</v>
      </c>
      <c r="D282" s="1341"/>
      <c r="F282" s="1831"/>
      <c r="G282" s="2311"/>
    </row>
    <row r="283" spans="1:111" ht="18.75" hidden="1">
      <c r="A283" s="1326" t="s">
        <v>717</v>
      </c>
      <c r="B283" s="1963">
        <v>175340</v>
      </c>
      <c r="C283" s="1795">
        <v>175340</v>
      </c>
      <c r="D283" s="1341"/>
      <c r="F283" s="1831"/>
      <c r="G283" s="2311"/>
    </row>
    <row r="284" spans="1:111" ht="18.75" hidden="1">
      <c r="A284" s="1326" t="s">
        <v>716</v>
      </c>
      <c r="B284" s="1963">
        <v>178202</v>
      </c>
      <c r="C284" s="1795">
        <v>178202</v>
      </c>
      <c r="D284" s="1341"/>
      <c r="F284" s="1831"/>
      <c r="G284" s="2311"/>
    </row>
    <row r="285" spans="1:111" ht="18.75" hidden="1">
      <c r="A285" s="1326" t="s">
        <v>715</v>
      </c>
      <c r="B285" s="1963">
        <v>181110</v>
      </c>
      <c r="C285" s="1795">
        <v>181110</v>
      </c>
      <c r="D285" s="1341"/>
      <c r="F285" s="1831"/>
      <c r="G285" s="2311"/>
    </row>
    <row r="286" spans="1:111" ht="18.75" hidden="1">
      <c r="A286" s="1326" t="s">
        <v>714</v>
      </c>
      <c r="B286" s="1963">
        <v>184066</v>
      </c>
      <c r="C286" s="1795">
        <v>184066</v>
      </c>
      <c r="D286" s="1341"/>
      <c r="F286" s="1831"/>
      <c r="G286" s="2311"/>
    </row>
    <row r="287" spans="1:111" ht="18.75" hidden="1">
      <c r="A287" s="1326" t="s">
        <v>713</v>
      </c>
      <c r="B287" s="1963">
        <v>187070</v>
      </c>
      <c r="C287" s="1795">
        <v>187070</v>
      </c>
      <c r="D287" s="1341"/>
      <c r="F287" s="1831"/>
      <c r="G287" s="2311"/>
    </row>
    <row r="288" spans="1:111" ht="18.75" hidden="1">
      <c r="A288" s="1326" t="s">
        <v>712</v>
      </c>
      <c r="B288" s="1963">
        <v>190124</v>
      </c>
      <c r="C288" s="1795">
        <v>190124</v>
      </c>
      <c r="D288" s="1341"/>
      <c r="F288" s="1831"/>
      <c r="G288" s="2311"/>
    </row>
    <row r="289" spans="1:14" s="1337" customFormat="1" hidden="1">
      <c r="A289" s="1340"/>
      <c r="B289" s="2310"/>
      <c r="E289" s="1339"/>
      <c r="F289" s="1831"/>
      <c r="N289" s="1352"/>
    </row>
    <row r="290" spans="1:14" s="1337" customFormat="1" ht="15" hidden="1">
      <c r="A290" s="1340"/>
      <c r="B290" s="1324"/>
      <c r="E290" s="1339"/>
      <c r="F290" s="1831"/>
      <c r="N290" s="1352"/>
    </row>
    <row r="291" spans="1:14" s="1337" customFormat="1" ht="15" hidden="1">
      <c r="A291" s="1340"/>
      <c r="B291" s="1324"/>
      <c r="E291" s="1339"/>
      <c r="F291" s="1831"/>
      <c r="N291" s="1352"/>
    </row>
    <row r="292" spans="1:14" s="1337" customFormat="1" ht="15" hidden="1">
      <c r="A292" s="1340"/>
      <c r="B292" s="1324"/>
      <c r="E292" s="1339"/>
      <c r="F292" s="1831"/>
      <c r="N292" s="1352"/>
    </row>
    <row r="293" spans="1:14" s="1337" customFormat="1" ht="15" hidden="1">
      <c r="A293" s="1340"/>
      <c r="B293" s="1324"/>
      <c r="E293" s="1339"/>
      <c r="F293" s="1831"/>
      <c r="N293" s="1352"/>
    </row>
    <row r="294" spans="1:14" s="1337" customFormat="1" ht="15" hidden="1">
      <c r="A294" s="1340"/>
      <c r="B294" s="1324"/>
      <c r="E294" s="1339"/>
      <c r="F294" s="1831"/>
      <c r="N294" s="1352"/>
    </row>
    <row r="295" spans="1:14" s="1337" customFormat="1" ht="15" hidden="1">
      <c r="A295" s="1340"/>
      <c r="B295" s="1324"/>
      <c r="E295" s="1339"/>
      <c r="F295" s="1831"/>
      <c r="N295" s="1352"/>
    </row>
    <row r="296" spans="1:14" s="1337" customFormat="1" ht="15" hidden="1">
      <c r="A296" s="1340"/>
      <c r="B296" s="1324"/>
      <c r="E296" s="1339"/>
      <c r="F296" s="1831"/>
      <c r="N296" s="1352"/>
    </row>
    <row r="297" spans="1:14" s="1337" customFormat="1" ht="15" hidden="1">
      <c r="A297" s="1340"/>
      <c r="B297" s="1324"/>
      <c r="E297" s="1339"/>
      <c r="F297" s="1831"/>
      <c r="N297" s="1352"/>
    </row>
    <row r="298" spans="1:14" s="1337" customFormat="1" ht="15" hidden="1">
      <c r="A298" s="1340"/>
      <c r="B298" s="1324"/>
      <c r="E298" s="1339"/>
      <c r="F298" s="1831"/>
      <c r="N298" s="1352"/>
    </row>
    <row r="299" spans="1:14" s="1337" customFormat="1" ht="15" hidden="1">
      <c r="A299" s="1340"/>
      <c r="B299" s="1324"/>
      <c r="E299" s="1339"/>
      <c r="F299" s="1831"/>
      <c r="N299" s="1352"/>
    </row>
    <row r="300" spans="1:14" s="1337" customFormat="1" ht="15" hidden="1">
      <c r="A300" s="1340"/>
      <c r="B300" s="1324"/>
      <c r="E300" s="1339"/>
      <c r="F300" s="1831"/>
      <c r="N300" s="1352"/>
    </row>
    <row r="301" spans="1:14" s="1337" customFormat="1" ht="15" hidden="1">
      <c r="A301" s="1340"/>
      <c r="B301" s="1324"/>
      <c r="E301" s="1339"/>
      <c r="F301" s="1831"/>
      <c r="N301" s="1352"/>
    </row>
    <row r="302" spans="1:14" s="1337" customFormat="1" ht="15" hidden="1">
      <c r="A302" s="1340"/>
      <c r="B302" s="1324"/>
      <c r="E302" s="1339"/>
      <c r="F302" s="1831"/>
      <c r="N302" s="1352"/>
    </row>
    <row r="303" spans="1:14" s="1337" customFormat="1" ht="15" hidden="1">
      <c r="A303" s="1340"/>
      <c r="B303" s="1324"/>
      <c r="E303" s="1339"/>
      <c r="F303" s="1831"/>
      <c r="N303" s="1352"/>
    </row>
    <row r="304" spans="1:14" s="1337" customFormat="1" ht="15" hidden="1">
      <c r="A304" s="1340"/>
      <c r="B304" s="1324"/>
      <c r="E304" s="1339"/>
      <c r="F304" s="1831"/>
      <c r="N304" s="1352"/>
    </row>
    <row r="305" spans="1:14" s="1337" customFormat="1" ht="15" hidden="1">
      <c r="A305" s="1340"/>
      <c r="B305" s="1324"/>
      <c r="E305" s="1339"/>
      <c r="F305" s="1831"/>
      <c r="N305" s="1352"/>
    </row>
    <row r="306" spans="1:14" s="1337" customFormat="1" ht="15" hidden="1">
      <c r="A306" s="1340"/>
      <c r="B306" s="1324"/>
      <c r="E306" s="1339"/>
      <c r="F306" s="1831"/>
      <c r="N306" s="1352"/>
    </row>
    <row r="307" spans="1:14" s="1337" customFormat="1" ht="15" hidden="1">
      <c r="A307" s="1340"/>
      <c r="B307" s="1324"/>
      <c r="E307" s="1339"/>
      <c r="F307" s="1831"/>
      <c r="N307" s="1352"/>
    </row>
    <row r="308" spans="1:14" s="1337" customFormat="1" ht="15" hidden="1">
      <c r="A308" s="1340"/>
      <c r="B308" s="1324"/>
      <c r="E308" s="1339"/>
      <c r="F308" s="1831"/>
      <c r="N308" s="1352"/>
    </row>
    <row r="309" spans="1:14" s="1337" customFormat="1" ht="15" hidden="1">
      <c r="A309" s="1340"/>
      <c r="B309" s="1324"/>
      <c r="E309" s="1339"/>
      <c r="F309" s="1831"/>
      <c r="N309" s="1352"/>
    </row>
    <row r="310" spans="1:14" s="1337" customFormat="1" ht="15" hidden="1">
      <c r="A310" s="1340"/>
      <c r="B310" s="1324"/>
      <c r="E310" s="1339"/>
      <c r="F310" s="1831"/>
      <c r="N310" s="1352"/>
    </row>
    <row r="311" spans="1:14" s="1337" customFormat="1" ht="15" hidden="1">
      <c r="A311" s="1340"/>
      <c r="B311" s="1324"/>
      <c r="E311" s="1339"/>
      <c r="F311" s="1831"/>
      <c r="N311" s="1352"/>
    </row>
    <row r="312" spans="1:14" s="1337" customFormat="1" ht="15">
      <c r="A312" s="1340"/>
      <c r="B312" s="1324"/>
      <c r="E312" s="1339"/>
      <c r="F312" s="1831"/>
      <c r="N312" s="1352"/>
    </row>
    <row r="313" spans="1:14" s="1337" customFormat="1" ht="15">
      <c r="A313" s="1340"/>
      <c r="B313" s="1324"/>
      <c r="E313" s="1339"/>
      <c r="F313" s="1831"/>
      <c r="N313" s="1352"/>
    </row>
    <row r="314" spans="1:14" s="1337" customFormat="1" ht="15">
      <c r="A314" s="1340"/>
      <c r="B314" s="1324"/>
      <c r="E314" s="1339"/>
      <c r="N314" s="1352"/>
    </row>
    <row r="315" spans="1:14" s="1337" customFormat="1" ht="15">
      <c r="A315" s="1340"/>
      <c r="B315" s="1324"/>
      <c r="E315" s="1339"/>
      <c r="N315" s="1352"/>
    </row>
    <row r="316" spans="1:14" s="1337" customFormat="1" ht="15">
      <c r="A316" s="1340"/>
      <c r="B316" s="1324"/>
      <c r="E316" s="1339"/>
      <c r="N316" s="1352"/>
    </row>
    <row r="317" spans="1:14" s="1337" customFormat="1" ht="15">
      <c r="A317" s="1340"/>
      <c r="B317" s="1324"/>
      <c r="E317" s="1339"/>
      <c r="N317" s="1352"/>
    </row>
  </sheetData>
  <mergeCells count="32">
    <mergeCell ref="G6:H6"/>
    <mergeCell ref="J7:K7"/>
    <mergeCell ref="A3:H3"/>
    <mergeCell ref="A4:H4"/>
    <mergeCell ref="A5:H5"/>
    <mergeCell ref="A34:B34"/>
    <mergeCell ref="E8:F8"/>
    <mergeCell ref="G8:H8"/>
    <mergeCell ref="J8:K8"/>
    <mergeCell ref="E9:F9"/>
    <mergeCell ref="G9:H9"/>
    <mergeCell ref="J9:K9"/>
    <mergeCell ref="A47:B47"/>
    <mergeCell ref="E10:F10"/>
    <mergeCell ref="G10:H10"/>
    <mergeCell ref="J10:K10"/>
    <mergeCell ref="A11:B11"/>
    <mergeCell ref="D36:E36"/>
    <mergeCell ref="D37:E37"/>
    <mergeCell ref="D38:E38"/>
    <mergeCell ref="F34:G34"/>
    <mergeCell ref="F36:H36"/>
    <mergeCell ref="O11:P11"/>
    <mergeCell ref="O12:P12"/>
    <mergeCell ref="L12:M12"/>
    <mergeCell ref="L11:M11"/>
    <mergeCell ref="A46:B46"/>
    <mergeCell ref="C41:D41"/>
    <mergeCell ref="C42:D42"/>
    <mergeCell ref="A36:C36"/>
    <mergeCell ref="A37:C37"/>
    <mergeCell ref="F37:H37"/>
  </mergeCells>
  <pageMargins left="0" right="0" top="0.25" bottom="0" header="0.5" footer="0.5"/>
  <pageSetup paperSize="5" orientation="portrait" verticalDpi="72"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75"/>
  <sheetViews>
    <sheetView showGridLines="0" showOutlineSymbols="0" topLeftCell="A8" zoomScaleNormal="100" workbookViewId="0">
      <pane xSplit="3" ySplit="6" topLeftCell="D54" activePane="bottomRight" state="frozen"/>
      <selection activeCell="A8" sqref="A8"/>
      <selection pane="topRight" activeCell="D8" sqref="D8"/>
      <selection pane="bottomLeft" activeCell="A14" sqref="A14"/>
      <selection pane="bottomRight" activeCell="E64" sqref="E64"/>
    </sheetView>
  </sheetViews>
  <sheetFormatPr defaultColWidth="12.5703125" defaultRowHeight="15.75" outlineLevelRow="2" outlineLevelCol="2"/>
  <cols>
    <col min="1" max="1" width="1.85546875" style="1417" customWidth="1"/>
    <col min="2" max="2" width="33.28515625" style="1417" customWidth="1"/>
    <col min="3" max="3" width="10.7109375" style="2373" customWidth="1"/>
    <col min="4" max="7" width="10.7109375" style="1417" customWidth="1"/>
    <col min="8" max="8" width="10.85546875" style="1417" customWidth="1"/>
    <col min="9" max="9" width="11.7109375" style="1417" hidden="1" customWidth="1"/>
    <col min="10" max="10" width="0" style="1418" hidden="1" customWidth="1"/>
    <col min="11" max="12" width="0" style="1417" hidden="1" customWidth="1"/>
    <col min="13" max="13" width="10.7109375" style="1417" hidden="1" customWidth="1"/>
    <col min="14" max="15" width="0" style="1417" hidden="1" customWidth="1"/>
    <col min="16" max="48" width="12.5703125" style="1417"/>
    <col min="49" max="53" width="12.5703125" style="1417" outlineLevel="1"/>
    <col min="54" max="59" width="12.5703125" style="1417" outlineLevel="2"/>
    <col min="60" max="62" width="12.5703125" style="1417" outlineLevel="1"/>
    <col min="63" max="82" width="12.5703125" style="1417"/>
    <col min="83" max="86" width="12.5703125" style="1417" outlineLevel="1"/>
    <col min="87" max="134" width="12.5703125" style="1417"/>
    <col min="135" max="140" width="12.5703125" style="1417" outlineLevel="1"/>
    <col min="141" max="146" width="12.5703125" style="1417" outlineLevel="2"/>
    <col min="147" max="149" width="12.5703125" style="1417" outlineLevel="1"/>
    <col min="150" max="16384" width="12.5703125" style="1417"/>
  </cols>
  <sheetData>
    <row r="1" spans="1:13" ht="14.25" customHeight="1">
      <c r="A1" s="1523" t="s">
        <v>99</v>
      </c>
      <c r="B1" s="1430"/>
      <c r="E1" s="1522"/>
      <c r="H1" s="1522"/>
    </row>
    <row r="2" spans="1:13" ht="14.25" customHeight="1">
      <c r="A2" s="1522" t="s">
        <v>221</v>
      </c>
      <c r="B2" s="1430"/>
      <c r="E2" s="1522"/>
      <c r="H2" s="1522"/>
    </row>
    <row r="3" spans="1:13" ht="14.25" customHeight="1">
      <c r="A3" s="1430"/>
      <c r="B3" s="1430"/>
      <c r="E3" s="1522"/>
      <c r="G3" s="1523"/>
      <c r="H3" s="1522"/>
    </row>
    <row r="4" spans="1:13" ht="14.25" customHeight="1">
      <c r="A4" s="1573" t="s">
        <v>220</v>
      </c>
      <c r="B4" s="1573"/>
      <c r="C4" s="1573"/>
      <c r="D4" s="1573"/>
      <c r="E4" s="1573"/>
      <c r="F4" s="1573"/>
      <c r="G4" s="1573"/>
      <c r="H4" s="1573"/>
    </row>
    <row r="5" spans="1:13" ht="14.25" customHeight="1">
      <c r="A5" s="1521" t="s">
        <v>1127</v>
      </c>
      <c r="B5" s="1520"/>
      <c r="C5" s="1520"/>
      <c r="D5" s="1520"/>
      <c r="E5" s="1520"/>
      <c r="F5" s="1520"/>
      <c r="G5" s="1520"/>
      <c r="H5" s="1520"/>
    </row>
    <row r="6" spans="1:13" ht="12" customHeight="1">
      <c r="A6" s="1570"/>
      <c r="B6" s="1570"/>
      <c r="C6" s="2412"/>
      <c r="D6" s="1570"/>
      <c r="E6" s="1570"/>
      <c r="F6" s="1570"/>
      <c r="G6" s="1570"/>
      <c r="H6" s="1570"/>
    </row>
    <row r="7" spans="1:13" ht="15.75" customHeight="1">
      <c r="A7" s="2411" t="s">
        <v>1479</v>
      </c>
      <c r="D7" s="1430"/>
      <c r="E7" s="1430"/>
      <c r="F7" s="1430"/>
      <c r="G7" s="1430"/>
      <c r="H7" s="1430"/>
    </row>
    <row r="8" spans="1:13" ht="9.75" customHeight="1">
      <c r="A8" s="1671"/>
      <c r="B8" s="1569"/>
      <c r="D8" s="1430"/>
      <c r="E8" s="1430"/>
      <c r="F8" s="1430"/>
      <c r="G8" s="1430"/>
      <c r="H8" s="1430"/>
    </row>
    <row r="9" spans="1:13" ht="14.25" customHeight="1">
      <c r="A9" s="1518" t="s">
        <v>143</v>
      </c>
      <c r="B9" s="1517"/>
      <c r="C9" s="2410" t="s">
        <v>92</v>
      </c>
      <c r="D9" s="1511" t="s">
        <v>91</v>
      </c>
      <c r="E9" s="1515" t="s">
        <v>93</v>
      </c>
      <c r="F9" s="1514"/>
      <c r="G9" s="1513"/>
      <c r="H9" s="1512" t="s">
        <v>87</v>
      </c>
      <c r="I9" s="1512" t="s">
        <v>87</v>
      </c>
    </row>
    <row r="10" spans="1:13" ht="14.25" customHeight="1">
      <c r="A10" s="1510"/>
      <c r="B10" s="1509"/>
      <c r="C10" s="2409" t="s">
        <v>86</v>
      </c>
      <c r="D10" s="1506">
        <v>2019</v>
      </c>
      <c r="E10" s="1507" t="s">
        <v>1004</v>
      </c>
      <c r="F10" s="1507" t="s">
        <v>1003</v>
      </c>
      <c r="G10" s="1506" t="s">
        <v>88</v>
      </c>
      <c r="H10" s="1505">
        <v>2021</v>
      </c>
      <c r="I10" s="1505">
        <v>2021</v>
      </c>
    </row>
    <row r="11" spans="1:13" ht="14.25" customHeight="1">
      <c r="A11" s="1504"/>
      <c r="B11" s="1503"/>
      <c r="C11" s="2408"/>
      <c r="D11" s="1500" t="s">
        <v>84</v>
      </c>
      <c r="E11" s="1500" t="s">
        <v>84</v>
      </c>
      <c r="F11" s="1500" t="s">
        <v>142</v>
      </c>
      <c r="G11" s="1501"/>
      <c r="H11" s="1500" t="s">
        <v>83</v>
      </c>
      <c r="I11" s="1500" t="s">
        <v>1029</v>
      </c>
      <c r="J11" s="1950" t="s">
        <v>1126</v>
      </c>
      <c r="K11" s="1433"/>
      <c r="L11" s="1433"/>
      <c r="M11" s="1433"/>
    </row>
    <row r="12" spans="1:13" ht="18" customHeight="1">
      <c r="A12" s="1496" t="s">
        <v>213</v>
      </c>
      <c r="B12" s="1495"/>
      <c r="C12" s="2223"/>
      <c r="D12" s="1478"/>
      <c r="E12" s="1478"/>
      <c r="F12" s="1498"/>
      <c r="G12" s="1498"/>
      <c r="H12" s="1498"/>
      <c r="I12" s="1628"/>
      <c r="J12" s="1482"/>
      <c r="K12" s="1433"/>
      <c r="L12" s="1433"/>
      <c r="M12" s="1433"/>
    </row>
    <row r="13" spans="1:13" ht="18" customHeight="1">
      <c r="A13" s="1948" t="s">
        <v>82</v>
      </c>
      <c r="B13" s="1495"/>
      <c r="C13" s="2407"/>
      <c r="D13" s="2235">
        <f>SUM(D15:D36)</f>
        <v>6348768.5300000003</v>
      </c>
      <c r="E13" s="2235">
        <f>SUM(E15:E36)</f>
        <v>2864235.0800000005</v>
      </c>
      <c r="F13" s="2235">
        <f>SUM(F15:F36)</f>
        <v>3730851.9199999995</v>
      </c>
      <c r="G13" s="2235">
        <f>SUM(G15:G36)</f>
        <v>6595087</v>
      </c>
      <c r="H13" s="2235">
        <f>SUM(H15:H36)</f>
        <v>6599921</v>
      </c>
      <c r="I13" s="2235">
        <f>SUM(I15:I35)</f>
        <v>5089018</v>
      </c>
      <c r="J13" s="50"/>
      <c r="K13" s="1433"/>
      <c r="L13" s="1433"/>
      <c r="M13" s="1433"/>
    </row>
    <row r="14" spans="1:13" ht="15" customHeight="1" outlineLevel="1">
      <c r="A14" s="1922" t="s">
        <v>81</v>
      </c>
      <c r="B14" s="1961"/>
      <c r="C14" s="1960"/>
      <c r="D14" s="2268"/>
      <c r="E14" s="1959"/>
      <c r="F14" s="1943"/>
      <c r="G14" s="1943"/>
      <c r="H14" s="1943"/>
      <c r="I14" s="1959"/>
      <c r="J14" s="1482"/>
      <c r="K14" s="1433"/>
      <c r="L14" s="1433"/>
      <c r="M14" s="1433"/>
    </row>
    <row r="15" spans="1:13" ht="15" customHeight="1" outlineLevel="1">
      <c r="A15" s="1615" t="s">
        <v>478</v>
      </c>
      <c r="B15" s="1733"/>
      <c r="C15" s="2042" t="s">
        <v>79</v>
      </c>
      <c r="D15" s="1539">
        <v>3737821.71</v>
      </c>
      <c r="E15" s="1596">
        <v>1929093</v>
      </c>
      <c r="F15" s="1596">
        <f>SUM(G15-E15)</f>
        <v>1955163</v>
      </c>
      <c r="G15" s="2038">
        <f>'[29]1071'!$C$11</f>
        <v>3884256</v>
      </c>
      <c r="H15" s="2406">
        <f>'plantilla (3)'!H32</f>
        <v>3905928</v>
      </c>
      <c r="I15" s="1596">
        <f>'plantilla (3)'!K32</f>
        <v>3905928</v>
      </c>
      <c r="J15" s="1478">
        <f>H15*0.1</f>
        <v>390592.80000000005</v>
      </c>
      <c r="K15" s="1433"/>
      <c r="L15" s="1433"/>
      <c r="M15" s="1433"/>
    </row>
    <row r="16" spans="1:13" ht="15" customHeight="1" outlineLevel="1">
      <c r="A16" s="1922" t="s">
        <v>78</v>
      </c>
      <c r="B16" s="1733"/>
      <c r="C16" s="2042"/>
      <c r="D16" s="1539"/>
      <c r="E16" s="1596"/>
      <c r="F16" s="1596"/>
      <c r="G16" s="1595"/>
      <c r="H16" s="2406"/>
      <c r="I16" s="1596"/>
      <c r="J16" s="1487"/>
      <c r="L16" s="1433"/>
      <c r="M16" s="1433"/>
    </row>
    <row r="17" spans="1:17" ht="15" customHeight="1" outlineLevel="1">
      <c r="A17" s="1899" t="s">
        <v>77</v>
      </c>
      <c r="B17" s="1898"/>
      <c r="C17" s="2042" t="s">
        <v>76</v>
      </c>
      <c r="D17" s="1539">
        <v>239000</v>
      </c>
      <c r="E17" s="1596">
        <v>138000</v>
      </c>
      <c r="F17" s="1596">
        <f>SUM(G17-E17)</f>
        <v>102000</v>
      </c>
      <c r="G17" s="1934">
        <f>'[29]1071'!$C$12</f>
        <v>240000</v>
      </c>
      <c r="H17" s="1934">
        <f>'plantilla (3)'!B32*2000*12</f>
        <v>240000</v>
      </c>
      <c r="I17" s="1933"/>
      <c r="J17" s="1487"/>
      <c r="K17" s="1481"/>
      <c r="L17" s="1460"/>
      <c r="M17" s="1433"/>
    </row>
    <row r="18" spans="1:17" ht="15" customHeight="1" outlineLevel="1">
      <c r="A18" s="1899" t="s">
        <v>141</v>
      </c>
      <c r="B18" s="1898"/>
      <c r="C18" s="2037" t="s">
        <v>140</v>
      </c>
      <c r="D18" s="1539">
        <v>85500</v>
      </c>
      <c r="E18" s="1596">
        <v>42750</v>
      </c>
      <c r="F18" s="1596">
        <f>SUM(G18-E18)</f>
        <v>99750</v>
      </c>
      <c r="G18" s="1934">
        <f>'[29]1071'!$C$13</f>
        <v>142500</v>
      </c>
      <c r="H18" s="2406">
        <f>7125*12</f>
        <v>85500</v>
      </c>
      <c r="I18" s="2406"/>
      <c r="J18" s="1487"/>
      <c r="K18" s="1926"/>
      <c r="L18" s="1470"/>
      <c r="M18" s="1433"/>
    </row>
    <row r="19" spans="1:17" ht="15" customHeight="1" outlineLevel="1">
      <c r="A19" s="1899" t="s">
        <v>139</v>
      </c>
      <c r="B19" s="1898"/>
      <c r="C19" s="2037" t="s">
        <v>138</v>
      </c>
      <c r="D19" s="1539">
        <v>85500</v>
      </c>
      <c r="E19" s="1596">
        <v>42750</v>
      </c>
      <c r="F19" s="1596">
        <f>SUM(G19-E19)</f>
        <v>99750</v>
      </c>
      <c r="G19" s="1934">
        <f>'[29]1071'!$C$14</f>
        <v>142500</v>
      </c>
      <c r="H19" s="2406">
        <f>7125*12</f>
        <v>85500</v>
      </c>
      <c r="I19" s="2406"/>
      <c r="J19" s="1487"/>
      <c r="K19" s="1926"/>
      <c r="L19" s="1470"/>
      <c r="M19" s="1433"/>
    </row>
    <row r="20" spans="1:17" ht="15" customHeight="1" outlineLevel="1">
      <c r="A20" s="1899" t="s">
        <v>75</v>
      </c>
      <c r="B20" s="1898"/>
      <c r="C20" s="2037" t="s">
        <v>74</v>
      </c>
      <c r="D20" s="1539">
        <v>60000</v>
      </c>
      <c r="E20" s="1596">
        <v>60000</v>
      </c>
      <c r="F20" s="1596">
        <f>SUM(G20-E20)</f>
        <v>0</v>
      </c>
      <c r="G20" s="1934">
        <f>'[29]1071'!$C$15</f>
        <v>60000</v>
      </c>
      <c r="H20" s="1934">
        <f>'plantilla (3)'!B32*6000</f>
        <v>60000</v>
      </c>
      <c r="I20" s="2053"/>
      <c r="J20" s="1487"/>
      <c r="K20" s="1481"/>
      <c r="L20" s="1470"/>
      <c r="M20" s="1460"/>
    </row>
    <row r="21" spans="1:17" ht="15" customHeight="1" outlineLevel="1">
      <c r="A21" s="1899" t="s">
        <v>174</v>
      </c>
      <c r="B21" s="1898"/>
      <c r="C21" s="2037" t="s">
        <v>136</v>
      </c>
      <c r="D21" s="1539">
        <v>222064.69</v>
      </c>
      <c r="E21" s="1596">
        <v>31271.720000000005</v>
      </c>
      <c r="F21" s="1596">
        <f>SUM(G21-E21)</f>
        <v>438728.27999999997</v>
      </c>
      <c r="G21" s="2052">
        <f>'[29]1071'!$C$16</f>
        <v>470000</v>
      </c>
      <c r="H21" s="2052">
        <v>350000</v>
      </c>
      <c r="I21" s="2052"/>
      <c r="J21" s="1487"/>
      <c r="K21" s="1926"/>
      <c r="L21" s="1459"/>
      <c r="M21" s="1460"/>
    </row>
    <row r="22" spans="1:17" ht="15" customHeight="1" outlineLevel="1">
      <c r="A22" s="1899" t="s">
        <v>1031</v>
      </c>
      <c r="B22" s="1898"/>
      <c r="C22" s="2042" t="s">
        <v>72</v>
      </c>
      <c r="D22" s="1539">
        <v>310874</v>
      </c>
      <c r="E22" s="1596">
        <v>160690.5</v>
      </c>
      <c r="F22" s="1596">
        <f>SUM(G22-E22)</f>
        <v>162997.5</v>
      </c>
      <c r="G22" s="1595">
        <f>'[29]1071'!$C$17</f>
        <v>323688</v>
      </c>
      <c r="H22" s="1595">
        <f>H15/12</f>
        <v>325494</v>
      </c>
      <c r="I22" s="1595">
        <f>I15/12</f>
        <v>325494</v>
      </c>
      <c r="J22" s="1478">
        <f>H22*0.1</f>
        <v>32549.4</v>
      </c>
      <c r="K22" s="1926"/>
      <c r="L22" s="1470"/>
      <c r="M22" s="1460"/>
    </row>
    <row r="23" spans="1:17" ht="15" customHeight="1" outlineLevel="1">
      <c r="A23" s="1899" t="s">
        <v>71</v>
      </c>
      <c r="B23" s="1898"/>
      <c r="C23" s="2042" t="s">
        <v>70</v>
      </c>
      <c r="D23" s="1539">
        <v>50000</v>
      </c>
      <c r="E23" s="1596">
        <v>0</v>
      </c>
      <c r="F23" s="1596">
        <f>SUM(G23-E23)</f>
        <v>50000</v>
      </c>
      <c r="G23" s="2034">
        <f>'[29]1071'!$C$18</f>
        <v>50000</v>
      </c>
      <c r="H23" s="2034">
        <f>'plantilla (3)'!B32*5000</f>
        <v>50000</v>
      </c>
      <c r="I23" s="2405"/>
      <c r="J23" s="1487"/>
      <c r="K23" s="1481"/>
      <c r="L23" s="1460"/>
      <c r="M23" s="1460"/>
      <c r="N23" s="1480"/>
      <c r="O23" s="1480"/>
      <c r="P23" s="1433"/>
      <c r="Q23" s="1433"/>
    </row>
    <row r="24" spans="1:17" ht="15" customHeight="1" outlineLevel="1">
      <c r="A24" s="1899" t="s">
        <v>69</v>
      </c>
      <c r="B24" s="1471"/>
      <c r="C24" s="2042" t="s">
        <v>68</v>
      </c>
      <c r="D24" s="1539">
        <v>310874</v>
      </c>
      <c r="E24" s="1596">
        <v>160690.5</v>
      </c>
      <c r="F24" s="1596">
        <f>SUM(G24-E24)</f>
        <v>162997.5</v>
      </c>
      <c r="G24" s="2034">
        <f>'[29]1071'!$C$19</f>
        <v>323688</v>
      </c>
      <c r="H24" s="2034">
        <f>H15/12</f>
        <v>325494</v>
      </c>
      <c r="I24" s="2034">
        <f>I15/12</f>
        <v>325494</v>
      </c>
      <c r="J24" s="1478">
        <f>H24*0.1</f>
        <v>32549.4</v>
      </c>
      <c r="K24" s="2404"/>
      <c r="L24" s="1460"/>
      <c r="M24" s="1460"/>
      <c r="N24" s="1926"/>
      <c r="O24" s="1460"/>
      <c r="P24" s="1433"/>
      <c r="Q24" s="1433"/>
    </row>
    <row r="25" spans="1:17" ht="15" customHeight="1" outlineLevel="1">
      <c r="A25" s="1929" t="s">
        <v>67</v>
      </c>
      <c r="B25" s="1733"/>
      <c r="C25" s="2050"/>
      <c r="D25" s="1539"/>
      <c r="E25" s="1596"/>
      <c r="F25" s="1596"/>
      <c r="G25" s="2048"/>
      <c r="H25" s="2048"/>
      <c r="I25" s="1595"/>
      <c r="J25" s="1487"/>
      <c r="K25" s="2403"/>
      <c r="L25" s="1460"/>
      <c r="M25" s="1460"/>
      <c r="N25" s="1926"/>
      <c r="O25" s="1460"/>
      <c r="P25" s="1433"/>
      <c r="Q25" s="1433"/>
    </row>
    <row r="26" spans="1:17" ht="15" customHeight="1" outlineLevel="1">
      <c r="A26" s="1899" t="s">
        <v>474</v>
      </c>
      <c r="B26" s="1733"/>
      <c r="C26" s="2042" t="s">
        <v>65</v>
      </c>
      <c r="D26" s="1539">
        <v>447658.56</v>
      </c>
      <c r="E26" s="1596">
        <v>231491.16</v>
      </c>
      <c r="F26" s="1596">
        <f>SUM(G26-E26)</f>
        <v>234619.84</v>
      </c>
      <c r="G26" s="1892">
        <f>'[29]1071'!$C$20</f>
        <v>466111</v>
      </c>
      <c r="H26" s="1892">
        <f>ROUNDUP(H15*0.12,0)</f>
        <v>468712</v>
      </c>
      <c r="I26" s="1892">
        <f>ROUNDUP(I15*0.12,0)</f>
        <v>468712</v>
      </c>
      <c r="J26" s="1478">
        <f>H26*0.1</f>
        <v>46871.200000000004</v>
      </c>
      <c r="K26" s="2403"/>
      <c r="L26" s="1460"/>
      <c r="M26" s="1460"/>
      <c r="N26" s="1926"/>
      <c r="O26" s="1460"/>
      <c r="P26" s="1433"/>
      <c r="Q26" s="1433"/>
    </row>
    <row r="27" spans="1:17" ht="15" customHeight="1" outlineLevel="1">
      <c r="A27" s="1899" t="s">
        <v>64</v>
      </c>
      <c r="B27" s="1733"/>
      <c r="C27" s="2042" t="s">
        <v>63</v>
      </c>
      <c r="D27" s="1539">
        <v>12000</v>
      </c>
      <c r="E27" s="1596">
        <v>6000</v>
      </c>
      <c r="F27" s="1596">
        <f>SUM(G27-E27)</f>
        <v>7305</v>
      </c>
      <c r="G27" s="2044">
        <f>'[29]1071'!$C$21</f>
        <v>13305</v>
      </c>
      <c r="H27" s="1483">
        <f>'plantilla (3)'!B32*100*12</f>
        <v>12000</v>
      </c>
      <c r="I27" s="1483"/>
      <c r="J27" s="1487"/>
      <c r="K27" s="2403"/>
      <c r="L27" s="1460"/>
      <c r="M27" s="1481"/>
      <c r="N27" s="1926"/>
      <c r="O27" s="1460"/>
      <c r="P27" s="1433"/>
      <c r="Q27" s="1433"/>
    </row>
    <row r="28" spans="1:17" ht="15" customHeight="1" outlineLevel="1">
      <c r="A28" s="1899" t="s">
        <v>62</v>
      </c>
      <c r="B28" s="1733"/>
      <c r="C28" s="2042" t="s">
        <v>61</v>
      </c>
      <c r="D28" s="1539">
        <v>39536.569999999992</v>
      </c>
      <c r="E28" s="1596">
        <v>25498.2</v>
      </c>
      <c r="F28" s="1596">
        <f>SUM(G28-E28)</f>
        <v>24859.8</v>
      </c>
      <c r="G28" s="1892">
        <f>'[29]1071'!$C$22</f>
        <v>50358</v>
      </c>
      <c r="H28" s="1488">
        <f>'plantilla (3)'!M34</f>
        <v>63390</v>
      </c>
      <c r="I28" s="2048">
        <f>'plantilla (3)'!P34</f>
        <v>63390</v>
      </c>
      <c r="J28" s="1478">
        <f>H28*0.1</f>
        <v>6339</v>
      </c>
      <c r="K28" s="2403"/>
      <c r="L28" s="1460"/>
      <c r="M28" s="1460"/>
      <c r="N28" s="1926"/>
      <c r="O28" s="1460"/>
      <c r="P28" s="1433"/>
      <c r="Q28" s="1433"/>
    </row>
    <row r="29" spans="1:17" ht="15" customHeight="1" outlineLevel="1">
      <c r="A29" s="1899" t="s">
        <v>60</v>
      </c>
      <c r="B29" s="1733"/>
      <c r="C29" s="2042" t="s">
        <v>59</v>
      </c>
      <c r="D29" s="2397">
        <v>12000</v>
      </c>
      <c r="E29" s="1536">
        <v>6000</v>
      </c>
      <c r="F29" s="1536">
        <f>SUM(G29-E29)</f>
        <v>6000</v>
      </c>
      <c r="G29" s="1479">
        <f>'[29]1071'!$C$23</f>
        <v>12000</v>
      </c>
      <c r="H29" s="1479">
        <f>'plantilla (3)'!B32*100*12</f>
        <v>12000</v>
      </c>
      <c r="I29" s="2045"/>
      <c r="J29" s="1486"/>
      <c r="K29" s="1481" t="str">
        <f>A7</f>
        <v>Office : CITY BUDGET AND MANAGEMENT OFFICE (1071)</v>
      </c>
      <c r="L29" s="1470"/>
      <c r="M29" s="1430"/>
      <c r="N29" s="1926"/>
      <c r="O29" s="1470"/>
      <c r="P29" s="1433"/>
      <c r="Q29" s="1433"/>
    </row>
    <row r="30" spans="1:17" ht="15" customHeight="1" outlineLevel="1">
      <c r="A30" s="1922" t="s">
        <v>56</v>
      </c>
      <c r="B30" s="1733"/>
      <c r="C30" s="2042"/>
      <c r="D30" s="2397"/>
      <c r="E30" s="1536"/>
      <c r="F30" s="1536"/>
      <c r="G30" s="1479"/>
      <c r="H30" s="1479"/>
      <c r="I30" s="2142"/>
      <c r="J30" s="215"/>
      <c r="K30" s="1481" t="s">
        <v>1028</v>
      </c>
      <c r="L30" s="1430"/>
      <c r="M30" s="1924"/>
      <c r="N30" s="1481"/>
      <c r="O30" s="1481"/>
      <c r="P30" s="1433"/>
      <c r="Q30" s="1433"/>
    </row>
    <row r="31" spans="1:17" ht="15" customHeight="1" outlineLevel="1">
      <c r="A31" s="1899" t="s">
        <v>472</v>
      </c>
      <c r="B31" s="1733"/>
      <c r="C31" s="2042" t="s">
        <v>57</v>
      </c>
      <c r="D31" s="2397">
        <v>0</v>
      </c>
      <c r="E31" s="1536">
        <v>0</v>
      </c>
      <c r="F31" s="1536">
        <f>SUM(G31-E31)</f>
        <v>1000</v>
      </c>
      <c r="G31" s="1479">
        <f>'[29]1071'!$C$24</f>
        <v>1000</v>
      </c>
      <c r="H31" s="1483">
        <v>46000</v>
      </c>
      <c r="I31" s="2045"/>
      <c r="J31" s="215"/>
      <c r="K31" s="1477" t="s">
        <v>478</v>
      </c>
      <c r="L31" s="1430"/>
      <c r="M31" s="1430">
        <f>J15</f>
        <v>390592.80000000005</v>
      </c>
      <c r="O31" s="1433"/>
      <c r="P31" s="1433"/>
      <c r="Q31" s="1433"/>
    </row>
    <row r="32" spans="1:17" ht="15" customHeight="1" outlineLevel="1" thickBot="1">
      <c r="A32" s="1913" t="s">
        <v>464</v>
      </c>
      <c r="B32" s="1733"/>
      <c r="C32" s="2037" t="s">
        <v>1027</v>
      </c>
      <c r="D32" s="2397">
        <v>685939</v>
      </c>
      <c r="E32" s="2400">
        <v>0</v>
      </c>
      <c r="F32" s="1536">
        <f>SUM(G32-E32)</f>
        <v>324681</v>
      </c>
      <c r="G32" s="1479">
        <f>'[29]1071'!$C$25</f>
        <v>324681</v>
      </c>
      <c r="H32" s="1479">
        <f>ROUND(M37,0)+1</f>
        <v>508903</v>
      </c>
      <c r="I32" s="2141"/>
      <c r="J32" s="1476">
        <f>SUM(J15:J31)</f>
        <v>508901.8000000001</v>
      </c>
      <c r="K32" s="1471" t="s">
        <v>1031</v>
      </c>
      <c r="L32" s="1430"/>
      <c r="M32" s="1430">
        <f>J22</f>
        <v>32549.4</v>
      </c>
      <c r="O32" s="1433"/>
      <c r="P32" s="1433"/>
      <c r="Q32" s="1433"/>
    </row>
    <row r="33" spans="1:17" ht="15" customHeight="1" outlineLevel="1" thickTop="1">
      <c r="A33" s="1913" t="s">
        <v>470</v>
      </c>
      <c r="B33" s="1733"/>
      <c r="C33" s="2037" t="s">
        <v>53</v>
      </c>
      <c r="D33" s="2397">
        <v>0</v>
      </c>
      <c r="E33" s="2400">
        <v>0</v>
      </c>
      <c r="F33" s="1536">
        <f>SUM(G33-E33)</f>
        <v>10000</v>
      </c>
      <c r="G33" s="1479">
        <f>'[29]1071'!$C$26</f>
        <v>10000</v>
      </c>
      <c r="H33" s="1473">
        <v>10000</v>
      </c>
      <c r="I33" s="2402"/>
      <c r="J33" s="2398"/>
      <c r="K33" s="1471" t="s">
        <v>474</v>
      </c>
      <c r="L33" s="1431"/>
      <c r="M33" s="1431">
        <f>J26</f>
        <v>46871.200000000004</v>
      </c>
    </row>
    <row r="34" spans="1:17" ht="15" customHeight="1" outlineLevel="1">
      <c r="A34" s="1913" t="s">
        <v>52</v>
      </c>
      <c r="B34" s="1733"/>
      <c r="C34" s="2037" t="s">
        <v>51</v>
      </c>
      <c r="D34" s="2397">
        <v>0</v>
      </c>
      <c r="E34" s="2400">
        <v>0</v>
      </c>
      <c r="F34" s="1536">
        <f>SUM(G34-E34)</f>
        <v>1000</v>
      </c>
      <c r="G34" s="1473">
        <f>'[29]1071'!$C$27</f>
        <v>1000</v>
      </c>
      <c r="H34" s="1473">
        <v>1000</v>
      </c>
      <c r="I34" s="1541"/>
      <c r="J34" s="2398"/>
      <c r="K34" s="1471" t="s">
        <v>62</v>
      </c>
      <c r="L34" s="1431"/>
      <c r="M34" s="1431">
        <f>J28</f>
        <v>6339</v>
      </c>
      <c r="O34" s="2204">
        <f>SUM(N45-L45)</f>
        <v>-21000</v>
      </c>
      <c r="P34" s="1533"/>
    </row>
    <row r="35" spans="1:17" ht="15" customHeight="1" outlineLevel="1">
      <c r="A35" s="1917" t="s">
        <v>1393</v>
      </c>
      <c r="B35" s="1733"/>
      <c r="C35" s="2037" t="s">
        <v>49</v>
      </c>
      <c r="D35" s="2397">
        <v>50000</v>
      </c>
      <c r="E35" s="2400">
        <v>0</v>
      </c>
      <c r="F35" s="1536">
        <f>SUM(G35-E35)</f>
        <v>50000</v>
      </c>
      <c r="G35" s="1473">
        <f>'[29]1071'!$C$28</f>
        <v>50000</v>
      </c>
      <c r="H35" s="1473">
        <f>'plantilla (3)'!B32*5000</f>
        <v>50000</v>
      </c>
      <c r="I35" s="2401"/>
      <c r="J35" s="2398"/>
      <c r="K35" s="1471" t="s">
        <v>1229</v>
      </c>
      <c r="L35" s="1431"/>
      <c r="M35" s="1431">
        <f>J24</f>
        <v>32549.4</v>
      </c>
      <c r="O35" s="2204"/>
      <c r="P35" s="1533"/>
    </row>
    <row r="36" spans="1:17" ht="15" customHeight="1" outlineLevel="1">
      <c r="A36" s="1917" t="s">
        <v>499</v>
      </c>
      <c r="B36" s="1733"/>
      <c r="C36" s="2036" t="s">
        <v>47</v>
      </c>
      <c r="D36" s="2397">
        <v>0</v>
      </c>
      <c r="E36" s="2400">
        <v>30000</v>
      </c>
      <c r="F36" s="1536">
        <f>SUM(G36-E36)</f>
        <v>0</v>
      </c>
      <c r="G36" s="1473">
        <f>'[29]1071'!$C$29</f>
        <v>30000</v>
      </c>
      <c r="H36" s="1473">
        <v>0</v>
      </c>
      <c r="I36" s="2399"/>
      <c r="J36" s="2398"/>
      <c r="K36" s="1471" t="s">
        <v>1228</v>
      </c>
      <c r="L36" s="1431"/>
      <c r="M36" s="1431">
        <v>0</v>
      </c>
      <c r="O36" s="2204"/>
      <c r="P36" s="1533"/>
    </row>
    <row r="37" spans="1:17" ht="18" customHeight="1" outlineLevel="1" thickBot="1">
      <c r="A37" s="1756" t="s">
        <v>46</v>
      </c>
      <c r="B37" s="2031"/>
      <c r="C37" s="1906"/>
      <c r="D37" s="2213">
        <f>SUM(D38:D52)</f>
        <v>737923.66</v>
      </c>
      <c r="E37" s="2213">
        <f>SUM(E38:E52)</f>
        <v>299928</v>
      </c>
      <c r="F37" s="2213">
        <f>SUM(F38:F52)</f>
        <v>814172</v>
      </c>
      <c r="G37" s="2213">
        <f>SUM(G38:G52)</f>
        <v>1114100</v>
      </c>
      <c r="H37" s="2213">
        <f>SUM(H38:H52)</f>
        <v>881600</v>
      </c>
      <c r="K37" s="1464" t="s">
        <v>1038</v>
      </c>
      <c r="L37" s="1464"/>
      <c r="M37" s="1468">
        <f>SUM(M31:M36)</f>
        <v>508901.8000000001</v>
      </c>
      <c r="O37" s="2204"/>
      <c r="P37" s="1533"/>
    </row>
    <row r="38" spans="1:17" s="1533" customFormat="1" ht="15" customHeight="1" outlineLevel="1" thickTop="1">
      <c r="A38" s="1899" t="s">
        <v>1415</v>
      </c>
      <c r="B38" s="1905"/>
      <c r="C38" s="2023" t="s">
        <v>44</v>
      </c>
      <c r="D38" s="2397">
        <v>110797.18</v>
      </c>
      <c r="E38" s="1491">
        <f>'[29]1071'!$E$31</f>
        <v>11408</v>
      </c>
      <c r="F38" s="1536">
        <f>SUM(G38-E38)</f>
        <v>206092</v>
      </c>
      <c r="G38" s="1483">
        <f>'[29]1071'!$C$31</f>
        <v>217500</v>
      </c>
      <c r="H38" s="1491">
        <v>125000</v>
      </c>
      <c r="I38" s="1544"/>
      <c r="J38" s="2395"/>
      <c r="K38" s="1433"/>
      <c r="O38" s="2391">
        <f>SUM(L48+O34)</f>
        <v>105200</v>
      </c>
      <c r="Q38" s="1417"/>
    </row>
    <row r="39" spans="1:17" s="1533" customFormat="1" ht="15" customHeight="1" outlineLevel="1">
      <c r="A39" s="1899" t="s">
        <v>211</v>
      </c>
      <c r="B39" s="1898"/>
      <c r="C39" s="2023" t="s">
        <v>40</v>
      </c>
      <c r="D39" s="2397">
        <v>103450</v>
      </c>
      <c r="E39" s="1491">
        <f>'[29]1071'!$E$32</f>
        <v>3100</v>
      </c>
      <c r="F39" s="1536">
        <f>SUM(G39-E39)</f>
        <v>106900</v>
      </c>
      <c r="G39" s="1483">
        <f>'[29]1071'!$C$32</f>
        <v>110000</v>
      </c>
      <c r="H39" s="1491">
        <v>80000</v>
      </c>
      <c r="I39" s="1544"/>
      <c r="J39" s="2395"/>
      <c r="K39" s="1481" t="s">
        <v>1478</v>
      </c>
      <c r="Q39" s="1417"/>
    </row>
    <row r="40" spans="1:17" s="1533" customFormat="1" ht="15" customHeight="1" outlineLevel="1">
      <c r="A40" s="1899" t="s">
        <v>39</v>
      </c>
      <c r="B40" s="1898"/>
      <c r="C40" s="2023" t="s">
        <v>35</v>
      </c>
      <c r="D40" s="1539">
        <v>103000</v>
      </c>
      <c r="E40" s="1884">
        <f>'[29]1071'!$E$33</f>
        <v>52696.05</v>
      </c>
      <c r="F40" s="1596">
        <f>SUM(G40-E40)</f>
        <v>62303.95</v>
      </c>
      <c r="G40" s="2396">
        <f>'[29]1071'!$C$33</f>
        <v>115000</v>
      </c>
      <c r="H40" s="1491">
        <v>85000</v>
      </c>
      <c r="I40" s="1544"/>
      <c r="J40" s="2395"/>
      <c r="K40" s="1417" t="s">
        <v>1477</v>
      </c>
      <c r="L40" s="1417"/>
      <c r="M40" s="1417"/>
      <c r="N40" s="1417"/>
      <c r="O40" s="1417"/>
      <c r="P40" s="1417"/>
      <c r="Q40" s="1417"/>
    </row>
    <row r="41" spans="1:17" s="1533" customFormat="1" ht="15" customHeight="1" outlineLevel="1">
      <c r="A41" s="1615" t="s">
        <v>334</v>
      </c>
      <c r="B41" s="1733"/>
      <c r="C41" s="2023"/>
      <c r="D41" s="1539"/>
      <c r="E41" s="1884"/>
      <c r="F41" s="1596"/>
      <c r="G41" s="2396"/>
      <c r="H41" s="1491"/>
      <c r="I41" s="1544"/>
      <c r="J41" s="2395"/>
      <c r="Q41" s="1417"/>
    </row>
    <row r="42" spans="1:17" s="1533" customFormat="1" ht="15" customHeight="1" outlineLevel="1">
      <c r="A42" s="1901"/>
      <c r="B42" s="2026" t="s">
        <v>333</v>
      </c>
      <c r="C42" s="2019" t="s">
        <v>133</v>
      </c>
      <c r="D42" s="1539">
        <v>52000</v>
      </c>
      <c r="E42" s="1884">
        <f>'[29]1071'!$E$34</f>
        <v>25625</v>
      </c>
      <c r="F42" s="1596">
        <f>SUM(G42-E42)</f>
        <v>39375</v>
      </c>
      <c r="G42" s="2396">
        <f>'[29]1071'!$C$34</f>
        <v>65000</v>
      </c>
      <c r="H42" s="1491">
        <v>55000</v>
      </c>
      <c r="I42" s="1544"/>
      <c r="J42" s="2395"/>
      <c r="K42" s="2393" t="s">
        <v>1476</v>
      </c>
    </row>
    <row r="43" spans="1:17" s="1533" customFormat="1" ht="15" customHeight="1" outlineLevel="1">
      <c r="A43" s="1901" t="s">
        <v>238</v>
      </c>
      <c r="B43" s="2026"/>
      <c r="C43" s="2019" t="s">
        <v>131</v>
      </c>
      <c r="D43" s="1539">
        <v>0</v>
      </c>
      <c r="E43" s="1884">
        <f>'[29]1071'!$E$37</f>
        <v>0</v>
      </c>
      <c r="F43" s="1596">
        <f>SUM(G43-E43)</f>
        <v>20000</v>
      </c>
      <c r="G43" s="2396">
        <f>'[29]1071'!$C$37</f>
        <v>20000</v>
      </c>
      <c r="H43" s="1491">
        <v>20000</v>
      </c>
      <c r="I43" s="1544"/>
      <c r="J43" s="2395"/>
    </row>
    <row r="44" spans="1:17" s="1533" customFormat="1" ht="15" customHeight="1" outlineLevel="1">
      <c r="A44" s="1615" t="s">
        <v>1017</v>
      </c>
      <c r="B44" s="1733"/>
      <c r="C44" s="2014" t="s">
        <v>33</v>
      </c>
      <c r="D44" s="1539">
        <v>20000</v>
      </c>
      <c r="E44" s="1884">
        <f>'[29]1071'!$E$35</f>
        <v>0</v>
      </c>
      <c r="F44" s="1596">
        <f>SUM(G44-E44)</f>
        <v>50000</v>
      </c>
      <c r="G44" s="2396">
        <f>'[29]1071'!$C$35</f>
        <v>50000</v>
      </c>
      <c r="H44" s="1491">
        <v>30000</v>
      </c>
      <c r="I44" s="1544"/>
      <c r="J44" s="2395"/>
      <c r="K44" s="2394" t="s">
        <v>1475</v>
      </c>
      <c r="L44" s="2394"/>
    </row>
    <row r="45" spans="1:17" ht="15" customHeight="1" outlineLevel="1">
      <c r="A45" s="1615" t="s">
        <v>171</v>
      </c>
      <c r="B45" s="1733"/>
      <c r="C45" s="2023" t="s">
        <v>29</v>
      </c>
      <c r="D45" s="1539">
        <v>410</v>
      </c>
      <c r="E45" s="1884">
        <f>'[29]1071'!$E$36</f>
        <v>0</v>
      </c>
      <c r="F45" s="1596">
        <f>SUM(G45-E45)</f>
        <v>1000</v>
      </c>
      <c r="G45" s="1595">
        <f>'[29]1071'!$C$36</f>
        <v>1000</v>
      </c>
      <c r="H45" s="1491">
        <v>1000</v>
      </c>
      <c r="I45" s="1433"/>
      <c r="J45" s="1422"/>
      <c r="K45" s="2393" t="s">
        <v>1118</v>
      </c>
      <c r="L45" s="2393">
        <f>'plantilla (3)'!B32*2100</f>
        <v>21000</v>
      </c>
      <c r="N45" s="2204"/>
      <c r="Q45" s="1533"/>
    </row>
    <row r="46" spans="1:17" ht="15" customHeight="1" outlineLevel="1">
      <c r="A46" s="1899" t="s">
        <v>28</v>
      </c>
      <c r="B46" s="1898"/>
      <c r="C46" s="2019" t="s">
        <v>27</v>
      </c>
      <c r="D46" s="1539">
        <v>27864.640000000003</v>
      </c>
      <c r="E46" s="1491">
        <f>'[29]1071'!$E$38</f>
        <v>21585.08</v>
      </c>
      <c r="F46" s="1596">
        <f>SUM(G46-E46)</f>
        <v>43414.92</v>
      </c>
      <c r="G46" s="1595">
        <f>'[29]1071'!$C$38</f>
        <v>65000</v>
      </c>
      <c r="H46" s="1491">
        <v>65000</v>
      </c>
      <c r="K46" s="2393" t="s">
        <v>1001</v>
      </c>
      <c r="L46" s="2393">
        <f>'plantilla (3)'!B32*200</f>
        <v>2000</v>
      </c>
      <c r="N46" s="2204"/>
      <c r="Q46" s="1533"/>
    </row>
    <row r="47" spans="1:17" ht="15" customHeight="1" outlineLevel="1">
      <c r="A47" s="1897" t="s">
        <v>24</v>
      </c>
      <c r="B47" s="1896"/>
      <c r="C47" s="2014" t="s">
        <v>23</v>
      </c>
      <c r="D47" s="1539">
        <v>208370.32</v>
      </c>
      <c r="E47" s="1491">
        <f>'[29]1071'!$E$39</f>
        <v>105764.37</v>
      </c>
      <c r="F47" s="1596">
        <f>SUM(G47-E47)</f>
        <v>131835.63</v>
      </c>
      <c r="G47" s="1595">
        <f>'[29]1071'!$C$39</f>
        <v>237600</v>
      </c>
      <c r="H47" s="1491">
        <v>237600</v>
      </c>
      <c r="K47" s="2393" t="s">
        <v>999</v>
      </c>
      <c r="L47" s="2393">
        <f>SUM(H52-L45-L46)</f>
        <v>103200</v>
      </c>
      <c r="N47" s="2204"/>
      <c r="Q47" s="1533"/>
    </row>
    <row r="48" spans="1:17" ht="15" customHeight="1" outlineLevel="1">
      <c r="A48" s="1615" t="s">
        <v>1014</v>
      </c>
      <c r="B48" s="1770"/>
      <c r="C48" s="1769"/>
      <c r="D48" s="1539"/>
      <c r="E48" s="1491"/>
      <c r="F48" s="1596"/>
      <c r="G48" s="1595"/>
      <c r="H48" s="1491"/>
      <c r="K48" s="2393" t="s">
        <v>998</v>
      </c>
      <c r="L48" s="2392">
        <f>SUM(L45:L47)</f>
        <v>126200</v>
      </c>
      <c r="N48" s="2204"/>
      <c r="Q48" s="1533"/>
    </row>
    <row r="49" spans="1:17" ht="15" customHeight="1" outlineLevel="1">
      <c r="A49" s="1727"/>
      <c r="B49" s="1768" t="s">
        <v>1015</v>
      </c>
      <c r="C49" s="2019" t="s">
        <v>118</v>
      </c>
      <c r="D49" s="1539">
        <v>5035</v>
      </c>
      <c r="E49" s="1491">
        <f>'[29]1071'!$E$40</f>
        <v>0</v>
      </c>
      <c r="F49" s="1596">
        <f>SUM(G49-E49)</f>
        <v>10000</v>
      </c>
      <c r="G49" s="1595">
        <v>10000</v>
      </c>
      <c r="H49" s="1491">
        <v>10000</v>
      </c>
      <c r="N49" s="2391"/>
    </row>
    <row r="50" spans="1:17" ht="15" customHeight="1" outlineLevel="1">
      <c r="A50" s="1615" t="s">
        <v>1014</v>
      </c>
      <c r="B50" s="1770"/>
      <c r="C50" s="1769"/>
      <c r="D50" s="1539"/>
      <c r="E50" s="1491"/>
      <c r="F50" s="1596"/>
      <c r="G50" s="1595"/>
      <c r="H50" s="1491"/>
      <c r="L50" s="2208" t="s">
        <v>997</v>
      </c>
      <c r="M50" s="2204"/>
      <c r="N50" s="1533"/>
    </row>
    <row r="51" spans="1:17" ht="15" customHeight="1" outlineLevel="2">
      <c r="A51" s="1727"/>
      <c r="B51" s="1768" t="s">
        <v>1013</v>
      </c>
      <c r="C51" s="2019" t="s">
        <v>18</v>
      </c>
      <c r="D51" s="1539">
        <v>11800</v>
      </c>
      <c r="E51" s="1491">
        <f>'[29]1071'!$E$41</f>
        <v>0</v>
      </c>
      <c r="F51" s="1596">
        <f>SUM(G51-E51)</f>
        <v>56800</v>
      </c>
      <c r="G51" s="1595">
        <f>'[29]1071'!$C$41</f>
        <v>56800</v>
      </c>
      <c r="H51" s="1491">
        <v>46800</v>
      </c>
      <c r="J51" s="1524"/>
      <c r="K51" s="1524"/>
    </row>
    <row r="52" spans="1:17" ht="15" customHeight="1" outlineLevel="2">
      <c r="A52" s="1881" t="s">
        <v>10</v>
      </c>
      <c r="B52" s="1880"/>
      <c r="C52" s="2014" t="s">
        <v>9</v>
      </c>
      <c r="D52" s="1539">
        <v>95196.51999999999</v>
      </c>
      <c r="E52" s="1491">
        <f>'[29]1071'!$E$42</f>
        <v>79749.5</v>
      </c>
      <c r="F52" s="1596">
        <f>SUM(G52-E52)</f>
        <v>86450.5</v>
      </c>
      <c r="G52" s="1595">
        <f>'[29]1071'!$C$42</f>
        <v>166200</v>
      </c>
      <c r="H52" s="1491">
        <v>126200</v>
      </c>
      <c r="J52" s="2390" t="s">
        <v>1474</v>
      </c>
      <c r="K52" s="2390"/>
      <c r="L52" s="2390"/>
      <c r="M52" s="2390"/>
      <c r="N52" s="2390"/>
    </row>
    <row r="53" spans="1:17" ht="20.100000000000001" customHeight="1" outlineLevel="1" thickBot="1">
      <c r="A53" s="2389" t="s">
        <v>8</v>
      </c>
      <c r="B53" s="1531"/>
      <c r="C53" s="2388"/>
      <c r="D53" s="1436">
        <f>SUM(D13+D37)</f>
        <v>7086692.1900000004</v>
      </c>
      <c r="E53" s="1436">
        <f>SUM(E13+E37)</f>
        <v>3164163.0800000005</v>
      </c>
      <c r="F53" s="1436">
        <f>SUM(F13+F37)</f>
        <v>4545023.92</v>
      </c>
      <c r="G53" s="1436">
        <f>SUM(G13+G37)</f>
        <v>7709187</v>
      </c>
      <c r="H53" s="1585">
        <f>SUM(H13+H37)</f>
        <v>7481521</v>
      </c>
      <c r="I53" s="1583" t="s">
        <v>1220</v>
      </c>
      <c r="J53" s="1417"/>
      <c r="K53" s="2387" t="s">
        <v>1473</v>
      </c>
      <c r="L53" s="2387" t="s">
        <v>1472</v>
      </c>
      <c r="M53" s="2387" t="s">
        <v>1472</v>
      </c>
      <c r="N53" s="2386"/>
      <c r="O53" s="1533"/>
      <c r="P53" s="1533"/>
    </row>
    <row r="54" spans="1:17" s="1533" customFormat="1" ht="15.4" customHeight="1" outlineLevel="1" thickTop="1">
      <c r="A54" s="1430"/>
      <c r="B54" s="1430"/>
      <c r="C54" s="1581"/>
      <c r="D54" s="1430"/>
      <c r="E54" s="1570"/>
      <c r="F54" s="1570"/>
      <c r="G54" s="1430"/>
      <c r="H54" s="1417"/>
      <c r="I54" s="1417"/>
      <c r="J54" s="2382" t="s">
        <v>996</v>
      </c>
      <c r="K54" s="2381">
        <v>27</v>
      </c>
      <c r="L54" s="2381">
        <v>22</v>
      </c>
      <c r="M54" s="2381">
        <v>22</v>
      </c>
      <c r="N54" s="2381"/>
      <c r="Q54" s="1417"/>
    </row>
    <row r="55" spans="1:17" s="1533" customFormat="1" ht="15" customHeight="1" outlineLevel="1">
      <c r="A55" s="1430" t="s">
        <v>1471</v>
      </c>
      <c r="B55" s="1430"/>
      <c r="C55" s="1581" t="s">
        <v>6</v>
      </c>
      <c r="D55" s="1430"/>
      <c r="E55" s="1570" t="s">
        <v>1470</v>
      </c>
      <c r="F55" s="1570"/>
      <c r="G55" s="1430"/>
      <c r="H55" s="1417"/>
      <c r="I55" s="1417"/>
      <c r="J55" s="2382" t="s">
        <v>995</v>
      </c>
      <c r="K55" s="2381">
        <v>24</v>
      </c>
      <c r="L55" s="2381">
        <v>22</v>
      </c>
      <c r="M55" s="2381">
        <v>22</v>
      </c>
      <c r="N55" s="2381"/>
      <c r="Q55" s="1417"/>
    </row>
    <row r="56" spans="1:17" ht="10.5" customHeight="1" outlineLevel="2">
      <c r="A56" s="1430"/>
      <c r="C56" s="2385"/>
      <c r="E56" s="1570"/>
      <c r="F56" s="1570"/>
      <c r="G56" s="1430"/>
      <c r="J56" s="2382" t="s">
        <v>994</v>
      </c>
      <c r="K56" s="2381">
        <v>27</v>
      </c>
      <c r="L56" s="2381">
        <v>22</v>
      </c>
      <c r="M56" s="2381">
        <v>22</v>
      </c>
      <c r="N56" s="2381"/>
    </row>
    <row r="57" spans="1:17" ht="15" customHeight="1">
      <c r="I57" s="1430"/>
      <c r="J57" s="2382" t="s">
        <v>993</v>
      </c>
      <c r="K57" s="2381">
        <v>25</v>
      </c>
      <c r="L57" s="2381">
        <v>22</v>
      </c>
      <c r="M57" s="2381">
        <v>22</v>
      </c>
      <c r="N57" s="2381"/>
    </row>
    <row r="58" spans="1:17" ht="15" customHeight="1">
      <c r="A58" s="1527" t="s">
        <v>1936</v>
      </c>
      <c r="B58" s="1430"/>
      <c r="C58" s="1428" t="s">
        <v>1906</v>
      </c>
      <c r="D58" s="1428"/>
      <c r="E58" s="1526" t="s">
        <v>1876</v>
      </c>
      <c r="F58" s="1526"/>
      <c r="G58" s="1526"/>
      <c r="H58" s="1526"/>
      <c r="I58" s="1422"/>
      <c r="J58" s="2382" t="s">
        <v>992</v>
      </c>
      <c r="K58" s="2381">
        <v>27</v>
      </c>
      <c r="L58" s="2381">
        <v>22</v>
      </c>
      <c r="M58" s="2381">
        <v>22</v>
      </c>
      <c r="N58" s="2381"/>
    </row>
    <row r="59" spans="1:17" ht="15" customHeight="1">
      <c r="A59" s="2384" t="s">
        <v>1469</v>
      </c>
      <c r="B59" s="1422"/>
      <c r="C59" s="1425" t="s">
        <v>100</v>
      </c>
      <c r="D59" s="1425"/>
      <c r="E59" s="1521" t="s">
        <v>0</v>
      </c>
      <c r="F59" s="1521"/>
      <c r="G59" s="1521"/>
      <c r="H59" s="1521"/>
      <c r="J59" s="2382" t="s">
        <v>991</v>
      </c>
      <c r="K59" s="2381">
        <v>26</v>
      </c>
      <c r="L59" s="2381">
        <v>22</v>
      </c>
      <c r="M59" s="2381">
        <v>22</v>
      </c>
      <c r="N59" s="2381"/>
    </row>
    <row r="60" spans="1:17" s="1430" customFormat="1" ht="15" customHeight="1">
      <c r="J60" s="2382" t="s">
        <v>990</v>
      </c>
      <c r="K60" s="2383">
        <v>27</v>
      </c>
      <c r="L60" s="2383">
        <v>22</v>
      </c>
      <c r="M60" s="2383">
        <v>22</v>
      </c>
      <c r="N60" s="2383"/>
    </row>
    <row r="61" spans="1:17" s="1420" customFormat="1" ht="15" customHeight="1">
      <c r="J61" s="2382" t="s">
        <v>989</v>
      </c>
      <c r="K61" s="2381">
        <v>25</v>
      </c>
      <c r="L61" s="2381">
        <v>22</v>
      </c>
      <c r="M61" s="2381">
        <v>22</v>
      </c>
      <c r="N61" s="2381"/>
    </row>
    <row r="62" spans="1:17" s="1420" customFormat="1" ht="15" customHeight="1">
      <c r="B62" s="1422"/>
      <c r="C62" s="1525"/>
      <c r="D62" s="1525"/>
      <c r="E62" s="1423"/>
      <c r="F62" s="1423"/>
      <c r="G62" s="1423"/>
      <c r="H62" s="1423"/>
      <c r="I62" s="1422"/>
      <c r="J62" s="2382" t="s">
        <v>988</v>
      </c>
      <c r="K62" s="2381">
        <v>27</v>
      </c>
      <c r="L62" s="2381">
        <v>22</v>
      </c>
      <c r="M62" s="2381">
        <v>22</v>
      </c>
      <c r="N62" s="2381"/>
    </row>
    <row r="63" spans="1:17" s="1420" customFormat="1" ht="15" customHeight="1">
      <c r="B63" s="1422"/>
      <c r="C63" s="2380"/>
      <c r="D63" s="1423"/>
      <c r="E63" s="1423"/>
      <c r="F63" s="1423"/>
      <c r="G63" s="1423"/>
      <c r="H63" s="1423"/>
      <c r="I63" s="1422"/>
      <c r="J63" s="2382" t="s">
        <v>987</v>
      </c>
      <c r="K63" s="2381">
        <v>26</v>
      </c>
      <c r="L63" s="2381">
        <v>22</v>
      </c>
      <c r="M63" s="2381">
        <v>22</v>
      </c>
      <c r="N63" s="2381"/>
    </row>
    <row r="64" spans="1:17" s="1420" customFormat="1" ht="15" customHeight="1">
      <c r="B64" s="1422"/>
      <c r="C64" s="2380"/>
      <c r="D64" s="1423"/>
      <c r="E64" s="1423"/>
      <c r="F64" s="1423"/>
      <c r="G64" s="1423"/>
      <c r="H64" s="1423"/>
      <c r="I64" s="1422"/>
      <c r="J64" s="2382" t="s">
        <v>986</v>
      </c>
      <c r="K64" s="2381">
        <v>26</v>
      </c>
      <c r="L64" s="2381">
        <v>22</v>
      </c>
      <c r="M64" s="2381">
        <v>22</v>
      </c>
      <c r="N64" s="2381"/>
    </row>
    <row r="65" spans="3:14" s="1420" customFormat="1" ht="15" customHeight="1">
      <c r="C65" s="2380"/>
      <c r="D65" s="1423"/>
      <c r="E65" s="1423"/>
      <c r="F65" s="1423"/>
      <c r="G65" s="1423"/>
      <c r="H65" s="1423"/>
      <c r="I65" s="1422"/>
      <c r="J65" s="2379" t="s">
        <v>1468</v>
      </c>
      <c r="K65" s="2378">
        <f>SUM(K54:K64)</f>
        <v>287</v>
      </c>
      <c r="L65" s="2378">
        <f>SUM(L54:L64)</f>
        <v>242</v>
      </c>
      <c r="M65" s="2378">
        <f>SUM(M54:M64)</f>
        <v>242</v>
      </c>
      <c r="N65" s="2377"/>
    </row>
    <row r="66" spans="3:14" s="1524" customFormat="1" ht="15" customHeight="1">
      <c r="C66" s="2373"/>
    </row>
    <row r="67" spans="3:14" s="1524" customFormat="1" ht="15" customHeight="1">
      <c r="C67" s="2373"/>
      <c r="J67" s="1417"/>
      <c r="K67" s="2376">
        <f>SUM(K65:N65)</f>
        <v>771</v>
      </c>
      <c r="L67" s="1417" t="s">
        <v>1467</v>
      </c>
      <c r="M67" s="1417"/>
      <c r="N67" s="1417"/>
    </row>
    <row r="68" spans="3:14" s="1524" customFormat="1" ht="15" customHeight="1">
      <c r="C68" s="2373"/>
      <c r="J68" s="1417"/>
      <c r="K68" s="2375">
        <v>280</v>
      </c>
      <c r="L68" s="1417" t="s">
        <v>1466</v>
      </c>
      <c r="M68" s="1417"/>
      <c r="N68" s="1417"/>
    </row>
    <row r="69" spans="3:14" s="1524" customFormat="1" ht="15" customHeight="1" thickBot="1">
      <c r="C69" s="2373"/>
      <c r="J69" s="1417"/>
      <c r="K69" s="2374">
        <f>SUM(K67*K68)</f>
        <v>215880</v>
      </c>
      <c r="L69" s="1430" t="s">
        <v>1465</v>
      </c>
      <c r="M69" s="1417"/>
      <c r="N69" s="1417"/>
    </row>
    <row r="70" spans="3:14" s="1524" customFormat="1" ht="12" customHeight="1" thickTop="1">
      <c r="C70" s="2373"/>
      <c r="J70" s="1417"/>
      <c r="K70" s="1417"/>
      <c r="L70" s="1417"/>
      <c r="M70" s="1417"/>
      <c r="N70" s="1417"/>
    </row>
    <row r="71" spans="3:14" s="1524" customFormat="1" ht="12" customHeight="1">
      <c r="C71" s="2373"/>
      <c r="J71" s="1417"/>
    </row>
    <row r="72" spans="3:14">
      <c r="J72" s="1417"/>
    </row>
    <row r="74" spans="3:14">
      <c r="K74" s="1417">
        <v>22</v>
      </c>
      <c r="L74" s="1417">
        <v>280</v>
      </c>
      <c r="M74" s="1417">
        <f>SUM(K74*L74*12)</f>
        <v>73920</v>
      </c>
      <c r="N74" s="1417" t="s">
        <v>1464</v>
      </c>
    </row>
    <row r="75" spans="3:14">
      <c r="K75" s="1417">
        <v>26</v>
      </c>
      <c r="L75" s="1417">
        <v>280</v>
      </c>
      <c r="M75" s="1417">
        <f>SUM(K75*L75*12)</f>
        <v>87360</v>
      </c>
      <c r="N75" s="1417" t="s">
        <v>1463</v>
      </c>
    </row>
  </sheetData>
  <mergeCells count="10">
    <mergeCell ref="J52:N52"/>
    <mergeCell ref="C59:D59"/>
    <mergeCell ref="E59:H59"/>
    <mergeCell ref="A4:H4"/>
    <mergeCell ref="A5:H5"/>
    <mergeCell ref="E9:G9"/>
    <mergeCell ref="C58:D58"/>
    <mergeCell ref="E58:H58"/>
    <mergeCell ref="C62:D62"/>
    <mergeCell ref="A9:B11"/>
  </mergeCells>
  <pageMargins left="0.5" right="0" top="0.25" bottom="0" header="0.5" footer="0"/>
  <pageSetup paperSize="5" orientation="portrait"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S46"/>
  <sheetViews>
    <sheetView showGridLines="0" showOutlineSymbols="0" topLeftCell="A22" workbookViewId="0">
      <selection activeCell="I22" sqref="I1:K1048576"/>
    </sheetView>
  </sheetViews>
  <sheetFormatPr defaultColWidth="12.5703125" defaultRowHeight="12.75" outlineLevelRow="2" outlineLevelCol="2"/>
  <cols>
    <col min="1" max="1" width="1.85546875" style="1430" customWidth="1"/>
    <col min="2" max="2" width="34.140625" style="1430" customWidth="1"/>
    <col min="3" max="3" width="9.7109375" style="1430" customWidth="1"/>
    <col min="4" max="8" width="10.7109375" style="1430" customWidth="1"/>
    <col min="9" max="9" width="14.140625" style="1430" hidden="1" customWidth="1"/>
    <col min="10" max="11" width="0" style="1430" hidden="1" customWidth="1"/>
    <col min="12" max="48" width="12.5703125" style="1430"/>
    <col min="49" max="53" width="12.5703125" style="1430" outlineLevel="1"/>
    <col min="54" max="59" width="12.5703125" style="1430" outlineLevel="2"/>
    <col min="60" max="62" width="12.5703125" style="1430" outlineLevel="1"/>
    <col min="63" max="82" width="12.5703125" style="1430"/>
    <col min="83" max="86" width="12.5703125" style="1430" outlineLevel="1"/>
    <col min="87" max="134" width="12.5703125" style="1430"/>
    <col min="135" max="140" width="12.5703125" style="1430" outlineLevel="1"/>
    <col min="141" max="146" width="12.5703125" style="1430" outlineLevel="2"/>
    <col min="147" max="149" width="12.5703125" style="1430" outlineLevel="1"/>
    <col min="150" max="16384" width="12.5703125" style="1430"/>
  </cols>
  <sheetData>
    <row r="1" spans="1:10" s="1417" customFormat="1" ht="14.25" customHeight="1">
      <c r="A1" s="1635" t="s">
        <v>99</v>
      </c>
      <c r="B1" s="1430"/>
      <c r="C1" s="1419"/>
      <c r="E1" s="1522"/>
      <c r="H1" s="1522"/>
      <c r="J1" s="1418"/>
    </row>
    <row r="2" spans="1:10" s="1417" customFormat="1" ht="14.25" customHeight="1">
      <c r="A2" s="1633" t="s">
        <v>221</v>
      </c>
      <c r="B2" s="1430"/>
      <c r="C2" s="1419"/>
      <c r="E2" s="1522"/>
      <c r="H2" s="1522"/>
      <c r="J2" s="1418"/>
    </row>
    <row r="3" spans="1:10" s="1417" customFormat="1" ht="14.25" customHeight="1">
      <c r="A3" s="1430"/>
      <c r="B3" s="1430"/>
      <c r="C3" s="1419"/>
      <c r="E3" s="1522"/>
      <c r="G3" s="1523"/>
      <c r="H3" s="1522"/>
      <c r="J3" s="1418"/>
    </row>
    <row r="4" spans="1:10" s="1417" customFormat="1" ht="14.25" customHeight="1">
      <c r="A4" s="1430"/>
      <c r="B4" s="1430"/>
      <c r="C4" s="1419"/>
      <c r="E4" s="1522"/>
      <c r="G4" s="1523"/>
      <c r="H4" s="1522"/>
      <c r="J4" s="1418"/>
    </row>
    <row r="5" spans="1:10" s="1417" customFormat="1" ht="14.25" customHeight="1">
      <c r="A5" s="1573" t="s">
        <v>220</v>
      </c>
      <c r="B5" s="1573"/>
      <c r="C5" s="1573"/>
      <c r="D5" s="1573"/>
      <c r="E5" s="1573"/>
      <c r="F5" s="1573"/>
      <c r="G5" s="1573"/>
      <c r="H5" s="1573"/>
      <c r="J5" s="1418"/>
    </row>
    <row r="6" spans="1:10" s="1417" customFormat="1" ht="14.25" customHeight="1">
      <c r="A6" s="1521" t="s">
        <v>1127</v>
      </c>
      <c r="B6" s="1520"/>
      <c r="C6" s="1520"/>
      <c r="D6" s="1520"/>
      <c r="E6" s="1520"/>
      <c r="F6" s="1520"/>
      <c r="G6" s="1520"/>
      <c r="H6" s="1520"/>
      <c r="J6" s="1418"/>
    </row>
    <row r="7" spans="1:10" s="1417" customFormat="1" ht="14.25" customHeight="1">
      <c r="A7" s="1571"/>
      <c r="B7" s="1571"/>
      <c r="C7" s="1572"/>
      <c r="D7" s="1571"/>
      <c r="E7" s="1571"/>
      <c r="F7" s="1571"/>
      <c r="G7" s="1571"/>
      <c r="H7" s="1571"/>
      <c r="J7" s="1418"/>
    </row>
    <row r="8" spans="1:10" ht="14.25" customHeight="1">
      <c r="A8" s="2056" t="s">
        <v>1489</v>
      </c>
    </row>
    <row r="9" spans="1:10" ht="14.25" customHeight="1">
      <c r="A9" s="1631"/>
      <c r="B9" s="1630"/>
    </row>
    <row r="10" spans="1:10" ht="14.25" customHeight="1">
      <c r="A10" s="1518" t="s">
        <v>143</v>
      </c>
      <c r="B10" s="1517"/>
      <c r="C10" s="1516" t="s">
        <v>92</v>
      </c>
      <c r="D10" s="1511" t="s">
        <v>91</v>
      </c>
      <c r="E10" s="1515" t="s">
        <v>93</v>
      </c>
      <c r="F10" s="1514"/>
      <c r="G10" s="1513"/>
      <c r="H10" s="1512" t="s">
        <v>87</v>
      </c>
    </row>
    <row r="11" spans="1:10" ht="14.25" customHeight="1">
      <c r="A11" s="1510"/>
      <c r="B11" s="1509"/>
      <c r="C11" s="1508" t="s">
        <v>86</v>
      </c>
      <c r="D11" s="1505">
        <v>2019</v>
      </c>
      <c r="E11" s="1507" t="s">
        <v>1004</v>
      </c>
      <c r="F11" s="1507" t="s">
        <v>1003</v>
      </c>
      <c r="G11" s="1506" t="s">
        <v>88</v>
      </c>
      <c r="H11" s="1505">
        <v>2021</v>
      </c>
    </row>
    <row r="12" spans="1:10" ht="14.25" customHeight="1">
      <c r="A12" s="1504"/>
      <c r="B12" s="1503"/>
      <c r="C12" s="1502"/>
      <c r="D12" s="1500" t="s">
        <v>84</v>
      </c>
      <c r="E12" s="1500" t="s">
        <v>84</v>
      </c>
      <c r="F12" s="1500" t="s">
        <v>142</v>
      </c>
      <c r="G12" s="1501"/>
      <c r="H12" s="1500" t="s">
        <v>83</v>
      </c>
    </row>
    <row r="13" spans="1:10" ht="18" customHeight="1">
      <c r="A13" s="1496" t="s">
        <v>213</v>
      </c>
      <c r="B13" s="1498"/>
      <c r="C13" s="1539"/>
      <c r="D13" s="1884"/>
      <c r="E13" s="1884"/>
      <c r="F13" s="1884"/>
      <c r="G13" s="1491"/>
      <c r="H13" s="1491"/>
      <c r="I13" s="1431"/>
    </row>
    <row r="14" spans="1:10" ht="18" customHeight="1" outlineLevel="1">
      <c r="A14" s="1679" t="s">
        <v>46</v>
      </c>
      <c r="B14" s="2309"/>
      <c r="C14" s="2030"/>
      <c r="D14" s="2280">
        <f>SUM(D15:D29)</f>
        <v>381741.03</v>
      </c>
      <c r="E14" s="2280">
        <f>SUM(E15:E29)</f>
        <v>256849.82</v>
      </c>
      <c r="F14" s="2280">
        <f>SUM(F15:F29)</f>
        <v>319950.18</v>
      </c>
      <c r="G14" s="2280">
        <f>SUM(G15:G29)</f>
        <v>576800</v>
      </c>
      <c r="H14" s="2280">
        <f>SUM(H15:H29)</f>
        <v>576000</v>
      </c>
    </row>
    <row r="15" spans="1:10" s="1882" customFormat="1" ht="19.899999999999999" customHeight="1" outlineLevel="1">
      <c r="A15" s="2279" t="s">
        <v>414</v>
      </c>
      <c r="B15" s="1733"/>
      <c r="C15" s="2426" t="s">
        <v>413</v>
      </c>
      <c r="D15" s="2425"/>
      <c r="E15" s="2420"/>
      <c r="F15" s="2420"/>
      <c r="G15" s="2420"/>
      <c r="H15" s="1606"/>
      <c r="I15" s="1883"/>
    </row>
    <row r="16" spans="1:10" s="1882" customFormat="1" ht="19.899999999999999" customHeight="1" outlineLevel="1">
      <c r="A16" s="2422" t="s">
        <v>45</v>
      </c>
      <c r="B16" s="1733"/>
      <c r="C16" s="2294"/>
      <c r="D16" s="2421">
        <v>31363</v>
      </c>
      <c r="E16" s="2420">
        <v>15879</v>
      </c>
      <c r="F16" s="2420">
        <f>G16-E16</f>
        <v>69121</v>
      </c>
      <c r="G16" s="1606">
        <v>85000</v>
      </c>
      <c r="H16" s="1606">
        <v>85000</v>
      </c>
      <c r="I16" s="1883"/>
    </row>
    <row r="17" spans="1:10" s="1882" customFormat="1" ht="19.899999999999999" customHeight="1" outlineLevel="1">
      <c r="A17" s="2422" t="s">
        <v>211</v>
      </c>
      <c r="B17" s="1733"/>
      <c r="C17" s="2294"/>
      <c r="D17" s="2421">
        <v>0</v>
      </c>
      <c r="E17" s="2420">
        <v>0</v>
      </c>
      <c r="F17" s="2420">
        <f>G17-E17</f>
        <v>10000</v>
      </c>
      <c r="G17" s="1606">
        <v>10000</v>
      </c>
      <c r="H17" s="1606">
        <v>10000</v>
      </c>
      <c r="I17" s="1883"/>
    </row>
    <row r="18" spans="1:10" s="1882" customFormat="1" ht="19.899999999999999" customHeight="1" outlineLevel="1">
      <c r="A18" s="2422" t="s">
        <v>39</v>
      </c>
      <c r="B18" s="2294"/>
      <c r="C18" s="1539"/>
      <c r="D18" s="2420">
        <v>72728.91</v>
      </c>
      <c r="E18" s="2420">
        <v>27681.88</v>
      </c>
      <c r="F18" s="2420">
        <f>G18-E18</f>
        <v>67818.12</v>
      </c>
      <c r="G18" s="1606">
        <v>95500</v>
      </c>
      <c r="H18" s="1606">
        <v>95500</v>
      </c>
      <c r="I18" s="1883"/>
    </row>
    <row r="19" spans="1:10" s="1882" customFormat="1" ht="19.899999999999999" customHeight="1" outlineLevel="1">
      <c r="A19" s="2422" t="s">
        <v>288</v>
      </c>
      <c r="B19" s="2294"/>
      <c r="C19" s="1911"/>
      <c r="D19" s="2420">
        <v>0</v>
      </c>
      <c r="E19" s="2420">
        <v>0</v>
      </c>
      <c r="F19" s="2420">
        <f>G19-E19</f>
        <v>2500</v>
      </c>
      <c r="G19" s="1606">
        <v>2500</v>
      </c>
      <c r="H19" s="1606">
        <v>2500</v>
      </c>
      <c r="I19" s="1883"/>
    </row>
    <row r="20" spans="1:10" s="1882" customFormat="1" ht="19.899999999999999" customHeight="1" outlineLevel="1">
      <c r="A20" s="2422" t="s">
        <v>130</v>
      </c>
      <c r="B20" s="1733"/>
      <c r="C20" s="2294"/>
      <c r="D20" s="2421">
        <v>0</v>
      </c>
      <c r="E20" s="2420">
        <v>0</v>
      </c>
      <c r="F20" s="2420">
        <f>G20-E20</f>
        <v>5000</v>
      </c>
      <c r="G20" s="1606">
        <v>5000</v>
      </c>
      <c r="H20" s="1606">
        <v>5000</v>
      </c>
      <c r="I20" s="1883"/>
    </row>
    <row r="21" spans="1:10" s="1882" customFormat="1" ht="19.899999999999999" customHeight="1" outlineLevel="1">
      <c r="A21" s="2423" t="s">
        <v>36</v>
      </c>
      <c r="B21" s="1733"/>
      <c r="C21" s="2294"/>
      <c r="D21" s="2421">
        <v>1765.86</v>
      </c>
      <c r="E21" s="2420">
        <v>0</v>
      </c>
      <c r="F21" s="2420">
        <f>G21-E21</f>
        <v>25000</v>
      </c>
      <c r="G21" s="1606">
        <v>25000</v>
      </c>
      <c r="H21" s="1606">
        <v>25000</v>
      </c>
      <c r="I21" s="1883"/>
    </row>
    <row r="22" spans="1:10" s="1882" customFormat="1" ht="19.899999999999999" customHeight="1" outlineLevel="1">
      <c r="A22" s="2422" t="s">
        <v>171</v>
      </c>
      <c r="B22" s="1733"/>
      <c r="C22" s="2294"/>
      <c r="D22" s="2421">
        <v>1628</v>
      </c>
      <c r="E22" s="2420">
        <v>0</v>
      </c>
      <c r="F22" s="2420">
        <f>G22-E22</f>
        <v>3000</v>
      </c>
      <c r="G22" s="1606">
        <v>3000</v>
      </c>
      <c r="H22" s="1606">
        <v>3000</v>
      </c>
      <c r="I22" s="1883"/>
    </row>
    <row r="23" spans="1:10" s="1882" customFormat="1" ht="19.899999999999999" customHeight="1" outlineLevel="1">
      <c r="A23" s="2422" t="s">
        <v>236</v>
      </c>
      <c r="B23" s="1733"/>
      <c r="C23" s="2294"/>
      <c r="D23" s="2421">
        <v>9168.39</v>
      </c>
      <c r="E23" s="2420">
        <v>1657.04</v>
      </c>
      <c r="F23" s="2420">
        <f>G23-E23</f>
        <v>20342.96</v>
      </c>
      <c r="G23" s="1606">
        <v>22000</v>
      </c>
      <c r="H23" s="1606">
        <v>22000</v>
      </c>
      <c r="I23" s="1883"/>
    </row>
    <row r="24" spans="1:10" s="1882" customFormat="1" ht="19.899999999999999" customHeight="1" outlineLevel="1">
      <c r="A24" s="2422" t="s">
        <v>24</v>
      </c>
      <c r="B24" s="1733"/>
      <c r="C24" s="2294"/>
      <c r="D24" s="2421">
        <v>260356.87</v>
      </c>
      <c r="E24" s="2420">
        <v>211631.9</v>
      </c>
      <c r="F24" s="2420">
        <f>G24-E24</f>
        <v>105168.1</v>
      </c>
      <c r="G24" s="1606">
        <v>316800</v>
      </c>
      <c r="H24" s="1606">
        <v>316800</v>
      </c>
      <c r="I24" s="1883"/>
      <c r="J24" s="2424" t="s">
        <v>1488</v>
      </c>
    </row>
    <row r="25" spans="1:10" s="1882" customFormat="1" ht="19.899999999999999" customHeight="1" outlineLevel="1">
      <c r="A25" s="2423" t="s">
        <v>366</v>
      </c>
      <c r="B25" s="1733"/>
      <c r="C25" s="2294"/>
      <c r="D25" s="2421"/>
      <c r="E25" s="2420"/>
      <c r="F25" s="2420"/>
      <c r="G25" s="1606"/>
      <c r="H25" s="1606"/>
      <c r="I25" s="1883"/>
    </row>
    <row r="26" spans="1:10" s="1882" customFormat="1" ht="19.899999999999999" customHeight="1" outlineLevel="1">
      <c r="A26" s="2423"/>
      <c r="B26" s="1768" t="s">
        <v>1487</v>
      </c>
      <c r="C26" s="2294"/>
      <c r="D26" s="2421">
        <v>0</v>
      </c>
      <c r="E26" s="2420">
        <v>0</v>
      </c>
      <c r="F26" s="2420">
        <f>G26-E26</f>
        <v>3000</v>
      </c>
      <c r="G26" s="1606">
        <v>3000</v>
      </c>
      <c r="H26" s="1606">
        <v>3000</v>
      </c>
      <c r="I26" s="1883"/>
      <c r="J26" s="1882" t="s">
        <v>1486</v>
      </c>
    </row>
    <row r="27" spans="1:10" s="1882" customFormat="1" ht="19.899999999999999" customHeight="1" outlineLevel="1">
      <c r="A27" s="2423" t="s">
        <v>366</v>
      </c>
      <c r="B27" s="1733"/>
      <c r="C27" s="2294"/>
      <c r="D27" s="2421"/>
      <c r="E27" s="2420"/>
      <c r="F27" s="2420"/>
      <c r="G27" s="1606"/>
      <c r="H27" s="1606"/>
      <c r="I27" s="1883"/>
    </row>
    <row r="28" spans="1:10" s="1882" customFormat="1" ht="19.899999999999999" customHeight="1" outlineLevel="1">
      <c r="A28" s="2423"/>
      <c r="B28" s="1768" t="s">
        <v>1013</v>
      </c>
      <c r="C28" s="2294"/>
      <c r="D28" s="2421">
        <v>0</v>
      </c>
      <c r="E28" s="2420">
        <v>0</v>
      </c>
      <c r="F28" s="2420">
        <f>G28-E28</f>
        <v>3800</v>
      </c>
      <c r="G28" s="1606">
        <v>3800</v>
      </c>
      <c r="H28" s="1606">
        <v>3800</v>
      </c>
      <c r="I28" s="1883"/>
    </row>
    <row r="29" spans="1:10" ht="19.899999999999999" customHeight="1" outlineLevel="1">
      <c r="A29" s="2422" t="s">
        <v>10</v>
      </c>
      <c r="B29" s="1733"/>
      <c r="C29" s="2294"/>
      <c r="D29" s="2421">
        <v>4730</v>
      </c>
      <c r="E29" s="2420">
        <v>0</v>
      </c>
      <c r="F29" s="2420">
        <f>G29-E29</f>
        <v>5200</v>
      </c>
      <c r="G29" s="1606">
        <v>5200</v>
      </c>
      <c r="H29" s="1606">
        <v>4400</v>
      </c>
      <c r="I29" s="1431"/>
    </row>
    <row r="30" spans="1:10" ht="18" customHeight="1" outlineLevel="2" thickBot="1">
      <c r="A30" s="1436" t="s">
        <v>8</v>
      </c>
      <c r="B30" s="1436"/>
      <c r="C30" s="1586"/>
      <c r="D30" s="1436">
        <f>SUM(D16:D29)</f>
        <v>381741.03</v>
      </c>
      <c r="E30" s="1436">
        <f>SUM(E16:E29)</f>
        <v>256849.82</v>
      </c>
      <c r="F30" s="1436">
        <f>SUM(F16:F29)</f>
        <v>319950.18</v>
      </c>
      <c r="G30" s="1436">
        <f>SUM(G16:G29)</f>
        <v>576800</v>
      </c>
      <c r="H30" s="1585">
        <f>SUM(H16:H29)</f>
        <v>576000</v>
      </c>
      <c r="I30" s="1583" t="s">
        <v>1485</v>
      </c>
    </row>
    <row r="31" spans="1:10" ht="25.15" customHeight="1" thickTop="1">
      <c r="A31" s="1430" t="s">
        <v>1484</v>
      </c>
      <c r="C31" s="1581"/>
      <c r="E31" s="2264" t="s">
        <v>1483</v>
      </c>
      <c r="H31" s="1583"/>
    </row>
    <row r="32" spans="1:10" ht="25.15" customHeight="1">
      <c r="C32" s="1581"/>
    </row>
    <row r="33" spans="1:9" ht="18" customHeight="1">
      <c r="A33" s="2419" t="s">
        <v>1937</v>
      </c>
      <c r="C33" s="1581"/>
      <c r="E33" s="1526" t="s">
        <v>1876</v>
      </c>
      <c r="F33" s="1526"/>
      <c r="G33" s="1526"/>
      <c r="H33" s="1791"/>
    </row>
    <row r="34" spans="1:9" s="1420" customFormat="1">
      <c r="A34" s="2418" t="s">
        <v>1482</v>
      </c>
      <c r="B34" s="1422"/>
      <c r="E34" s="1521" t="s">
        <v>0</v>
      </c>
      <c r="F34" s="1521"/>
      <c r="G34" s="1521"/>
      <c r="H34" s="2258"/>
      <c r="I34" s="1422"/>
    </row>
    <row r="35" spans="1:9" s="1420" customFormat="1">
      <c r="A35" s="2418" t="s">
        <v>1481</v>
      </c>
      <c r="B35" s="1422"/>
      <c r="D35" s="1423"/>
      <c r="E35" s="1423"/>
      <c r="F35" s="1423"/>
      <c r="G35" s="1423"/>
      <c r="H35" s="1423"/>
      <c r="I35" s="1422"/>
    </row>
    <row r="36" spans="1:9" s="1420" customFormat="1">
      <c r="B36" s="1422"/>
      <c r="D36" s="1423"/>
      <c r="E36" s="1423"/>
      <c r="F36" s="1423"/>
      <c r="G36" s="1423"/>
      <c r="H36" s="1423"/>
      <c r="I36" s="1422"/>
    </row>
    <row r="37" spans="1:9" s="1420" customFormat="1">
      <c r="B37" s="1422"/>
      <c r="D37" s="1423"/>
      <c r="E37" s="1423"/>
      <c r="F37" s="1423"/>
      <c r="G37" s="1423"/>
      <c r="H37" s="1423"/>
      <c r="I37" s="1422"/>
    </row>
    <row r="38" spans="1:9" s="1420" customFormat="1">
      <c r="D38" s="1423"/>
      <c r="E38" s="1423"/>
      <c r="F38" s="1423"/>
      <c r="G38" s="1423"/>
      <c r="H38" s="1423"/>
      <c r="I38" s="1422"/>
    </row>
    <row r="39" spans="1:9" s="1420" customFormat="1">
      <c r="B39" s="1422"/>
      <c r="D39" s="1423"/>
      <c r="E39" s="1423"/>
      <c r="F39" s="1423"/>
      <c r="G39" s="1423"/>
      <c r="H39" s="1423"/>
      <c r="I39" s="1422"/>
    </row>
    <row r="40" spans="1:9" s="1420" customFormat="1">
      <c r="B40" s="1422"/>
      <c r="D40" s="1423"/>
      <c r="E40" s="1423"/>
      <c r="F40" s="1423"/>
      <c r="G40" s="1423"/>
      <c r="H40" s="1423"/>
      <c r="I40" s="1422"/>
    </row>
    <row r="41" spans="1:9" s="1420" customFormat="1">
      <c r="B41" s="1422"/>
      <c r="D41" s="1423"/>
      <c r="E41" s="1423"/>
      <c r="F41" s="1423"/>
      <c r="G41" s="1423"/>
      <c r="H41" s="1423"/>
      <c r="I41" s="1422"/>
    </row>
    <row r="42" spans="1:9" s="1420" customFormat="1">
      <c r="B42" s="1422"/>
      <c r="D42" s="1423"/>
      <c r="E42" s="1423"/>
      <c r="F42" s="1423"/>
      <c r="G42" s="1423"/>
      <c r="H42" s="1423"/>
      <c r="I42" s="1422"/>
    </row>
    <row r="43" spans="1:9" s="1420" customFormat="1">
      <c r="B43" s="1422"/>
      <c r="D43" s="1423"/>
      <c r="E43" s="1423"/>
      <c r="F43" s="1423"/>
      <c r="G43" s="1423"/>
      <c r="H43" s="1423"/>
      <c r="I43" s="1422"/>
    </row>
    <row r="44" spans="1:9" s="1420" customFormat="1">
      <c r="B44" s="1422"/>
      <c r="D44" s="1423"/>
      <c r="E44" s="1423"/>
      <c r="F44" s="1423"/>
      <c r="G44" s="1423"/>
      <c r="H44" s="1423"/>
      <c r="I44" s="1422"/>
    </row>
    <row r="45" spans="1:9" s="1420" customFormat="1">
      <c r="B45" s="1422"/>
      <c r="D45" s="1423"/>
      <c r="E45" s="1423"/>
      <c r="F45" s="1423"/>
      <c r="G45" s="1423"/>
      <c r="H45" s="1423"/>
      <c r="I45" s="1422"/>
    </row>
    <row r="46" spans="1:9" s="1420" customFormat="1">
      <c r="B46" s="1422"/>
      <c r="D46" s="1423"/>
      <c r="E46" s="1423"/>
      <c r="F46" s="1423"/>
      <c r="G46" s="1423"/>
      <c r="H46" s="1423"/>
      <c r="I46" s="1422"/>
    </row>
  </sheetData>
  <mergeCells count="6">
    <mergeCell ref="A5:H5"/>
    <mergeCell ref="A6:H6"/>
    <mergeCell ref="E10:G10"/>
    <mergeCell ref="E33:G33"/>
    <mergeCell ref="E34:G34"/>
    <mergeCell ref="A10:B12"/>
  </mergeCells>
  <pageMargins left="0.5" right="0" top="0.25" bottom="0" header="0.5" footer="0"/>
  <pageSetup paperSize="5" orientation="portrait"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M331"/>
  <sheetViews>
    <sheetView showGridLines="0" showOutlineSymbols="0" topLeftCell="A7" zoomScale="93" zoomScaleNormal="93" workbookViewId="0">
      <pane xSplit="3" ySplit="8" topLeftCell="D42" activePane="bottomRight" state="frozen"/>
      <selection activeCell="A7" sqref="A7"/>
      <selection pane="topRight" activeCell="D7" sqref="D7"/>
      <selection pane="bottomLeft" activeCell="A15" sqref="A15"/>
      <selection pane="bottomRight" activeCell="D30" sqref="D30"/>
    </sheetView>
  </sheetViews>
  <sheetFormatPr defaultColWidth="12.5703125" defaultRowHeight="12.75" outlineLevelRow="2" outlineLevelCol="2"/>
  <cols>
    <col min="1" max="2" width="10.7109375" style="1336" customWidth="1"/>
    <col min="3" max="3" width="28.85546875" style="1336" customWidth="1"/>
    <col min="4" max="4" width="30" style="1336" customWidth="1"/>
    <col min="5" max="5" width="10.7109375" style="1336" customWidth="1"/>
    <col min="6" max="6" width="15.7109375" style="1336" customWidth="1" outlineLevel="1"/>
    <col min="7" max="7" width="10.7109375" style="1336" customWidth="1" outlineLevel="1"/>
    <col min="8" max="8" width="15.7109375" style="1336" customWidth="1" outlineLevel="1"/>
    <col min="9" max="9" width="14.5703125" style="1336" customWidth="1" outlineLevel="1"/>
    <col min="10" max="11" width="14.5703125" style="1337" customWidth="1" outlineLevel="1"/>
    <col min="12" max="12" width="14.5703125" style="1336" customWidth="1" outlineLevel="1"/>
    <col min="13" max="26" width="14.5703125" style="1336" customWidth="1"/>
    <col min="27" max="104" width="12.5703125" style="1336"/>
    <col min="105" max="108" width="12.5703125" style="1336" outlineLevel="1"/>
    <col min="109" max="114" width="12.5703125" style="1336" outlineLevel="2"/>
    <col min="115" max="117" width="12.5703125" style="1336" outlineLevel="1"/>
    <col min="118" max="16384" width="12.5703125" style="1336"/>
  </cols>
  <sheetData>
    <row r="1" spans="1:18">
      <c r="H1" s="1416" t="s">
        <v>984</v>
      </c>
    </row>
    <row r="2" spans="1:18" ht="12.75" customHeight="1">
      <c r="H2" s="1415" t="s">
        <v>983</v>
      </c>
    </row>
    <row r="3" spans="1:18" ht="13.15" customHeight="1">
      <c r="A3" s="1414" t="s">
        <v>982</v>
      </c>
      <c r="B3" s="1414"/>
      <c r="C3" s="1414"/>
      <c r="D3" s="1414"/>
      <c r="E3" s="1414"/>
      <c r="F3" s="1414"/>
      <c r="G3" s="1414"/>
      <c r="H3" s="1414"/>
      <c r="I3" s="1414"/>
      <c r="J3" s="1413"/>
      <c r="K3" s="1413"/>
      <c r="L3" s="1412"/>
    </row>
    <row r="4" spans="1:18" s="1337" customFormat="1" ht="16.899999999999999" customHeight="1">
      <c r="A4" s="1411" t="s">
        <v>1304</v>
      </c>
      <c r="B4" s="1411"/>
      <c r="C4" s="1411"/>
      <c r="D4" s="1411"/>
      <c r="E4" s="1411"/>
      <c r="F4" s="1411"/>
      <c r="G4" s="1411"/>
      <c r="H4" s="1411"/>
      <c r="I4" s="1411"/>
      <c r="J4" s="1410"/>
      <c r="K4" s="1410"/>
      <c r="L4" s="1410"/>
    </row>
    <row r="5" spans="1:18" ht="13.5" customHeight="1">
      <c r="A5" s="1409" t="s">
        <v>981</v>
      </c>
      <c r="B5" s="1409"/>
      <c r="C5" s="1409"/>
      <c r="D5" s="1409"/>
      <c r="E5" s="1409"/>
      <c r="F5" s="1409"/>
      <c r="G5" s="1409"/>
      <c r="H5" s="1409"/>
      <c r="I5" s="1409"/>
      <c r="J5" s="1408"/>
      <c r="K5" s="1408"/>
      <c r="L5" s="1407"/>
    </row>
    <row r="6" spans="1:18" ht="13.5" customHeight="1">
      <c r="A6" s="1577"/>
      <c r="B6" s="1577"/>
      <c r="C6" s="1577"/>
      <c r="D6" s="1577"/>
      <c r="E6" s="1577"/>
      <c r="F6" s="1577"/>
      <c r="G6" s="1577"/>
      <c r="H6" s="1577"/>
      <c r="I6" s="1577"/>
      <c r="J6" s="1408"/>
      <c r="K6" s="1408"/>
      <c r="L6" s="1407"/>
    </row>
    <row r="7" spans="1:18" ht="13.9" customHeight="1">
      <c r="A7" s="1403" t="s">
        <v>1098</v>
      </c>
      <c r="B7" s="1395" t="s">
        <v>1531</v>
      </c>
      <c r="D7" s="1405"/>
      <c r="L7" s="1403"/>
    </row>
    <row r="8" spans="1:18" ht="13.9" customHeight="1">
      <c r="A8" s="1403"/>
      <c r="B8" s="1395"/>
      <c r="D8" s="1405"/>
      <c r="G8" s="1404" t="s">
        <v>1039</v>
      </c>
      <c r="H8" s="1404"/>
      <c r="I8" s="1403"/>
      <c r="J8" s="1875" t="s">
        <v>1029</v>
      </c>
      <c r="K8" s="1875"/>
      <c r="L8" s="1403"/>
    </row>
    <row r="9" spans="1:18" ht="13.5" customHeight="1">
      <c r="A9" s="1400"/>
      <c r="B9" s="1402"/>
      <c r="C9" s="1401"/>
      <c r="D9" s="1400"/>
      <c r="E9" s="1399" t="s">
        <v>980</v>
      </c>
      <c r="F9" s="1398"/>
      <c r="G9" s="1399" t="s">
        <v>979</v>
      </c>
      <c r="H9" s="1398"/>
      <c r="I9" s="1383"/>
      <c r="J9" s="1397" t="s">
        <v>979</v>
      </c>
      <c r="K9" s="1396"/>
      <c r="L9" s="1388"/>
    </row>
    <row r="10" spans="1:18" ht="13.5" customHeight="1">
      <c r="A10" s="1394"/>
      <c r="B10" s="1393"/>
      <c r="C10" s="1392"/>
      <c r="D10" s="1391"/>
      <c r="E10" s="1387" t="s">
        <v>978</v>
      </c>
      <c r="F10" s="1386"/>
      <c r="G10" s="1387" t="s">
        <v>977</v>
      </c>
      <c r="H10" s="1386"/>
      <c r="I10" s="1382"/>
      <c r="J10" s="1390" t="s">
        <v>977</v>
      </c>
      <c r="K10" s="1389"/>
      <c r="L10" s="1388"/>
    </row>
    <row r="11" spans="1:18" ht="13.5" customHeight="1">
      <c r="A11" s="1394"/>
      <c r="B11" s="1393"/>
      <c r="C11" s="1392"/>
      <c r="D11" s="1391"/>
      <c r="E11" s="1387" t="s">
        <v>976</v>
      </c>
      <c r="F11" s="1386"/>
      <c r="G11" s="1387" t="s">
        <v>976</v>
      </c>
      <c r="H11" s="1386"/>
      <c r="I11" s="1382"/>
      <c r="J11" s="1390" t="s">
        <v>976</v>
      </c>
      <c r="K11" s="1389"/>
      <c r="L11" s="2482"/>
      <c r="M11" s="2482"/>
    </row>
    <row r="12" spans="1:18" ht="13.5" customHeight="1">
      <c r="A12" s="1387" t="s">
        <v>975</v>
      </c>
      <c r="B12" s="1386"/>
      <c r="C12" s="1382" t="s">
        <v>974</v>
      </c>
      <c r="D12" s="1380" t="s">
        <v>973</v>
      </c>
      <c r="E12" s="1381" t="s">
        <v>972</v>
      </c>
      <c r="F12" s="1385"/>
      <c r="G12" s="1381" t="s">
        <v>972</v>
      </c>
      <c r="H12" s="1385"/>
      <c r="I12" s="1382" t="s">
        <v>971</v>
      </c>
      <c r="J12" s="1378" t="s">
        <v>972</v>
      </c>
      <c r="K12" s="1874"/>
      <c r="L12" s="1873" t="s">
        <v>955</v>
      </c>
      <c r="M12" s="1872"/>
      <c r="O12" s="1873" t="s">
        <v>955</v>
      </c>
      <c r="P12" s="1872"/>
    </row>
    <row r="13" spans="1:18" ht="14.25" customHeight="1">
      <c r="A13" s="1384" t="s">
        <v>970</v>
      </c>
      <c r="B13" s="1383" t="s">
        <v>969</v>
      </c>
      <c r="C13" s="1382"/>
      <c r="D13" s="1380"/>
      <c r="E13" s="1381" t="s">
        <v>968</v>
      </c>
      <c r="F13" s="1380" t="s">
        <v>967</v>
      </c>
      <c r="G13" s="1381" t="s">
        <v>968</v>
      </c>
      <c r="H13" s="1380" t="s">
        <v>967</v>
      </c>
      <c r="I13" s="1379" t="s">
        <v>966</v>
      </c>
      <c r="J13" s="1378" t="s">
        <v>968</v>
      </c>
      <c r="K13" s="1377" t="s">
        <v>967</v>
      </c>
      <c r="L13" s="1404" t="s">
        <v>1302</v>
      </c>
      <c r="M13" s="1404"/>
    </row>
    <row r="14" spans="1:18" s="1369" customFormat="1" ht="14.25" customHeight="1">
      <c r="A14" s="1376" t="s">
        <v>965</v>
      </c>
      <c r="B14" s="1373" t="s">
        <v>964</v>
      </c>
      <c r="C14" s="1373" t="s">
        <v>963</v>
      </c>
      <c r="D14" s="1374" t="s">
        <v>962</v>
      </c>
      <c r="E14" s="1374" t="s">
        <v>961</v>
      </c>
      <c r="F14" s="1373" t="s">
        <v>960</v>
      </c>
      <c r="G14" s="1374" t="s">
        <v>959</v>
      </c>
      <c r="H14" s="1372" t="s">
        <v>958</v>
      </c>
      <c r="I14" s="1374" t="s">
        <v>957</v>
      </c>
      <c r="J14" s="1371" t="s">
        <v>959</v>
      </c>
      <c r="K14" s="1870" t="s">
        <v>958</v>
      </c>
      <c r="L14" s="1868" t="s">
        <v>956</v>
      </c>
      <c r="M14" s="1867" t="s">
        <v>1097</v>
      </c>
      <c r="O14" s="1868" t="s">
        <v>956</v>
      </c>
      <c r="P14" s="1867" t="s">
        <v>1097</v>
      </c>
    </row>
    <row r="15" spans="1:18" ht="15" customHeight="1" outlineLevel="1">
      <c r="A15" s="1978" t="s">
        <v>1096</v>
      </c>
      <c r="B15" s="1978" t="s">
        <v>1096</v>
      </c>
      <c r="C15" s="2447" t="s">
        <v>1107</v>
      </c>
      <c r="D15" s="2464" t="s">
        <v>1530</v>
      </c>
      <c r="E15" s="2481" t="s">
        <v>759</v>
      </c>
      <c r="F15" s="2006">
        <f>IF(E15="ABOLISHED",0, (VLOOKUP(E15,$A$64:$C302,3,FALSE)*12))</f>
        <v>1105632</v>
      </c>
      <c r="G15" s="2481" t="s">
        <v>759</v>
      </c>
      <c r="H15" s="2006">
        <f>IF(G15="ABOLISHED",0, (VLOOKUP(G15,$A$64:$C302,2,FALSE)*12))</f>
        <v>1105632</v>
      </c>
      <c r="I15" s="1983">
        <f>SUM(H15-F15)</f>
        <v>0</v>
      </c>
      <c r="J15" s="2481" t="s">
        <v>759</v>
      </c>
      <c r="K15" s="2006">
        <f>IF(J15="ABOLISHED",0, (VLOOKUP(J15,$A$64:$C302,3,FALSE)*12))</f>
        <v>1105632</v>
      </c>
      <c r="L15" s="1336">
        <f>SUM(H15/12)</f>
        <v>92136</v>
      </c>
      <c r="M15" s="1347">
        <f>IF(L15&gt;=70000,1225,SUM(L15*3.5%)/2)</f>
        <v>1225</v>
      </c>
      <c r="O15" s="1336">
        <f>K15/12</f>
        <v>92136</v>
      </c>
      <c r="P15" s="1347">
        <f>IF(O15&gt;=70000,1225,SUM(O15*3.5%)/2)</f>
        <v>1225</v>
      </c>
      <c r="R15" s="1336">
        <f>SUM(O15-L15)</f>
        <v>0</v>
      </c>
    </row>
    <row r="16" spans="1:18" ht="15" customHeight="1" outlineLevel="1">
      <c r="A16" s="2480"/>
      <c r="B16" s="2480"/>
      <c r="C16" s="2447" t="s">
        <v>1529</v>
      </c>
      <c r="D16" s="2464"/>
      <c r="E16" s="2455"/>
      <c r="F16" s="1840"/>
      <c r="G16" s="2455"/>
      <c r="H16" s="1840"/>
      <c r="I16" s="1983"/>
      <c r="J16" s="2455"/>
      <c r="K16" s="1840"/>
      <c r="M16" s="1347"/>
      <c r="P16" s="1347"/>
    </row>
    <row r="17" spans="1:18" s="1337" customFormat="1" ht="15" customHeight="1" outlineLevel="2">
      <c r="A17" s="2479"/>
      <c r="B17" s="2479"/>
      <c r="C17" s="2477" t="s">
        <v>1528</v>
      </c>
      <c r="D17" s="2457"/>
      <c r="E17" s="2455"/>
      <c r="F17" s="1840"/>
      <c r="G17" s="2455"/>
      <c r="H17" s="1840"/>
      <c r="I17" s="1983"/>
      <c r="J17" s="2455"/>
      <c r="K17" s="1840"/>
      <c r="M17" s="1347"/>
      <c r="P17" s="1347"/>
    </row>
    <row r="18" spans="1:18" s="1367" customFormat="1" ht="15" customHeight="1" outlineLevel="2">
      <c r="A18" s="1978" t="s">
        <v>1095</v>
      </c>
      <c r="B18" s="1978" t="s">
        <v>1095</v>
      </c>
      <c r="C18" s="2447" t="s">
        <v>1527</v>
      </c>
      <c r="D18" s="2464" t="s">
        <v>1040</v>
      </c>
      <c r="E18" s="2478" t="s">
        <v>782</v>
      </c>
      <c r="F18" s="1840">
        <f>IF(E18="ABOLISHED",0, (VLOOKUP(E18,$A$64:$C304,3,FALSE)*12))</f>
        <v>774432</v>
      </c>
      <c r="G18" s="2478" t="s">
        <v>783</v>
      </c>
      <c r="H18" s="1840">
        <f>IF(G18="ABOLISHED",0, (VLOOKUP(G18,$A$64:$C304,2,FALSE)*12))</f>
        <v>762288</v>
      </c>
      <c r="I18" s="1983">
        <f>SUM(H18-F18)</f>
        <v>-12144</v>
      </c>
      <c r="J18" s="2478" t="s">
        <v>783</v>
      </c>
      <c r="K18" s="1840">
        <f>IF(J18="ABOLISHED",0, (VLOOKUP(J18,$A$64:$C304,3,FALSE)*12))</f>
        <v>762288</v>
      </c>
      <c r="L18" s="1336">
        <f>SUM(H18/12)</f>
        <v>63524</v>
      </c>
      <c r="M18" s="1347">
        <f>IF(L18&gt;=70000,1225,SUM(L18*3.5%)/2)</f>
        <v>1111.67</v>
      </c>
      <c r="O18" s="1336">
        <f>K18/12</f>
        <v>63524</v>
      </c>
      <c r="P18" s="1347">
        <f>IF(O18&gt;=70000,1225,SUM(O18*3.5%)/2)</f>
        <v>1111.67</v>
      </c>
      <c r="R18" s="1336">
        <f>SUM(O18-L18)</f>
        <v>0</v>
      </c>
    </row>
    <row r="19" spans="1:18" s="1337" customFormat="1" ht="15" customHeight="1" outlineLevel="2">
      <c r="A19" s="1978"/>
      <c r="B19" s="1978"/>
      <c r="C19" s="2477" t="s">
        <v>1526</v>
      </c>
      <c r="D19" s="2464"/>
      <c r="E19" s="2466"/>
      <c r="F19" s="1840"/>
      <c r="G19" s="2466"/>
      <c r="H19" s="1840"/>
      <c r="I19" s="1983"/>
      <c r="J19" s="2466"/>
      <c r="K19" s="1840"/>
      <c r="L19" s="1336"/>
      <c r="M19" s="1347"/>
      <c r="O19" s="1336"/>
      <c r="P19" s="1347"/>
      <c r="R19" s="1336"/>
    </row>
    <row r="20" spans="1:18" s="1337" customFormat="1" ht="15" customHeight="1" outlineLevel="2">
      <c r="A20" s="1978" t="s">
        <v>1093</v>
      </c>
      <c r="B20" s="1978" t="s">
        <v>1094</v>
      </c>
      <c r="C20" s="2447" t="s">
        <v>1525</v>
      </c>
      <c r="D20" s="2464" t="s">
        <v>1524</v>
      </c>
      <c r="E20" s="2466" t="s">
        <v>838</v>
      </c>
      <c r="F20" s="1840">
        <f>IF(E20="ABOLISHED",0, (VLOOKUP(E20,$A$64:$C309,3,FALSE)*12))</f>
        <v>369708</v>
      </c>
      <c r="G20" s="2466" t="s">
        <v>837</v>
      </c>
      <c r="H20" s="1840">
        <f>IF(G20="ABOLISHED",0, (VLOOKUP(G20,$A$64:$C309,2,FALSE)*12))</f>
        <v>374076</v>
      </c>
      <c r="I20" s="1983">
        <f>SUM(H20-F20)</f>
        <v>4368</v>
      </c>
      <c r="J20" s="2466" t="s">
        <v>837</v>
      </c>
      <c r="K20" s="1840">
        <f>IF(J20="ABOLISHED",0, (VLOOKUP(J20,$A$64:$C309,3,FALSE)*12))</f>
        <v>374076</v>
      </c>
      <c r="L20" s="1336">
        <f>SUM(H20/12)</f>
        <v>31173</v>
      </c>
      <c r="M20" s="1347">
        <f>IF(L20&gt;=70000,1225,SUM(L20*3.5%)/2)</f>
        <v>545.52750000000003</v>
      </c>
      <c r="O20" s="1336">
        <f>K20/12</f>
        <v>31173</v>
      </c>
      <c r="P20" s="1347">
        <f>IF(O20&gt;=70000,1225,SUM(O20*3.5%)/2)</f>
        <v>545.52750000000003</v>
      </c>
      <c r="R20" s="1336">
        <f>SUM(O20-L20)</f>
        <v>0</v>
      </c>
    </row>
    <row r="21" spans="1:18" s="1367" customFormat="1" ht="15" customHeight="1" outlineLevel="2">
      <c r="A21" s="1978"/>
      <c r="B21" s="1978"/>
      <c r="C21" s="2477" t="s">
        <v>1523</v>
      </c>
      <c r="D21" s="2464"/>
      <c r="E21" s="2466"/>
      <c r="F21" s="1840"/>
      <c r="G21" s="2466"/>
      <c r="H21" s="1840"/>
      <c r="I21" s="1983"/>
      <c r="J21" s="2466"/>
      <c r="K21" s="1840"/>
      <c r="L21" s="1336"/>
      <c r="M21" s="1347"/>
      <c r="O21" s="1336"/>
      <c r="P21" s="1347"/>
      <c r="R21" s="1336"/>
    </row>
    <row r="22" spans="1:18" s="1367" customFormat="1" ht="15" customHeight="1" outlineLevel="2">
      <c r="A22" s="2476" t="s">
        <v>1092</v>
      </c>
      <c r="B22" s="1978" t="s">
        <v>1092</v>
      </c>
      <c r="C22" s="2447" t="s">
        <v>1522</v>
      </c>
      <c r="D22" s="2464" t="s">
        <v>1521</v>
      </c>
      <c r="E22" s="2455" t="s">
        <v>871</v>
      </c>
      <c r="F22" s="1840">
        <f>IF(E22="ABOLISHED",0, (VLOOKUP(E22,$A$64:$C307,3,FALSE)*12))</f>
        <v>254400</v>
      </c>
      <c r="G22" s="2455" t="s">
        <v>870</v>
      </c>
      <c r="H22" s="1840">
        <f>IF(G22="ABOLISHED",0, (VLOOKUP(G22,$A$64:$C307,2,FALSE)*12))</f>
        <v>257640</v>
      </c>
      <c r="I22" s="1983">
        <f>SUM(H22-F22)</f>
        <v>3240</v>
      </c>
      <c r="J22" s="2455" t="s">
        <v>870</v>
      </c>
      <c r="K22" s="1840">
        <f>IF(J22="ABOLISHED",0, (VLOOKUP(J22,$A$64:$C307,3,FALSE)*12))</f>
        <v>257640</v>
      </c>
      <c r="L22" s="1336">
        <f>SUM(H22/12)</f>
        <v>21470</v>
      </c>
      <c r="M22" s="1347">
        <f>IF(L22&gt;=70000,1225,SUM(L22*3.5%)/2)</f>
        <v>375.72500000000002</v>
      </c>
      <c r="O22" s="1336">
        <f>K22/12</f>
        <v>21470</v>
      </c>
      <c r="P22" s="1347">
        <f>IF(O22&gt;=70000,1225,SUM(O22*3.5%)/2)</f>
        <v>375.72500000000002</v>
      </c>
      <c r="R22" s="1336">
        <f>SUM(O22-L22)</f>
        <v>0</v>
      </c>
    </row>
    <row r="23" spans="1:18" s="1337" customFormat="1" ht="15" customHeight="1" outlineLevel="2">
      <c r="A23" s="1978"/>
      <c r="B23" s="1978"/>
      <c r="C23" s="2465"/>
      <c r="D23" s="2464"/>
      <c r="E23" s="2466"/>
      <c r="F23" s="1840"/>
      <c r="G23" s="2466"/>
      <c r="H23" s="1840"/>
      <c r="I23" s="1983"/>
      <c r="J23" s="2466"/>
      <c r="K23" s="1840"/>
      <c r="L23" s="1336"/>
      <c r="M23" s="1347"/>
      <c r="O23" s="1336"/>
      <c r="P23" s="1347"/>
      <c r="R23" s="1336"/>
    </row>
    <row r="24" spans="1:18" s="1337" customFormat="1" ht="15" customHeight="1" outlineLevel="2">
      <c r="A24" s="1366"/>
      <c r="B24" s="1366"/>
      <c r="C24" s="2475" t="s">
        <v>1520</v>
      </c>
      <c r="D24" s="2474"/>
      <c r="E24" s="2472"/>
      <c r="F24" s="1354"/>
      <c r="G24" s="2472"/>
      <c r="H24" s="1354" t="s">
        <v>1062</v>
      </c>
      <c r="I24" s="2473"/>
      <c r="J24" s="2472"/>
      <c r="K24" s="1354"/>
      <c r="M24" s="1352"/>
      <c r="P24" s="1352"/>
    </row>
    <row r="25" spans="1:18" s="1337" customFormat="1" ht="15" customHeight="1" outlineLevel="2">
      <c r="A25" s="1366"/>
      <c r="B25" s="1366"/>
      <c r="C25" s="2471" t="s">
        <v>1519</v>
      </c>
      <c r="D25" s="2474"/>
      <c r="E25" s="2472"/>
      <c r="F25" s="1354"/>
      <c r="G25" s="2472"/>
      <c r="H25" s="1354" t="s">
        <v>1062</v>
      </c>
      <c r="I25" s="2473"/>
      <c r="J25" s="2472"/>
      <c r="K25" s="1354"/>
      <c r="M25" s="1352"/>
      <c r="P25" s="1352"/>
    </row>
    <row r="26" spans="1:18" s="1367" customFormat="1" ht="15" customHeight="1" outlineLevel="2">
      <c r="A26" s="1355" t="s">
        <v>1082</v>
      </c>
      <c r="B26" s="1355" t="s">
        <v>1093</v>
      </c>
      <c r="C26" s="2462" t="s">
        <v>1518</v>
      </c>
      <c r="D26" s="2461" t="s">
        <v>1517</v>
      </c>
      <c r="E26" s="1982" t="s">
        <v>783</v>
      </c>
      <c r="F26" s="1354">
        <f>IF(E26="ABOLISHED",0, (VLOOKUP(E26,$A$64:$C322,3,FALSE)*12))</f>
        <v>762288</v>
      </c>
      <c r="G26" s="1982" t="s">
        <v>782</v>
      </c>
      <c r="H26" s="1354">
        <f>IF(G26="ABOLISHED",0, (VLOOKUP(G26,$A$64:$C322,2,FALSE)*12))</f>
        <v>774432</v>
      </c>
      <c r="I26" s="2460">
        <f>SUM(H26-F26)</f>
        <v>12144</v>
      </c>
      <c r="J26" s="1982" t="s">
        <v>782</v>
      </c>
      <c r="K26" s="1354">
        <f>IF(J26="ABOLISHED",0, (VLOOKUP(J26,$A$64:$C322,3,FALSE)*12))</f>
        <v>774432</v>
      </c>
      <c r="L26" s="1337">
        <f>SUM(H26/12)</f>
        <v>64536</v>
      </c>
      <c r="M26" s="1347">
        <f>IF(L26&gt;=70000,1225,SUM(L26*3.5%)/2)</f>
        <v>1129.3800000000001</v>
      </c>
      <c r="O26" s="1337">
        <f>K26/12</f>
        <v>64536</v>
      </c>
      <c r="P26" s="1347">
        <f>IF(O26&gt;=70000,1225,SUM(O26*3.5%)/2)</f>
        <v>1129.3800000000001</v>
      </c>
      <c r="R26" s="1337">
        <f>SUM(O26-L26)</f>
        <v>0</v>
      </c>
    </row>
    <row r="27" spans="1:18" s="1337" customFormat="1" ht="15" customHeight="1" outlineLevel="2">
      <c r="A27" s="1355" t="s">
        <v>1083</v>
      </c>
      <c r="B27" s="1355" t="s">
        <v>1091</v>
      </c>
      <c r="C27" s="2470" t="s">
        <v>1047</v>
      </c>
      <c r="D27" s="2469" t="s">
        <v>1516</v>
      </c>
      <c r="E27" s="1982" t="s">
        <v>927</v>
      </c>
      <c r="F27" s="1354">
        <f>IF(E27="ABOLISHED",0, (VLOOKUP(E27,$A$64:$C323,3,FALSE)*12))</f>
        <v>157404</v>
      </c>
      <c r="G27" s="1982" t="s">
        <v>927</v>
      </c>
      <c r="H27" s="1354">
        <f>IF(G27="ABOLISHED",0, (VLOOKUP(G27,$A$64:$C323,2,FALSE)*12))</f>
        <v>157404</v>
      </c>
      <c r="I27" s="2460">
        <f>SUM(H27-F27)</f>
        <v>0</v>
      </c>
      <c r="J27" s="1982" t="s">
        <v>927</v>
      </c>
      <c r="K27" s="1354">
        <f>IF(J27="ABOLISHED",0, (VLOOKUP(J27,$A$64:$C323,3,FALSE)*12))</f>
        <v>157404</v>
      </c>
      <c r="L27" s="1337">
        <f>SUM(H27/12)</f>
        <v>13117</v>
      </c>
      <c r="M27" s="1347">
        <f>IF(L27&gt;=70000,1225,SUM(L27*3.5%)/2)</f>
        <v>229.54750000000001</v>
      </c>
      <c r="O27" s="1337">
        <f>K27/12</f>
        <v>13117</v>
      </c>
      <c r="P27" s="1347">
        <f>IF(O27&gt;=70000,1225,SUM(O27*3.5%)/2)</f>
        <v>229.54750000000001</v>
      </c>
      <c r="R27" s="1337">
        <f>SUM(O27-L27)</f>
        <v>0</v>
      </c>
    </row>
    <row r="28" spans="1:18" s="1337" customFormat="1" ht="15" customHeight="1" outlineLevel="2">
      <c r="A28" s="1355"/>
      <c r="B28" s="1355"/>
      <c r="C28" s="2471" t="s">
        <v>1515</v>
      </c>
      <c r="D28" s="2469"/>
      <c r="E28" s="1982"/>
      <c r="F28" s="1354"/>
      <c r="G28" s="1982"/>
      <c r="H28" s="1354" t="s">
        <v>1062</v>
      </c>
      <c r="I28" s="2460"/>
      <c r="J28" s="1982"/>
      <c r="K28" s="1354"/>
      <c r="M28" s="1352"/>
      <c r="P28" s="1352"/>
    </row>
    <row r="29" spans="1:18" s="1337" customFormat="1" ht="15" customHeight="1" outlineLevel="2">
      <c r="A29" s="1355" t="s">
        <v>1085</v>
      </c>
      <c r="B29" s="1355" t="s">
        <v>1090</v>
      </c>
      <c r="C29" s="2470" t="s">
        <v>1491</v>
      </c>
      <c r="D29" s="2469" t="s">
        <v>1040</v>
      </c>
      <c r="E29" s="1982" t="s">
        <v>942</v>
      </c>
      <c r="F29" s="1354">
        <f>IF(E29="ABOLISHED",0, (VLOOKUP(E29,$A$64:$C326,3,FALSE)*12))</f>
        <v>141012</v>
      </c>
      <c r="G29" s="1982" t="s">
        <v>943</v>
      </c>
      <c r="H29" s="1354">
        <f>IF(G29="ABOLISHED",0, (VLOOKUP(G29,$A$64:$C326,2,FALSE)*12))</f>
        <v>139944</v>
      </c>
      <c r="I29" s="2460">
        <f>SUM(H29-F29)</f>
        <v>-1068</v>
      </c>
      <c r="J29" s="1982" t="s">
        <v>943</v>
      </c>
      <c r="K29" s="1354">
        <f>IF(J29="ABOLISHED",0, (VLOOKUP(J29,$A$64:$C326,3,FALSE)*12))</f>
        <v>139944</v>
      </c>
      <c r="L29" s="1337">
        <f>SUM(H29/12)</f>
        <v>11662</v>
      </c>
      <c r="M29" s="1347">
        <f>IF(L29&gt;=70000,1225,SUM(L29*3.5%)/2)</f>
        <v>204.08500000000001</v>
      </c>
      <c r="O29" s="1337">
        <f>K29/12</f>
        <v>11662</v>
      </c>
      <c r="P29" s="1347">
        <f>IF(O29&gt;=70000,1225,SUM(O29*3.5%)/2)</f>
        <v>204.08500000000001</v>
      </c>
      <c r="R29" s="1337">
        <f>SUM(O29-L29)</f>
        <v>0</v>
      </c>
    </row>
    <row r="30" spans="1:18" s="1337" customFormat="1" ht="15" customHeight="1" outlineLevel="2">
      <c r="A30" s="1978"/>
      <c r="B30" s="1978"/>
      <c r="C30" s="2468" t="s">
        <v>1514</v>
      </c>
      <c r="D30" s="2446"/>
      <c r="E30" s="1982"/>
      <c r="F30" s="1840"/>
      <c r="G30" s="1982"/>
      <c r="H30" s="1840"/>
      <c r="I30" s="1983"/>
      <c r="J30" s="1982"/>
      <c r="K30" s="1840"/>
      <c r="L30" s="1336"/>
      <c r="M30" s="1347"/>
      <c r="O30" s="1336"/>
      <c r="P30" s="1347"/>
      <c r="R30" s="1336"/>
    </row>
    <row r="31" spans="1:18" s="1337" customFormat="1" ht="15" customHeight="1" outlineLevel="2">
      <c r="A31" s="2448"/>
      <c r="B31" s="1978" t="s">
        <v>1089</v>
      </c>
      <c r="C31" s="2447" t="s">
        <v>1513</v>
      </c>
      <c r="D31" s="2449" t="s">
        <v>1512</v>
      </c>
      <c r="E31" s="2445" t="s">
        <v>839</v>
      </c>
      <c r="F31" s="1840">
        <f>IF(E31="ABOLISHED",0, (VLOOKUP(E31,$A$64:$C326,3,FALSE)*12))</f>
        <v>365400</v>
      </c>
      <c r="G31" s="2445" t="s">
        <v>839</v>
      </c>
      <c r="H31" s="1840">
        <f>IF(G31="ABOLISHED",0, (VLOOKUP(G31,$A$64:$C326,2,FALSE)*12))</f>
        <v>365400</v>
      </c>
      <c r="I31" s="1983">
        <f>SUM(H31-F31)</f>
        <v>0</v>
      </c>
      <c r="J31" s="2445" t="s">
        <v>839</v>
      </c>
      <c r="K31" s="1840">
        <f>IF(J31="ABOLISHED",0, (VLOOKUP(J31,$A$64:$C326,3,FALSE)*12))</f>
        <v>365400</v>
      </c>
      <c r="L31" s="1336">
        <f>SUM(H31/12)</f>
        <v>30450</v>
      </c>
      <c r="M31" s="1347">
        <f>IF(L31&gt;=70000,1225,SUM(L31*3.5%)/2)</f>
        <v>532.875</v>
      </c>
      <c r="O31" s="1336">
        <f>K31/12</f>
        <v>30450</v>
      </c>
      <c r="P31" s="1347">
        <f>IF(O31&gt;=70000,1225,SUM(O31*3.5%)/2)</f>
        <v>532.875</v>
      </c>
      <c r="R31" s="1336">
        <f>SUM(O31-L31)</f>
        <v>0</v>
      </c>
    </row>
    <row r="32" spans="1:18" s="1337" customFormat="1" ht="15" customHeight="1" outlineLevel="2">
      <c r="A32" s="2448"/>
      <c r="B32" s="1978" t="s">
        <v>1088</v>
      </c>
      <c r="C32" s="2447" t="s">
        <v>1105</v>
      </c>
      <c r="D32" s="2449" t="s">
        <v>1511</v>
      </c>
      <c r="E32" s="2445" t="s">
        <v>863</v>
      </c>
      <c r="F32" s="1840">
        <f>IF(E32="ABOLISHED",0, (VLOOKUP(E32,$A$64:$C327,3,FALSE)*12))</f>
        <v>279240</v>
      </c>
      <c r="G32" s="2445" t="s">
        <v>863</v>
      </c>
      <c r="H32" s="1840">
        <f>IF(G32="ABOLISHED",0, (VLOOKUP(G32,$A$64:$C327,2,FALSE)*12))</f>
        <v>279240</v>
      </c>
      <c r="I32" s="1983">
        <f>SUM(H32-F32)</f>
        <v>0</v>
      </c>
      <c r="J32" s="2445" t="s">
        <v>863</v>
      </c>
      <c r="K32" s="1840">
        <f>IF(J32="ABOLISHED",0, (VLOOKUP(J32,$A$64:$C327,3,FALSE)*12))</f>
        <v>279240</v>
      </c>
      <c r="L32" s="1336">
        <f>SUM(H32/12)</f>
        <v>23270</v>
      </c>
      <c r="M32" s="1347">
        <f>IF(L32&gt;=70000,1225,SUM(L32*3.5%)/2)</f>
        <v>407.22500000000002</v>
      </c>
      <c r="O32" s="1336">
        <f>K32/12</f>
        <v>23270</v>
      </c>
      <c r="P32" s="1347">
        <f>IF(O32&gt;=70000,1225,SUM(O32*3.5%)/2)</f>
        <v>407.22500000000002</v>
      </c>
      <c r="R32" s="1336">
        <f>SUM(O32-L32)</f>
        <v>0</v>
      </c>
    </row>
    <row r="33" spans="1:18" s="1337" customFormat="1" ht="15" customHeight="1" outlineLevel="2">
      <c r="A33" s="1992"/>
      <c r="B33" s="1992"/>
      <c r="C33" s="2468" t="s">
        <v>1510</v>
      </c>
      <c r="D33" s="2457"/>
      <c r="E33" s="2466"/>
      <c r="F33" s="1840"/>
      <c r="G33" s="2466"/>
      <c r="H33" s="1840" t="s">
        <v>1062</v>
      </c>
      <c r="I33" s="2467"/>
      <c r="J33" s="2466"/>
      <c r="K33" s="1840"/>
      <c r="L33" s="1336"/>
      <c r="M33" s="1347"/>
      <c r="O33" s="1336"/>
      <c r="P33" s="1347"/>
      <c r="R33" s="1336"/>
    </row>
    <row r="34" spans="1:18" s="1337" customFormat="1" ht="15" customHeight="1" outlineLevel="2">
      <c r="A34" s="1978" t="s">
        <v>1084</v>
      </c>
      <c r="B34" s="1978" t="s">
        <v>1087</v>
      </c>
      <c r="C34" s="2456" t="s">
        <v>1509</v>
      </c>
      <c r="D34" s="2449" t="s">
        <v>1040</v>
      </c>
      <c r="E34" s="2445" t="s">
        <v>870</v>
      </c>
      <c r="F34" s="1840">
        <f>IF(E34="ABOLISHED",0, (VLOOKUP(E34,$A$64:$C328,3,FALSE)*12))</f>
        <v>257640</v>
      </c>
      <c r="G34" s="2445" t="s">
        <v>871</v>
      </c>
      <c r="H34" s="1840">
        <f>IF(G34="ABOLISHED",0, (VLOOKUP(G34,$A$64:$C328,2,FALSE)*12))</f>
        <v>254400</v>
      </c>
      <c r="I34" s="1983">
        <f>SUM(H34-F34)</f>
        <v>-3240</v>
      </c>
      <c r="J34" s="2445" t="s">
        <v>871</v>
      </c>
      <c r="K34" s="1840">
        <f>IF(J34="ABOLISHED",0, (VLOOKUP(J34,$A$64:$C328,3,FALSE)*12))</f>
        <v>254400</v>
      </c>
      <c r="L34" s="1336">
        <f>SUM(H34/12)</f>
        <v>21200</v>
      </c>
      <c r="M34" s="1347">
        <f>IF(L34&gt;=70000,1225,SUM(L34*3.5%)/2)</f>
        <v>371.00000000000006</v>
      </c>
      <c r="O34" s="1336">
        <f>K34/12</f>
        <v>21200</v>
      </c>
      <c r="P34" s="1347">
        <f>IF(O34&gt;=70000,1225,SUM(O34*3.5%)/2)</f>
        <v>371.00000000000006</v>
      </c>
      <c r="R34" s="1336">
        <f>SUM(O34-L34)</f>
        <v>0</v>
      </c>
    </row>
    <row r="35" spans="1:18" s="1337" customFormat="1" ht="15" customHeight="1" outlineLevel="2">
      <c r="A35" s="1978">
        <v>16</v>
      </c>
      <c r="B35" s="1978" t="s">
        <v>1082</v>
      </c>
      <c r="C35" s="2465" t="s">
        <v>1491</v>
      </c>
      <c r="D35" s="2446" t="s">
        <v>1508</v>
      </c>
      <c r="E35" s="1982" t="s">
        <v>943</v>
      </c>
      <c r="F35" s="1840">
        <f>IF(E35="ABOLISHED",0, (VLOOKUP(E35,$A$64:$C329,3,FALSE)*12))</f>
        <v>139944</v>
      </c>
      <c r="G35" s="1982" t="s">
        <v>943</v>
      </c>
      <c r="H35" s="1840">
        <f>IF(G35="ABOLISHED",0, (VLOOKUP(G35,$A$64:$C329,2,FALSE)*12))</f>
        <v>139944</v>
      </c>
      <c r="I35" s="1983">
        <f>SUM(H35-F35)</f>
        <v>0</v>
      </c>
      <c r="J35" s="1982" t="s">
        <v>943</v>
      </c>
      <c r="K35" s="1840">
        <f>IF(J35="ABOLISHED",0, (VLOOKUP(J35,$A$64:$C329,3,FALSE)*12))</f>
        <v>139944</v>
      </c>
      <c r="L35" s="1336">
        <f>SUM(H35/12)</f>
        <v>11662</v>
      </c>
      <c r="M35" s="1347">
        <f>IF(L35&gt;=70000,1225,SUM(L35*3.5%)/2)</f>
        <v>204.08500000000001</v>
      </c>
      <c r="O35" s="1336">
        <f>K35/12</f>
        <v>11662</v>
      </c>
      <c r="P35" s="1347">
        <f>IF(O35&gt;=70000,1225,SUM(O35*3.5%)/2)</f>
        <v>204.08500000000001</v>
      </c>
      <c r="R35" s="1336">
        <f>SUM(O35-L35)</f>
        <v>0</v>
      </c>
    </row>
    <row r="36" spans="1:18" s="1337" customFormat="1" ht="15" customHeight="1" outlineLevel="2">
      <c r="A36" s="1978"/>
      <c r="B36" s="1978"/>
      <c r="C36" s="2465"/>
      <c r="D36" s="2446"/>
      <c r="E36" s="1982"/>
      <c r="F36" s="1840"/>
      <c r="G36" s="1982"/>
      <c r="H36" s="1840"/>
      <c r="I36" s="1983"/>
      <c r="J36" s="1982"/>
      <c r="K36" s="1840"/>
      <c r="L36" s="1336"/>
      <c r="M36" s="1347"/>
      <c r="O36" s="1336"/>
      <c r="P36" s="1347"/>
      <c r="R36" s="1336"/>
    </row>
    <row r="37" spans="1:18" s="1337" customFormat="1" ht="15" customHeight="1" outlineLevel="2">
      <c r="A37" s="1992"/>
      <c r="B37" s="1992"/>
      <c r="C37" s="2450" t="s">
        <v>1507</v>
      </c>
      <c r="D37" s="2449"/>
      <c r="E37" s="2455"/>
      <c r="F37" s="1840"/>
      <c r="G37" s="2455"/>
      <c r="H37" s="1840"/>
      <c r="I37" s="1983"/>
      <c r="J37" s="2455"/>
      <c r="K37" s="1840"/>
      <c r="L37" s="1336"/>
      <c r="M37" s="1347"/>
      <c r="O37" s="1336"/>
      <c r="P37" s="1347"/>
      <c r="R37" s="1336"/>
    </row>
    <row r="38" spans="1:18" s="1337" customFormat="1" ht="15" customHeight="1" outlineLevel="2">
      <c r="A38" s="1992"/>
      <c r="B38" s="1992"/>
      <c r="C38" s="2450" t="s">
        <v>1506</v>
      </c>
      <c r="D38" s="2449"/>
      <c r="E38" s="2455"/>
      <c r="F38" s="1840"/>
      <c r="G38" s="2455"/>
      <c r="H38" s="1840"/>
      <c r="I38" s="1983"/>
      <c r="J38" s="2455"/>
      <c r="K38" s="1840"/>
      <c r="L38" s="1336"/>
      <c r="M38" s="1347"/>
      <c r="O38" s="1336"/>
      <c r="P38" s="1347"/>
      <c r="R38" s="1336"/>
    </row>
    <row r="39" spans="1:18" s="1337" customFormat="1" ht="15" customHeight="1" outlineLevel="2">
      <c r="A39" s="1978" t="s">
        <v>1091</v>
      </c>
      <c r="B39" s="1978" t="s">
        <v>1083</v>
      </c>
      <c r="C39" s="2451" t="s">
        <v>1505</v>
      </c>
      <c r="D39" s="2449" t="s">
        <v>1504</v>
      </c>
      <c r="E39" s="2459" t="s">
        <v>895</v>
      </c>
      <c r="F39" s="1840">
        <f>IF(E39="ABOLISHED",0, (VLOOKUP(E39,$A$64:$C313,3,FALSE)*12))</f>
        <v>199560</v>
      </c>
      <c r="G39" s="2459" t="s">
        <v>895</v>
      </c>
      <c r="H39" s="1840">
        <f>IF(G39="ABOLISHED",0, (VLOOKUP(G39,$A$64:$C313,2,FALSE)*12))</f>
        <v>199560</v>
      </c>
      <c r="I39" s="1983">
        <f>SUM(H39-F39)</f>
        <v>0</v>
      </c>
      <c r="J39" s="2459" t="s">
        <v>895</v>
      </c>
      <c r="K39" s="1840">
        <f>IF(J39="ABOLISHED",0, (VLOOKUP(J39,$A$64:$C313,3,FALSE)*12))</f>
        <v>199560</v>
      </c>
      <c r="L39" s="1336">
        <f>SUM(H39/12)</f>
        <v>16630</v>
      </c>
      <c r="M39" s="1347">
        <f>IF(L39&gt;=70000,1225,SUM(L39*3.5%)/2)</f>
        <v>291.02500000000003</v>
      </c>
      <c r="O39" s="1336">
        <f>K39/12</f>
        <v>16630</v>
      </c>
      <c r="P39" s="1347">
        <f>IF(O39&gt;=70000,1225,SUM(O39*3.5%)/2)</f>
        <v>291.02500000000003</v>
      </c>
      <c r="R39" s="1336">
        <f>SUM(O39-L39)</f>
        <v>0</v>
      </c>
    </row>
    <row r="40" spans="1:18" s="1337" customFormat="1" ht="15" customHeight="1" outlineLevel="2">
      <c r="A40" s="1978" t="s">
        <v>1090</v>
      </c>
      <c r="B40" s="1978"/>
      <c r="C40" s="2451" t="s">
        <v>1503</v>
      </c>
      <c r="D40" s="2464" t="s">
        <v>1040</v>
      </c>
      <c r="E40" s="2459" t="s">
        <v>911</v>
      </c>
      <c r="F40" s="1840">
        <f>IF(E40="ABOLISHED",0, (VLOOKUP(E40,$A$64:$C314,3,FALSE)*12))</f>
        <v>176976</v>
      </c>
      <c r="G40" s="2459" t="s">
        <v>1044</v>
      </c>
      <c r="H40" s="1840">
        <f>IF(G40="ABOLISHED",0, (VLOOKUP(G40,$A$64:$C314,2,FALSE)*12))</f>
        <v>0</v>
      </c>
      <c r="I40" s="1983">
        <f>SUM(H40-F40)</f>
        <v>-176976</v>
      </c>
      <c r="J40" s="2459" t="s">
        <v>1044</v>
      </c>
      <c r="K40" s="1840">
        <f>IF(J40="ABOLISHED",0, (VLOOKUP(J40,$A$64:$C314,3,FALSE)*12))</f>
        <v>0</v>
      </c>
      <c r="L40" s="1336">
        <f>SUM(H40/12)</f>
        <v>0</v>
      </c>
      <c r="M40" s="1347">
        <f>IF(L40&gt;=70000,1225,SUM(L40*3.5%)/2)</f>
        <v>0</v>
      </c>
      <c r="O40" s="1336">
        <f>K40/12</f>
        <v>0</v>
      </c>
      <c r="P40" s="1347">
        <f>IF(O40&gt;=70000,1225,SUM(O40*3.5%)/2)</f>
        <v>0</v>
      </c>
      <c r="R40" s="1336">
        <f>SUM(O40-L40)</f>
        <v>0</v>
      </c>
    </row>
    <row r="41" spans="1:18" s="1337" customFormat="1" ht="15" customHeight="1" outlineLevel="2">
      <c r="A41" s="1978" t="s">
        <v>1089</v>
      </c>
      <c r="B41" s="1978" t="s">
        <v>1086</v>
      </c>
      <c r="C41" s="2447" t="s">
        <v>1491</v>
      </c>
      <c r="D41" s="2449" t="s">
        <v>1502</v>
      </c>
      <c r="E41" s="2459" t="s">
        <v>943</v>
      </c>
      <c r="F41" s="1840">
        <f>IF(E41="ABOLISHED",0, (VLOOKUP(E41,$A$64:$C315,3,FALSE)*12))</f>
        <v>139944</v>
      </c>
      <c r="G41" s="2459" t="s">
        <v>942</v>
      </c>
      <c r="H41" s="1840">
        <f>IF(G41="ABOLISHED",0, (VLOOKUP(G41,$A$64:$C315,2,FALSE)*12))</f>
        <v>141012</v>
      </c>
      <c r="I41" s="1983">
        <f>SUM(H41-F41)</f>
        <v>1068</v>
      </c>
      <c r="J41" s="2459" t="s">
        <v>942</v>
      </c>
      <c r="K41" s="1840">
        <f>IF(J41="ABOLISHED",0, (VLOOKUP(J41,$A$64:$C315,3,FALSE)*12))</f>
        <v>141012</v>
      </c>
      <c r="L41" s="1336">
        <f>SUM(H41/12)</f>
        <v>11751</v>
      </c>
      <c r="M41" s="1347">
        <f>IF(L41&gt;=70000,1225,SUM(L41*3.5%)/2)</f>
        <v>205.64250000000001</v>
      </c>
      <c r="O41" s="1336">
        <f>K41/12</f>
        <v>11751</v>
      </c>
      <c r="P41" s="1347">
        <f>IF(O41&gt;=70000,1225,SUM(O41*3.5%)/2)</f>
        <v>205.64250000000001</v>
      </c>
      <c r="R41" s="1336">
        <f>SUM(O41-L41)</f>
        <v>0</v>
      </c>
    </row>
    <row r="42" spans="1:18" s="1337" customFormat="1" ht="15" customHeight="1" outlineLevel="2">
      <c r="A42" s="1978"/>
      <c r="B42" s="1978"/>
      <c r="C42" s="2450" t="s">
        <v>1501</v>
      </c>
      <c r="D42" s="2446"/>
      <c r="E42" s="1982"/>
      <c r="F42" s="1840"/>
      <c r="G42" s="1982"/>
      <c r="H42" s="1840" t="s">
        <v>1062</v>
      </c>
      <c r="I42" s="1983"/>
      <c r="J42" s="1982"/>
      <c r="K42" s="1840"/>
      <c r="L42" s="1336"/>
      <c r="M42" s="1347"/>
      <c r="O42" s="1336"/>
      <c r="P42" s="1347"/>
      <c r="R42" s="1336"/>
    </row>
    <row r="43" spans="1:18" s="1337" customFormat="1" ht="15" customHeight="1" outlineLevel="2">
      <c r="A43" s="1355" t="s">
        <v>1087</v>
      </c>
      <c r="B43" s="1978" t="s">
        <v>1085</v>
      </c>
      <c r="C43" s="2463" t="s">
        <v>1500</v>
      </c>
      <c r="D43" s="2461" t="s">
        <v>1499</v>
      </c>
      <c r="E43" s="2459" t="s">
        <v>927</v>
      </c>
      <c r="F43" s="1354">
        <f>IF(E43="ABOLISHED",0, (VLOOKUP(E43,$A$64:$C318,3,FALSE)*12))</f>
        <v>157404</v>
      </c>
      <c r="G43" s="2459" t="s">
        <v>927</v>
      </c>
      <c r="H43" s="1354">
        <f>IF(G43="ABOLISHED",0, (VLOOKUP(G43,$A$64:$C318,2,FALSE)*12))</f>
        <v>157404</v>
      </c>
      <c r="I43" s="2460">
        <f>SUM(H43-F43)</f>
        <v>0</v>
      </c>
      <c r="J43" s="2459" t="s">
        <v>927</v>
      </c>
      <c r="K43" s="1354">
        <f>IF(J43="ABOLISHED",0, (VLOOKUP(J43,$A$64:$C318,3,FALSE)*12))</f>
        <v>157404</v>
      </c>
      <c r="L43" s="1337">
        <f>SUM(H43/12)</f>
        <v>13117</v>
      </c>
      <c r="M43" s="1347">
        <f>IF(L43&gt;=70000,1225,SUM(L43*3.5%)/2)</f>
        <v>229.54750000000001</v>
      </c>
      <c r="O43" s="1337">
        <f>K43/12</f>
        <v>13117</v>
      </c>
      <c r="P43" s="1347">
        <f>IF(O43&gt;=70000,1225,SUM(O43*3.5%)/2)</f>
        <v>229.54750000000001</v>
      </c>
      <c r="R43" s="1337">
        <f>SUM(O43-L43)</f>
        <v>0</v>
      </c>
    </row>
    <row r="44" spans="1:18" s="1337" customFormat="1" ht="15" customHeight="1" outlineLevel="2">
      <c r="A44" s="1355"/>
      <c r="B44" s="1355"/>
      <c r="C44" s="2462"/>
      <c r="D44" s="2461"/>
      <c r="E44" s="2459"/>
      <c r="F44" s="1354"/>
      <c r="G44" s="2459"/>
      <c r="H44" s="1354" t="s">
        <v>1062</v>
      </c>
      <c r="I44" s="2460"/>
      <c r="J44" s="2459"/>
      <c r="K44" s="1354"/>
      <c r="M44" s="1352"/>
      <c r="P44" s="1352"/>
    </row>
    <row r="45" spans="1:18" s="1337" customFormat="1" ht="15" customHeight="1" outlineLevel="2">
      <c r="A45" s="1992"/>
      <c r="B45" s="1992"/>
      <c r="C45" s="2450" t="s">
        <v>1101</v>
      </c>
      <c r="D45" s="2457"/>
      <c r="E45" s="2455"/>
      <c r="F45" s="1840"/>
      <c r="G45" s="2455"/>
      <c r="H45" s="1840" t="s">
        <v>1062</v>
      </c>
      <c r="I45" s="1983"/>
      <c r="J45" s="2455"/>
      <c r="K45" s="1840"/>
      <c r="L45" s="1336"/>
      <c r="M45" s="1347"/>
      <c r="O45" s="1336"/>
      <c r="P45" s="1347"/>
      <c r="R45" s="1336"/>
    </row>
    <row r="46" spans="1:18" s="1337" customFormat="1" ht="15" customHeight="1" outlineLevel="2">
      <c r="A46" s="2458"/>
      <c r="B46" s="2458"/>
      <c r="C46" s="2450" t="s">
        <v>1498</v>
      </c>
      <c r="D46" s="2457"/>
      <c r="E46" s="2455"/>
      <c r="F46" s="1840"/>
      <c r="G46" s="2455"/>
      <c r="H46" s="1840" t="s">
        <v>1062</v>
      </c>
      <c r="I46" s="1983"/>
      <c r="J46" s="2455"/>
      <c r="K46" s="1840"/>
      <c r="L46" s="1336"/>
      <c r="M46" s="1347"/>
      <c r="O46" s="1336"/>
      <c r="P46" s="1347"/>
      <c r="R46" s="1336"/>
    </row>
    <row r="47" spans="1:18" s="1337" customFormat="1" ht="15" customHeight="1" outlineLevel="2">
      <c r="A47" s="2458"/>
      <c r="B47" s="2458"/>
      <c r="C47" s="2456" t="s">
        <v>1497</v>
      </c>
      <c r="D47" s="2457"/>
      <c r="E47" s="2455"/>
      <c r="F47" s="1840"/>
      <c r="G47" s="2455"/>
      <c r="H47" s="1840" t="s">
        <v>1062</v>
      </c>
      <c r="I47" s="1983"/>
      <c r="J47" s="2455"/>
      <c r="K47" s="1840"/>
      <c r="L47" s="1336"/>
      <c r="M47" s="1347"/>
      <c r="O47" s="1336"/>
      <c r="P47" s="1347"/>
      <c r="R47" s="1336"/>
    </row>
    <row r="48" spans="1:18" s="1337" customFormat="1" ht="15" customHeight="1" outlineLevel="2">
      <c r="A48" s="1978" t="s">
        <v>1080</v>
      </c>
      <c r="B48" s="1978" t="s">
        <v>1084</v>
      </c>
      <c r="C48" s="2456" t="s">
        <v>1496</v>
      </c>
      <c r="D48" s="2446" t="s">
        <v>1495</v>
      </c>
      <c r="E48" s="2455" t="s">
        <v>871</v>
      </c>
      <c r="F48" s="1840">
        <f>IF(E48="ABOLISHED",0, (VLOOKUP(E48,$A$64:$C333,3,FALSE)*12))</f>
        <v>254400</v>
      </c>
      <c r="G48" s="2455" t="s">
        <v>871</v>
      </c>
      <c r="H48" s="1840">
        <f>IF(G48="ABOLISHED",0, (VLOOKUP(G48,$A$64:$C333,2,FALSE)*12))</f>
        <v>254400</v>
      </c>
      <c r="I48" s="1983">
        <f>SUM(H48-F48)</f>
        <v>0</v>
      </c>
      <c r="J48" s="2455" t="s">
        <v>871</v>
      </c>
      <c r="K48" s="1840">
        <f>IF(J48="ABOLISHED",0, (VLOOKUP(J48,$A$64:$C333,3,FALSE)*12))</f>
        <v>254400</v>
      </c>
      <c r="L48" s="1336">
        <f>SUM(H48/12)</f>
        <v>21200</v>
      </c>
      <c r="M48" s="1347">
        <f>IF(L48&gt;=70000,1225,SUM(L48*3.5%)/2)</f>
        <v>371.00000000000006</v>
      </c>
      <c r="O48" s="1336">
        <f>K48/12</f>
        <v>21200</v>
      </c>
      <c r="P48" s="1347">
        <f>IF(O48&gt;=70000,1225,SUM(O48*3.5%)/2)</f>
        <v>371.00000000000006</v>
      </c>
      <c r="R48" s="1336">
        <f>SUM(O48-L48)</f>
        <v>0</v>
      </c>
    </row>
    <row r="49" spans="1:18" s="1337" customFormat="1" ht="15" customHeight="1" outlineLevel="2">
      <c r="A49" s="1978" t="s">
        <v>1042</v>
      </c>
      <c r="B49" s="1978"/>
      <c r="C49" s="2454" t="s">
        <v>1494</v>
      </c>
      <c r="D49" s="2449" t="s">
        <v>1040</v>
      </c>
      <c r="E49" s="2445" t="s">
        <v>895</v>
      </c>
      <c r="F49" s="1840">
        <f>IF(E49="ABOLISHED",0, (VLOOKUP(E49,$A$64:$C334,3,FALSE)*12))</f>
        <v>199560</v>
      </c>
      <c r="G49" s="2445" t="s">
        <v>1044</v>
      </c>
      <c r="H49" s="1840">
        <f>IF(G49="ABOLISHED",0, (VLOOKUP(G49,$A$64:$C334,2,FALSE)*12))</f>
        <v>0</v>
      </c>
      <c r="I49" s="1983">
        <f>SUM(H49-F49)</f>
        <v>-199560</v>
      </c>
      <c r="J49" s="2445" t="s">
        <v>1044</v>
      </c>
      <c r="K49" s="1840">
        <f>IF(J49="ABOLISHED",0, (VLOOKUP(J49,$A$64:$C334,3,FALSE)*12))</f>
        <v>0</v>
      </c>
      <c r="L49" s="1336">
        <f>SUM(H49/12)</f>
        <v>0</v>
      </c>
      <c r="M49" s="1347">
        <f>IF(L49&gt;=70000,1225,SUM(L49*3.5%)/2)</f>
        <v>0</v>
      </c>
      <c r="O49" s="1336">
        <f>K49/12</f>
        <v>0</v>
      </c>
      <c r="P49" s="1347">
        <f>IF(O49&gt;=70000,1225,SUM(O49*3.5%)/2)</f>
        <v>0</v>
      </c>
      <c r="R49" s="1336">
        <f>SUM(O49-L49)</f>
        <v>0</v>
      </c>
    </row>
    <row r="50" spans="1:18" s="1337" customFormat="1" ht="15" customHeight="1" outlineLevel="2">
      <c r="A50" s="2453" t="s">
        <v>1076</v>
      </c>
      <c r="B50" s="2453" t="s">
        <v>1081</v>
      </c>
      <c r="C50" s="2451" t="s">
        <v>1041</v>
      </c>
      <c r="D50" s="2449" t="s">
        <v>1493</v>
      </c>
      <c r="E50" s="2445" t="s">
        <v>903</v>
      </c>
      <c r="F50" s="1840">
        <f>IF(E50="ABOLISHED",0, (VLOOKUP(E50,$A$64:$C336,3,FALSE)*12))</f>
        <v>187620</v>
      </c>
      <c r="G50" s="2445" t="s">
        <v>902</v>
      </c>
      <c r="H50" s="1840">
        <f>IF(G50="ABOLISHED",0, (VLOOKUP(G50,$A$64:$C336,2,FALSE)*12))</f>
        <v>189072</v>
      </c>
      <c r="I50" s="1983">
        <f>SUM(H50-F50)</f>
        <v>1452</v>
      </c>
      <c r="J50" s="2445" t="s">
        <v>902</v>
      </c>
      <c r="K50" s="1840">
        <f>IF(J50="ABOLISHED",0, (VLOOKUP(J50,$A$64:$C336,3,FALSE)*12))</f>
        <v>189072</v>
      </c>
      <c r="L50" s="1336">
        <f>SUM(H50/12)</f>
        <v>15756</v>
      </c>
      <c r="M50" s="1347">
        <f>IF(L50&gt;=70000,1225,SUM(L50*3.5%)/2)</f>
        <v>275.73</v>
      </c>
      <c r="O50" s="1336">
        <f>K50/12</f>
        <v>15756</v>
      </c>
      <c r="P50" s="1347">
        <f>IF(O50&gt;=70000,1225,SUM(O50*3.5%)/2)</f>
        <v>275.73</v>
      </c>
      <c r="R50" s="1336">
        <f>SUM(O50-L50)</f>
        <v>0</v>
      </c>
    </row>
    <row r="51" spans="1:18" s="1337" customFormat="1" ht="15" customHeight="1" outlineLevel="2">
      <c r="A51" s="2448"/>
      <c r="B51" s="1978" t="s">
        <v>1042</v>
      </c>
      <c r="C51" s="2447" t="s">
        <v>1049</v>
      </c>
      <c r="D51" s="2449" t="s">
        <v>1492</v>
      </c>
      <c r="E51" s="2445" t="s">
        <v>927</v>
      </c>
      <c r="F51" s="1840">
        <f>IF(E51="ABOLISHED",0, (VLOOKUP(E51,$A$64:$C336,3,FALSE)*12))</f>
        <v>157404</v>
      </c>
      <c r="G51" s="2445" t="s">
        <v>927</v>
      </c>
      <c r="H51" s="1840">
        <f>IF(G51="ABOLISHED",0, (VLOOKUP(G51,$A$64:$C336,2,FALSE)*12))</f>
        <v>157404</v>
      </c>
      <c r="I51" s="1983">
        <f>SUM(H51-F51)</f>
        <v>0</v>
      </c>
      <c r="J51" s="2445" t="s">
        <v>927</v>
      </c>
      <c r="K51" s="1832">
        <f>IF(J51="ABOLISHED",0, (VLOOKUP(J51,$A$64:$C336,3,FALSE)*12))</f>
        <v>157404</v>
      </c>
      <c r="L51" s="1336">
        <f>SUM(H51/12)</f>
        <v>13117</v>
      </c>
      <c r="M51" s="2452">
        <f>IF(L51&gt;=70000,1225,SUM(L51*3.5%)/2)</f>
        <v>229.54750000000001</v>
      </c>
      <c r="O51" s="1336">
        <f>K51/12</f>
        <v>13117</v>
      </c>
      <c r="P51" s="2452">
        <f>IF(O51&gt;=70000,1225,SUM(O51*3.5%)/2)</f>
        <v>229.54750000000001</v>
      </c>
      <c r="R51" s="1336">
        <f>SUM(O51-L51)</f>
        <v>0</v>
      </c>
    </row>
    <row r="52" spans="1:18" s="1337" customFormat="1" ht="15" customHeight="1" outlineLevel="2">
      <c r="A52" s="1978" t="s">
        <v>1056</v>
      </c>
      <c r="B52" s="1978" t="s">
        <v>1080</v>
      </c>
      <c r="C52" s="2451" t="s">
        <v>1491</v>
      </c>
      <c r="D52" s="2449" t="s">
        <v>1040</v>
      </c>
      <c r="E52" s="2445" t="s">
        <v>941</v>
      </c>
      <c r="F52" s="1840">
        <f>IF(E52="ABOLISHED",0, (VLOOKUP(E52,$A$64:$C337,3,FALSE)*12))</f>
        <v>142092</v>
      </c>
      <c r="G52" s="2445" t="s">
        <v>943</v>
      </c>
      <c r="H52" s="1840">
        <f>IF(G52="ABOLISHED",0, (VLOOKUP(G52,$A$64:$C337,2,FALSE)*12))</f>
        <v>139944</v>
      </c>
      <c r="I52" s="1983">
        <f>SUM(H52-F52)</f>
        <v>-2148</v>
      </c>
      <c r="J52" s="2445" t="s">
        <v>943</v>
      </c>
      <c r="K52" s="1840">
        <f>IF(J52="ABOLISHED",0, (VLOOKUP(J52,$A$64:$C337,3,FALSE)*12))</f>
        <v>139944</v>
      </c>
      <c r="L52" s="1336">
        <f>SUM(H52/12)</f>
        <v>11662</v>
      </c>
      <c r="M52" s="1347">
        <f>IF(L52&gt;=70000,1225,SUM(L52*3.5%)/2)</f>
        <v>204.08500000000001</v>
      </c>
      <c r="O52" s="1336">
        <f>K52/12</f>
        <v>11662</v>
      </c>
      <c r="P52" s="1347">
        <f>IF(O52&gt;=70000,1225,SUM(O52*3.5%)/2)</f>
        <v>204.08500000000001</v>
      </c>
      <c r="R52" s="1336">
        <f>SUM(O52-L52)</f>
        <v>0</v>
      </c>
    </row>
    <row r="53" spans="1:18" s="1337" customFormat="1" ht="15" customHeight="1" outlineLevel="2">
      <c r="A53" s="1978"/>
      <c r="B53" s="1978"/>
      <c r="C53" s="2450" t="s">
        <v>1103</v>
      </c>
      <c r="D53" s="2449"/>
      <c r="E53" s="2445"/>
      <c r="F53" s="1840" t="s">
        <v>1062</v>
      </c>
      <c r="G53" s="2445"/>
      <c r="H53" s="1840" t="s">
        <v>1062</v>
      </c>
      <c r="I53" s="1983"/>
      <c r="J53" s="2445"/>
      <c r="K53" s="1840" t="s">
        <v>1062</v>
      </c>
      <c r="L53" s="1336"/>
      <c r="M53" s="1347"/>
      <c r="O53" s="1336"/>
      <c r="P53" s="1347"/>
      <c r="R53" s="1336"/>
    </row>
    <row r="54" spans="1:18" s="1337" customFormat="1" ht="15" customHeight="1" outlineLevel="2">
      <c r="A54" s="2448"/>
      <c r="B54" s="1978" t="s">
        <v>1076</v>
      </c>
      <c r="C54" s="2447" t="s">
        <v>1102</v>
      </c>
      <c r="D54" s="2446" t="s">
        <v>1490</v>
      </c>
      <c r="E54" s="2445" t="s">
        <v>927</v>
      </c>
      <c r="F54" s="1840">
        <f>IF(E54="ABOLISHED",0, (VLOOKUP(E54,$A$64:$C336,3,FALSE)*12))</f>
        <v>157404</v>
      </c>
      <c r="G54" s="2445" t="s">
        <v>927</v>
      </c>
      <c r="H54" s="1832">
        <f>IF(G54="ABOLISHED",0, (VLOOKUP(G54,$A$64:$C336,2,FALSE)*12))</f>
        <v>157404</v>
      </c>
      <c r="I54" s="1983">
        <f>SUM(H54-F54)</f>
        <v>0</v>
      </c>
      <c r="J54" s="2445" t="s">
        <v>927</v>
      </c>
      <c r="K54" s="1840">
        <f>IF(J54="ABOLISHED",0, (VLOOKUP(J54,$A$64:$C336,3,FALSE)*12))</f>
        <v>157404</v>
      </c>
      <c r="L54" s="1336">
        <f>SUM(H54/12)</f>
        <v>13117</v>
      </c>
      <c r="M54" s="1347">
        <f>IF(L54&gt;=70000,1225,SUM(L54*3.5%)/2)</f>
        <v>229.54750000000001</v>
      </c>
      <c r="O54" s="1336">
        <f>K54/12</f>
        <v>13117</v>
      </c>
      <c r="P54" s="1347">
        <f>IF(O54&gt;=70000,1225,SUM(O54*3.5%)/2)</f>
        <v>229.54750000000001</v>
      </c>
      <c r="R54" s="1336">
        <f>SUM(O54-L54)</f>
        <v>0</v>
      </c>
    </row>
    <row r="55" spans="1:18" ht="15" customHeight="1">
      <c r="A55" s="2145"/>
      <c r="B55" s="1828">
        <v>19</v>
      </c>
      <c r="C55" s="1827"/>
      <c r="D55" s="1826" t="s">
        <v>88</v>
      </c>
      <c r="E55" s="2444"/>
      <c r="F55" s="1824">
        <f>SUM(F15:F54)</f>
        <v>6379464</v>
      </c>
      <c r="G55" s="1823"/>
      <c r="H55" s="1822">
        <f>SUM(H15:H54)</f>
        <v>6006600</v>
      </c>
      <c r="I55" s="1827">
        <f>SUM(I15:I54)</f>
        <v>-372864</v>
      </c>
      <c r="J55" s="1364"/>
      <c r="K55" s="1822">
        <f>SUM(K15:K54)</f>
        <v>6006600</v>
      </c>
      <c r="L55" s="1356"/>
      <c r="M55" s="2443">
        <f>SUM(M15:M54)</f>
        <v>8372.244999999999</v>
      </c>
      <c r="O55" s="1356"/>
      <c r="P55" s="2443">
        <f>SUM(P15:P54)</f>
        <v>8372.244999999999</v>
      </c>
    </row>
    <row r="56" spans="1:18" ht="16.149999999999999" customHeight="1">
      <c r="A56" s="1820"/>
      <c r="B56" s="1820"/>
      <c r="C56" s="1358"/>
      <c r="D56" s="1360"/>
      <c r="E56" s="1360"/>
      <c r="F56" s="1359"/>
      <c r="G56" s="1347"/>
      <c r="H56" s="2442" t="s">
        <v>1308</v>
      </c>
      <c r="I56" s="1358"/>
      <c r="J56" s="1352"/>
      <c r="K56" s="1362"/>
      <c r="L56" s="1356"/>
      <c r="M56" s="1347">
        <v>12</v>
      </c>
      <c r="O56" s="1356"/>
      <c r="P56" s="1347">
        <v>12</v>
      </c>
    </row>
    <row r="57" spans="1:18" ht="14.25" customHeight="1" thickBot="1">
      <c r="E57" s="1405"/>
      <c r="M57" s="1810">
        <f>ROUNDUP(SUM(M55*M56),0)</f>
        <v>100467</v>
      </c>
      <c r="P57" s="1810">
        <f>ROUNDUP(SUM(P55*P56),0)</f>
        <v>100467</v>
      </c>
    </row>
    <row r="58" spans="1:18" ht="14.25" customHeight="1" thickTop="1">
      <c r="E58" s="1405"/>
    </row>
    <row r="59" spans="1:18" ht="14.25" customHeight="1">
      <c r="E59" s="1405"/>
    </row>
    <row r="60" spans="1:18" ht="14.25" customHeight="1">
      <c r="A60" s="1966" t="s">
        <v>1110</v>
      </c>
      <c r="B60" s="1966"/>
      <c r="C60" s="1965"/>
      <c r="D60" s="1337"/>
      <c r="E60" s="2441"/>
      <c r="F60" s="2440"/>
      <c r="G60" s="1352"/>
    </row>
    <row r="61" spans="1:18" ht="15.75">
      <c r="A61" s="1807" t="s">
        <v>1030</v>
      </c>
      <c r="B61" s="1806"/>
      <c r="C61" s="1805"/>
      <c r="D61" s="1337"/>
      <c r="E61" s="1989"/>
      <c r="F61" s="2439"/>
      <c r="G61" s="1352"/>
    </row>
    <row r="62" spans="1:18" ht="15">
      <c r="A62" s="2438" t="s">
        <v>953</v>
      </c>
      <c r="B62" s="1803" t="s">
        <v>952</v>
      </c>
      <c r="C62" s="2437" t="s">
        <v>1175</v>
      </c>
      <c r="D62" s="2436"/>
      <c r="E62" s="1352"/>
      <c r="F62" s="1352"/>
      <c r="G62" s="1352"/>
    </row>
    <row r="63" spans="1:18" ht="18.75">
      <c r="A63" s="2435" t="s">
        <v>951</v>
      </c>
      <c r="B63" s="1963">
        <v>10973</v>
      </c>
      <c r="C63" s="1795">
        <v>10973</v>
      </c>
      <c r="D63" s="1341"/>
      <c r="E63" s="2432"/>
      <c r="F63" s="2431"/>
      <c r="G63" s="2311"/>
      <c r="H63" s="1342"/>
      <c r="I63" s="1342"/>
      <c r="J63" s="1343"/>
      <c r="K63" s="1343"/>
      <c r="L63" s="1342"/>
    </row>
    <row r="64" spans="1:18" ht="18.75">
      <c r="A64" s="2429" t="s">
        <v>950</v>
      </c>
      <c r="B64" s="1963">
        <v>11065</v>
      </c>
      <c r="C64" s="1795">
        <v>11065</v>
      </c>
      <c r="D64" s="1341"/>
      <c r="E64" s="2432"/>
      <c r="F64" s="2431"/>
      <c r="G64" s="2311"/>
      <c r="H64" s="1342"/>
      <c r="I64" s="1342"/>
      <c r="J64" s="1343"/>
      <c r="K64" s="1343"/>
      <c r="L64" s="1342"/>
    </row>
    <row r="65" spans="1:12" ht="18.75">
      <c r="A65" s="2435" t="s">
        <v>949</v>
      </c>
      <c r="B65" s="1963">
        <v>11158</v>
      </c>
      <c r="C65" s="1795">
        <v>11158</v>
      </c>
      <c r="D65" s="1341"/>
      <c r="E65" s="2432"/>
      <c r="F65" s="1352"/>
      <c r="G65" s="2311"/>
    </row>
    <row r="66" spans="1:12" ht="18.75">
      <c r="A66" s="2429" t="s">
        <v>948</v>
      </c>
      <c r="B66" s="1963">
        <v>11251</v>
      </c>
      <c r="C66" s="1795">
        <v>11251</v>
      </c>
      <c r="D66" s="1341"/>
      <c r="E66" s="2432"/>
      <c r="F66" s="2431"/>
      <c r="G66" s="2311"/>
      <c r="H66" s="1342"/>
    </row>
    <row r="67" spans="1:12" ht="18.75">
      <c r="A67" s="2435" t="s">
        <v>947</v>
      </c>
      <c r="B67" s="1963">
        <v>11345</v>
      </c>
      <c r="C67" s="1795">
        <v>11345</v>
      </c>
      <c r="D67" s="1341"/>
      <c r="E67" s="2432"/>
      <c r="F67" s="2431"/>
      <c r="G67" s="2311"/>
      <c r="H67" s="1342"/>
      <c r="I67" s="1342"/>
      <c r="J67" s="1343"/>
      <c r="K67" s="1343"/>
      <c r="L67" s="1342"/>
    </row>
    <row r="68" spans="1:12" ht="18.75">
      <c r="A68" s="2429" t="s">
        <v>946</v>
      </c>
      <c r="B68" s="1963">
        <v>11440</v>
      </c>
      <c r="C68" s="1795">
        <v>11440</v>
      </c>
      <c r="D68" s="1341"/>
      <c r="E68" s="2432"/>
      <c r="F68" s="2431"/>
      <c r="G68" s="2311"/>
      <c r="H68" s="1342"/>
    </row>
    <row r="69" spans="1:12" ht="18.75">
      <c r="A69" s="2435" t="s">
        <v>945</v>
      </c>
      <c r="B69" s="1963">
        <v>11536</v>
      </c>
      <c r="C69" s="1795">
        <v>11536</v>
      </c>
      <c r="D69" s="1341"/>
      <c r="E69" s="2432"/>
      <c r="F69" s="2431"/>
      <c r="G69" s="2311"/>
      <c r="H69" s="1342"/>
    </row>
    <row r="70" spans="1:12" ht="18.75">
      <c r="A70" s="2429" t="s">
        <v>944</v>
      </c>
      <c r="B70" s="1963">
        <v>11632</v>
      </c>
      <c r="C70" s="1795">
        <v>11632</v>
      </c>
      <c r="D70" s="1341"/>
      <c r="E70" s="2432"/>
      <c r="F70" s="2431"/>
      <c r="G70" s="2311"/>
      <c r="H70" s="1342"/>
      <c r="I70" s="1342"/>
      <c r="J70" s="1343"/>
      <c r="K70" s="1343"/>
      <c r="L70" s="1342"/>
    </row>
    <row r="71" spans="1:12" ht="18.75">
      <c r="A71" s="2434" t="s">
        <v>943</v>
      </c>
      <c r="B71" s="1963">
        <v>11662</v>
      </c>
      <c r="C71" s="1795">
        <v>11662</v>
      </c>
      <c r="D71" s="1341"/>
      <c r="E71" s="2433"/>
      <c r="F71" s="2431"/>
      <c r="G71" s="2311"/>
      <c r="H71" s="1342"/>
    </row>
    <row r="72" spans="1:12" ht="18.75">
      <c r="A72" s="2428" t="s">
        <v>942</v>
      </c>
      <c r="B72" s="1963">
        <v>11751</v>
      </c>
      <c r="C72" s="1795">
        <v>11751</v>
      </c>
      <c r="D72" s="1341"/>
      <c r="E72" s="2433"/>
      <c r="F72" s="2431"/>
      <c r="G72" s="2311"/>
      <c r="H72" s="1342"/>
      <c r="I72" s="1342"/>
      <c r="J72" s="1343"/>
      <c r="K72" s="1343"/>
      <c r="L72" s="1342"/>
    </row>
    <row r="73" spans="1:12" ht="18.75">
      <c r="A73" s="2434" t="s">
        <v>941</v>
      </c>
      <c r="B73" s="1963">
        <v>11841</v>
      </c>
      <c r="C73" s="1795">
        <v>11841</v>
      </c>
      <c r="D73" s="1341"/>
      <c r="E73" s="2433"/>
      <c r="F73" s="2431"/>
      <c r="G73" s="2311"/>
    </row>
    <row r="74" spans="1:12" ht="18.75">
      <c r="A74" s="2428" t="s">
        <v>940</v>
      </c>
      <c r="B74" s="1963">
        <v>11932</v>
      </c>
      <c r="C74" s="1795">
        <v>11932</v>
      </c>
      <c r="D74" s="1341"/>
      <c r="E74" s="2433"/>
      <c r="F74" s="2431"/>
      <c r="G74" s="2311"/>
      <c r="H74" s="1342"/>
    </row>
    <row r="75" spans="1:12" ht="18.75">
      <c r="A75" s="2434" t="s">
        <v>939</v>
      </c>
      <c r="B75" s="1963">
        <v>12024</v>
      </c>
      <c r="C75" s="1795">
        <v>12024</v>
      </c>
      <c r="D75" s="1341"/>
      <c r="E75" s="2433"/>
      <c r="F75" s="2431"/>
      <c r="G75" s="2311"/>
      <c r="H75" s="1342"/>
      <c r="I75" s="1342"/>
      <c r="J75" s="1343"/>
      <c r="K75" s="1343"/>
      <c r="L75" s="1342"/>
    </row>
    <row r="76" spans="1:12" ht="18.75">
      <c r="A76" s="2428" t="s">
        <v>938</v>
      </c>
      <c r="B76" s="1963">
        <v>12116</v>
      </c>
      <c r="C76" s="1795">
        <v>12116</v>
      </c>
      <c r="D76" s="1341"/>
      <c r="E76" s="2433"/>
      <c r="F76" s="2431"/>
      <c r="G76" s="2311"/>
      <c r="H76" s="1342"/>
      <c r="I76" s="1342"/>
      <c r="J76" s="1343"/>
      <c r="K76" s="1343"/>
      <c r="L76" s="1342"/>
    </row>
    <row r="77" spans="1:12" ht="18.75">
      <c r="A77" s="2434" t="s">
        <v>937</v>
      </c>
      <c r="B77" s="1963">
        <v>12209</v>
      </c>
      <c r="C77" s="1795">
        <v>12209</v>
      </c>
      <c r="D77" s="1341"/>
      <c r="E77" s="2433"/>
      <c r="F77" s="2431"/>
      <c r="G77" s="2311"/>
      <c r="H77" s="1342"/>
      <c r="I77" s="1342"/>
      <c r="J77" s="1343"/>
      <c r="K77" s="1343"/>
      <c r="L77" s="1342"/>
    </row>
    <row r="78" spans="1:12" ht="18.75">
      <c r="A78" s="2428" t="s">
        <v>936</v>
      </c>
      <c r="B78" s="1963">
        <v>12303</v>
      </c>
      <c r="C78" s="1795">
        <v>12303</v>
      </c>
      <c r="D78" s="1341"/>
      <c r="E78" s="2433"/>
      <c r="F78" s="2431"/>
      <c r="G78" s="2311"/>
      <c r="H78" s="1342"/>
    </row>
    <row r="79" spans="1:12" ht="18.75">
      <c r="A79" s="2435" t="s">
        <v>935</v>
      </c>
      <c r="B79" s="1963">
        <v>12368</v>
      </c>
      <c r="C79" s="1795">
        <v>12368</v>
      </c>
      <c r="D79" s="1341"/>
      <c r="E79" s="2432"/>
      <c r="F79" s="2431"/>
      <c r="G79" s="2311"/>
      <c r="H79" s="1342"/>
    </row>
    <row r="80" spans="1:12" ht="18.75">
      <c r="A80" s="2429" t="s">
        <v>934</v>
      </c>
      <c r="B80" s="1963">
        <v>12463</v>
      </c>
      <c r="C80" s="1795">
        <v>12463</v>
      </c>
      <c r="D80" s="1341"/>
      <c r="E80" s="2432"/>
      <c r="F80" s="2431"/>
      <c r="G80" s="2311"/>
      <c r="H80" s="1342"/>
      <c r="I80" s="1342"/>
      <c r="J80" s="1343"/>
      <c r="K80" s="1343"/>
      <c r="L80" s="1342"/>
    </row>
    <row r="81" spans="1:12" ht="18.75">
      <c r="A81" s="2435" t="s">
        <v>933</v>
      </c>
      <c r="B81" s="1963">
        <v>12559</v>
      </c>
      <c r="C81" s="1795">
        <v>12559</v>
      </c>
      <c r="D81" s="1341"/>
      <c r="E81" s="2432"/>
      <c r="F81" s="2431"/>
      <c r="G81" s="2311"/>
      <c r="H81" s="1342"/>
      <c r="I81" s="1342"/>
      <c r="J81" s="1343"/>
      <c r="K81" s="1343"/>
      <c r="L81" s="1342"/>
    </row>
    <row r="82" spans="1:12" ht="18.75">
      <c r="A82" s="2429" t="s">
        <v>932</v>
      </c>
      <c r="B82" s="1963">
        <v>12656</v>
      </c>
      <c r="C82" s="1795">
        <v>12656</v>
      </c>
      <c r="D82" s="1341"/>
      <c r="E82" s="2432"/>
      <c r="F82" s="2431"/>
      <c r="G82" s="2311"/>
      <c r="H82" s="1342"/>
    </row>
    <row r="83" spans="1:12" ht="18.75">
      <c r="A83" s="2435" t="s">
        <v>931</v>
      </c>
      <c r="B83" s="1963">
        <v>12753</v>
      </c>
      <c r="C83" s="1795">
        <v>12753</v>
      </c>
      <c r="D83" s="1341"/>
      <c r="E83" s="2432"/>
      <c r="F83" s="2431"/>
      <c r="G83" s="2311"/>
      <c r="H83" s="1342"/>
      <c r="I83" s="1342"/>
      <c r="J83" s="1343"/>
      <c r="K83" s="1343"/>
      <c r="L83" s="1342"/>
    </row>
    <row r="84" spans="1:12" ht="18.75">
      <c r="A84" s="2429" t="s">
        <v>930</v>
      </c>
      <c r="B84" s="1963">
        <v>12851</v>
      </c>
      <c r="C84" s="1795">
        <v>12851</v>
      </c>
      <c r="D84" s="1341"/>
      <c r="E84" s="2432"/>
      <c r="F84" s="2431"/>
      <c r="G84" s="2311"/>
      <c r="H84" s="1342"/>
    </row>
    <row r="85" spans="1:12" ht="18.75">
      <c r="A85" s="2435" t="s">
        <v>929</v>
      </c>
      <c r="B85" s="1963">
        <v>12949</v>
      </c>
      <c r="C85" s="1795">
        <v>12949</v>
      </c>
      <c r="D85" s="1341"/>
      <c r="E85" s="2432"/>
      <c r="F85" s="2431"/>
      <c r="G85" s="2311"/>
      <c r="H85" s="1342"/>
    </row>
    <row r="86" spans="1:12" ht="18.75">
      <c r="A86" s="2429" t="s">
        <v>928</v>
      </c>
      <c r="B86" s="1963">
        <v>13049</v>
      </c>
      <c r="C86" s="1795">
        <v>13049</v>
      </c>
      <c r="D86" s="1341"/>
      <c r="E86" s="2432"/>
      <c r="F86" s="2431"/>
      <c r="G86" s="2311"/>
      <c r="H86" s="1342"/>
      <c r="I86" s="1342"/>
      <c r="J86" s="1343"/>
      <c r="K86" s="1343"/>
      <c r="L86" s="1342"/>
    </row>
    <row r="87" spans="1:12" ht="18.75">
      <c r="A87" s="2434" t="s">
        <v>927</v>
      </c>
      <c r="B87" s="1963">
        <v>13117</v>
      </c>
      <c r="C87" s="1795">
        <v>13117</v>
      </c>
      <c r="D87" s="1341"/>
      <c r="E87" s="2432"/>
      <c r="F87" s="2431"/>
      <c r="G87" s="2311"/>
    </row>
    <row r="88" spans="1:12" ht="18.75">
      <c r="A88" s="2428" t="s">
        <v>926</v>
      </c>
      <c r="B88" s="1963">
        <v>13218</v>
      </c>
      <c r="C88" s="1795">
        <v>13218</v>
      </c>
      <c r="D88" s="1341"/>
      <c r="E88" s="2432"/>
      <c r="F88" s="2431"/>
      <c r="G88" s="2311"/>
    </row>
    <row r="89" spans="1:12" ht="18.75">
      <c r="A89" s="2434" t="s">
        <v>925</v>
      </c>
      <c r="B89" s="1963">
        <v>13319</v>
      </c>
      <c r="C89" s="1795">
        <v>13319</v>
      </c>
      <c r="D89" s="1341"/>
      <c r="E89" s="2432"/>
      <c r="F89" s="2431"/>
      <c r="G89" s="2311"/>
    </row>
    <row r="90" spans="1:12" ht="18.75">
      <c r="A90" s="2428" t="s">
        <v>924</v>
      </c>
      <c r="B90" s="1963">
        <v>13422</v>
      </c>
      <c r="C90" s="1795">
        <v>13422</v>
      </c>
      <c r="D90" s="1341"/>
      <c r="E90" s="2432"/>
      <c r="F90" s="2431"/>
      <c r="G90" s="2311"/>
    </row>
    <row r="91" spans="1:12" ht="18.75">
      <c r="A91" s="2434" t="s">
        <v>923</v>
      </c>
      <c r="B91" s="1963">
        <v>13524</v>
      </c>
      <c r="C91" s="1795">
        <v>13524</v>
      </c>
      <c r="D91" s="1341"/>
      <c r="E91" s="2432"/>
      <c r="F91" s="2431"/>
      <c r="G91" s="2311"/>
    </row>
    <row r="92" spans="1:12" ht="18.75">
      <c r="A92" s="2428" t="s">
        <v>922</v>
      </c>
      <c r="B92" s="1963">
        <v>13628</v>
      </c>
      <c r="C92" s="1795">
        <v>13628</v>
      </c>
      <c r="D92" s="1341"/>
      <c r="E92" s="2432"/>
      <c r="F92" s="2431"/>
      <c r="G92" s="2311"/>
    </row>
    <row r="93" spans="1:12" ht="18.75">
      <c r="A93" s="2434" t="s">
        <v>921</v>
      </c>
      <c r="B93" s="1963">
        <v>13733</v>
      </c>
      <c r="C93" s="1795">
        <v>13733</v>
      </c>
      <c r="D93" s="1341"/>
      <c r="E93" s="2432"/>
      <c r="F93" s="2431"/>
      <c r="G93" s="2311"/>
    </row>
    <row r="94" spans="1:12" ht="18.75">
      <c r="A94" s="2428" t="s">
        <v>920</v>
      </c>
      <c r="B94" s="1963">
        <v>13839</v>
      </c>
      <c r="C94" s="1795">
        <v>13839</v>
      </c>
      <c r="D94" s="1341"/>
      <c r="E94" s="2432"/>
      <c r="F94" s="2431"/>
      <c r="G94" s="2311"/>
    </row>
    <row r="95" spans="1:12" ht="18.75">
      <c r="A95" s="2429" t="s">
        <v>919</v>
      </c>
      <c r="B95" s="1963">
        <v>13909</v>
      </c>
      <c r="C95" s="1795">
        <v>13909</v>
      </c>
      <c r="D95" s="1341"/>
      <c r="E95" s="2432"/>
      <c r="F95" s="2431"/>
      <c r="G95" s="2311"/>
      <c r="H95" s="1342"/>
      <c r="I95" s="1342"/>
      <c r="J95" s="1343"/>
      <c r="K95" s="1343"/>
      <c r="L95" s="1342"/>
    </row>
    <row r="96" spans="1:12" ht="18.75">
      <c r="A96" s="2429" t="s">
        <v>918</v>
      </c>
      <c r="B96" s="1963">
        <v>14016</v>
      </c>
      <c r="C96" s="1795">
        <v>14016</v>
      </c>
      <c r="D96" s="1341"/>
      <c r="E96" s="2432"/>
      <c r="F96" s="2431"/>
      <c r="G96" s="2311"/>
      <c r="H96" s="1342"/>
    </row>
    <row r="97" spans="1:12" ht="18.75">
      <c r="A97" s="2429" t="s">
        <v>917</v>
      </c>
      <c r="B97" s="1963">
        <v>14124</v>
      </c>
      <c r="C97" s="1795">
        <v>14124</v>
      </c>
      <c r="D97" s="1341"/>
      <c r="E97" s="2432"/>
      <c r="F97" s="2431"/>
      <c r="G97" s="2311"/>
      <c r="H97" s="1342"/>
    </row>
    <row r="98" spans="1:12" ht="18.75">
      <c r="A98" s="2429" t="s">
        <v>916</v>
      </c>
      <c r="B98" s="1963">
        <v>14232</v>
      </c>
      <c r="C98" s="1795">
        <v>14232</v>
      </c>
      <c r="D98" s="1341"/>
      <c r="E98" s="2432"/>
      <c r="F98" s="2431"/>
      <c r="G98" s="2311"/>
      <c r="H98" s="1342"/>
    </row>
    <row r="99" spans="1:12" ht="18.75">
      <c r="A99" s="2429" t="s">
        <v>915</v>
      </c>
      <c r="B99" s="1963">
        <v>14341</v>
      </c>
      <c r="C99" s="1795">
        <v>14341</v>
      </c>
      <c r="D99" s="1341"/>
      <c r="E99" s="2432"/>
      <c r="F99" s="2431"/>
      <c r="G99" s="2311"/>
      <c r="H99" s="1342"/>
    </row>
    <row r="100" spans="1:12" ht="18.75">
      <c r="A100" s="2429" t="s">
        <v>914</v>
      </c>
      <c r="B100" s="1963">
        <v>14451</v>
      </c>
      <c r="C100" s="1795">
        <v>14451</v>
      </c>
      <c r="D100" s="1341"/>
      <c r="E100" s="2432"/>
      <c r="F100" s="2431"/>
      <c r="G100" s="2311"/>
      <c r="H100" s="1342"/>
      <c r="I100" s="1342"/>
      <c r="J100" s="1343"/>
      <c r="K100" s="1343"/>
      <c r="L100" s="1342"/>
    </row>
    <row r="101" spans="1:12" ht="18.75">
      <c r="A101" s="2429" t="s">
        <v>913</v>
      </c>
      <c r="B101" s="1963">
        <v>14563</v>
      </c>
      <c r="C101" s="1795">
        <v>14563</v>
      </c>
      <c r="D101" s="1341"/>
      <c r="E101" s="2432"/>
      <c r="F101" s="2431"/>
      <c r="G101" s="2311"/>
      <c r="H101" s="1342"/>
      <c r="I101" s="1342"/>
      <c r="J101" s="1343"/>
      <c r="K101" s="1343"/>
      <c r="L101" s="1342"/>
    </row>
    <row r="102" spans="1:12" ht="18.75">
      <c r="A102" s="2429" t="s">
        <v>912</v>
      </c>
      <c r="B102" s="1963">
        <v>14674</v>
      </c>
      <c r="C102" s="1795">
        <v>14674</v>
      </c>
      <c r="D102" s="1341"/>
      <c r="E102" s="2432"/>
      <c r="F102" s="2431"/>
      <c r="G102" s="2311"/>
      <c r="H102" s="1342"/>
    </row>
    <row r="103" spans="1:12" ht="18.75">
      <c r="A103" s="2428" t="s">
        <v>911</v>
      </c>
      <c r="B103" s="1963">
        <v>14748</v>
      </c>
      <c r="C103" s="1795">
        <v>14748</v>
      </c>
      <c r="D103" s="1341"/>
      <c r="E103" s="2432"/>
      <c r="F103" s="2431"/>
      <c r="G103" s="2311"/>
      <c r="H103" s="1342"/>
      <c r="I103" s="1342"/>
      <c r="J103" s="1343"/>
      <c r="K103" s="1343"/>
      <c r="L103" s="1342"/>
    </row>
    <row r="104" spans="1:12" ht="18.75">
      <c r="A104" s="2428" t="s">
        <v>910</v>
      </c>
      <c r="B104" s="1963">
        <v>14861</v>
      </c>
      <c r="C104" s="1795">
        <v>14861</v>
      </c>
      <c r="D104" s="1341"/>
      <c r="E104" s="2432"/>
      <c r="F104" s="2431"/>
      <c r="G104" s="2311"/>
      <c r="H104" s="1342"/>
      <c r="I104" s="1342"/>
      <c r="J104" s="1343"/>
      <c r="K104" s="1343"/>
      <c r="L104" s="1342"/>
    </row>
    <row r="105" spans="1:12" ht="18.75">
      <c r="A105" s="2428" t="s">
        <v>909</v>
      </c>
      <c r="B105" s="1963">
        <v>14975</v>
      </c>
      <c r="C105" s="1795">
        <v>14975</v>
      </c>
      <c r="D105" s="1341"/>
      <c r="E105" s="2432"/>
      <c r="F105" s="2431"/>
      <c r="G105" s="2311"/>
      <c r="H105" s="1342"/>
      <c r="I105" s="1342"/>
      <c r="J105" s="1343"/>
      <c r="K105" s="1343"/>
      <c r="L105" s="1342"/>
    </row>
    <row r="106" spans="1:12" ht="18.75">
      <c r="A106" s="2428" t="s">
        <v>908</v>
      </c>
      <c r="B106" s="1963">
        <v>15090</v>
      </c>
      <c r="C106" s="1795">
        <v>15090</v>
      </c>
      <c r="D106" s="1341"/>
      <c r="E106" s="2432"/>
      <c r="F106" s="2431"/>
      <c r="G106" s="2311"/>
      <c r="H106" s="1342"/>
      <c r="I106" s="1342"/>
      <c r="J106" s="1343"/>
      <c r="K106" s="1343"/>
      <c r="L106" s="1342"/>
    </row>
    <row r="107" spans="1:12" ht="18.75">
      <c r="A107" s="2428" t="s">
        <v>907</v>
      </c>
      <c r="B107" s="1963">
        <v>15207</v>
      </c>
      <c r="C107" s="1795">
        <v>15207</v>
      </c>
      <c r="D107" s="1341"/>
      <c r="E107" s="2432"/>
      <c r="F107" s="2431"/>
      <c r="G107" s="2311"/>
      <c r="H107" s="1342"/>
      <c r="I107" s="1342"/>
      <c r="J107" s="1343"/>
      <c r="K107" s="1343"/>
      <c r="L107" s="1342"/>
    </row>
    <row r="108" spans="1:12" ht="18.75">
      <c r="A108" s="2428" t="s">
        <v>906</v>
      </c>
      <c r="B108" s="1963">
        <v>15323</v>
      </c>
      <c r="C108" s="1795">
        <v>15323</v>
      </c>
      <c r="D108" s="1341"/>
      <c r="E108" s="2432"/>
      <c r="F108" s="2431"/>
      <c r="G108" s="2311"/>
      <c r="H108" s="1342"/>
    </row>
    <row r="109" spans="1:12" ht="18.75">
      <c r="A109" s="2428" t="s">
        <v>905</v>
      </c>
      <c r="B109" s="1963">
        <v>15440</v>
      </c>
      <c r="C109" s="1795">
        <v>15440</v>
      </c>
      <c r="D109" s="1341"/>
      <c r="E109" s="2432"/>
      <c r="F109" s="2431"/>
      <c r="G109" s="2311"/>
      <c r="H109" s="1342"/>
      <c r="I109" s="1342"/>
      <c r="J109" s="1343"/>
      <c r="K109" s="1343"/>
      <c r="L109" s="1342"/>
    </row>
    <row r="110" spans="1:12" ht="18.75">
      <c r="A110" s="2428" t="s">
        <v>904</v>
      </c>
      <c r="B110" s="1963">
        <v>15559</v>
      </c>
      <c r="C110" s="1795">
        <v>15559</v>
      </c>
      <c r="D110" s="1341"/>
      <c r="E110" s="2432"/>
      <c r="F110" s="2431"/>
      <c r="G110" s="2311"/>
      <c r="H110" s="1342"/>
      <c r="I110" s="1342"/>
      <c r="J110" s="1343"/>
      <c r="K110" s="1343"/>
      <c r="L110" s="1342"/>
    </row>
    <row r="111" spans="1:12" ht="18.75">
      <c r="A111" s="2429" t="s">
        <v>903</v>
      </c>
      <c r="B111" s="1963">
        <v>15635</v>
      </c>
      <c r="C111" s="1795">
        <v>15635</v>
      </c>
      <c r="D111" s="1341"/>
      <c r="E111" s="2432"/>
      <c r="F111" s="2431"/>
      <c r="G111" s="2311"/>
      <c r="H111" s="1342"/>
    </row>
    <row r="112" spans="1:12" ht="18.75">
      <c r="A112" s="2429" t="s">
        <v>902</v>
      </c>
      <c r="B112" s="1963">
        <v>15756</v>
      </c>
      <c r="C112" s="1795">
        <v>15756</v>
      </c>
      <c r="D112" s="1341"/>
      <c r="E112" s="2432"/>
      <c r="F112" s="2431"/>
      <c r="G112" s="2311"/>
      <c r="H112" s="1342"/>
      <c r="I112" s="1342"/>
      <c r="J112" s="1343"/>
      <c r="K112" s="1343"/>
      <c r="L112" s="1342"/>
    </row>
    <row r="113" spans="1:12" ht="18.75">
      <c r="A113" s="2429" t="s">
        <v>901</v>
      </c>
      <c r="B113" s="1963">
        <v>15877</v>
      </c>
      <c r="C113" s="1795">
        <v>15877</v>
      </c>
      <c r="D113" s="1341"/>
      <c r="E113" s="2432"/>
      <c r="F113" s="2431"/>
      <c r="G113" s="2311"/>
      <c r="H113" s="1342"/>
      <c r="I113" s="1342"/>
      <c r="J113" s="1343"/>
      <c r="K113" s="1343"/>
      <c r="L113" s="1342"/>
    </row>
    <row r="114" spans="1:12" ht="18.75">
      <c r="A114" s="2429" t="s">
        <v>900</v>
      </c>
      <c r="B114" s="1963">
        <v>15999</v>
      </c>
      <c r="C114" s="1795">
        <v>15999</v>
      </c>
      <c r="D114" s="1341"/>
      <c r="E114" s="2432"/>
      <c r="F114" s="2431"/>
      <c r="G114" s="2311"/>
      <c r="H114" s="1342"/>
      <c r="I114" s="1342"/>
      <c r="J114" s="1343"/>
      <c r="K114" s="1343"/>
      <c r="L114" s="1342"/>
    </row>
    <row r="115" spans="1:12" ht="18.75">
      <c r="A115" s="2429" t="s">
        <v>899</v>
      </c>
      <c r="B115" s="1963">
        <v>16122</v>
      </c>
      <c r="C115" s="1795">
        <v>16122</v>
      </c>
      <c r="D115" s="1341"/>
      <c r="E115" s="2432"/>
      <c r="F115" s="2431"/>
      <c r="G115" s="2311"/>
      <c r="H115" s="1342"/>
      <c r="I115" s="1342"/>
      <c r="J115" s="1343"/>
      <c r="K115" s="1343"/>
      <c r="L115" s="1342"/>
    </row>
    <row r="116" spans="1:12" ht="18.75">
      <c r="A116" s="2429" t="s">
        <v>898</v>
      </c>
      <c r="B116" s="1963">
        <v>16246</v>
      </c>
      <c r="C116" s="1795">
        <v>16246</v>
      </c>
      <c r="D116" s="1341"/>
      <c r="E116" s="2432"/>
      <c r="F116" s="2431"/>
      <c r="G116" s="2311"/>
      <c r="H116" s="1342"/>
    </row>
    <row r="117" spans="1:12" ht="18.75">
      <c r="A117" s="2429" t="s">
        <v>897</v>
      </c>
      <c r="B117" s="1963">
        <v>16369</v>
      </c>
      <c r="C117" s="1795">
        <v>16369</v>
      </c>
      <c r="D117" s="1341"/>
      <c r="E117" s="2432"/>
      <c r="F117" s="2431"/>
      <c r="G117" s="2311"/>
      <c r="H117" s="1342"/>
      <c r="I117" s="1342"/>
      <c r="J117" s="1343"/>
      <c r="K117" s="1343"/>
      <c r="L117" s="1342"/>
    </row>
    <row r="118" spans="1:12" ht="18.75">
      <c r="A118" s="2429" t="s">
        <v>896</v>
      </c>
      <c r="B118" s="1963">
        <v>16496</v>
      </c>
      <c r="C118" s="1795">
        <v>16496</v>
      </c>
      <c r="D118" s="1341"/>
      <c r="E118" s="2432"/>
      <c r="F118" s="2431"/>
      <c r="G118" s="2311"/>
      <c r="H118" s="1342"/>
    </row>
    <row r="119" spans="1:12" ht="18.75">
      <c r="A119" s="2428" t="s">
        <v>895</v>
      </c>
      <c r="B119" s="1963">
        <v>16630</v>
      </c>
      <c r="C119" s="1795">
        <v>16630</v>
      </c>
      <c r="D119" s="1341"/>
      <c r="E119" s="2433"/>
      <c r="F119" s="2431"/>
      <c r="G119" s="2311"/>
      <c r="H119" s="1342"/>
      <c r="I119" s="1342"/>
      <c r="J119" s="1343"/>
      <c r="K119" s="1343"/>
      <c r="L119" s="1342"/>
    </row>
    <row r="120" spans="1:12" ht="18.75">
      <c r="A120" s="2428" t="s">
        <v>894</v>
      </c>
      <c r="B120" s="1963">
        <v>16780</v>
      </c>
      <c r="C120" s="1795">
        <v>16780</v>
      </c>
      <c r="D120" s="1341"/>
      <c r="E120" s="2433"/>
      <c r="F120" s="2431"/>
      <c r="G120" s="2311"/>
      <c r="H120" s="1342"/>
      <c r="I120" s="1342"/>
      <c r="J120" s="1343"/>
      <c r="K120" s="1343"/>
      <c r="L120" s="1342"/>
    </row>
    <row r="121" spans="1:12" ht="18.75">
      <c r="A121" s="2428" t="s">
        <v>893</v>
      </c>
      <c r="B121" s="1963">
        <v>16932</v>
      </c>
      <c r="C121" s="1795">
        <v>16932</v>
      </c>
      <c r="D121" s="1341"/>
      <c r="E121" s="2433"/>
      <c r="F121" s="2431"/>
      <c r="G121" s="2311"/>
      <c r="H121" s="1342"/>
      <c r="I121" s="1342"/>
      <c r="J121" s="1343"/>
      <c r="K121" s="1343"/>
      <c r="L121" s="1342"/>
    </row>
    <row r="122" spans="1:12" ht="18.75">
      <c r="A122" s="2428" t="s">
        <v>892</v>
      </c>
      <c r="B122" s="1963">
        <v>17085</v>
      </c>
      <c r="C122" s="1795">
        <v>17085</v>
      </c>
      <c r="D122" s="1341"/>
      <c r="E122" s="2433"/>
      <c r="F122" s="2431"/>
      <c r="G122" s="2311"/>
      <c r="H122" s="1342"/>
      <c r="I122" s="1342"/>
      <c r="J122" s="1343"/>
      <c r="K122" s="1343"/>
      <c r="L122" s="1342"/>
    </row>
    <row r="123" spans="1:12" ht="18.75">
      <c r="A123" s="2428" t="s">
        <v>891</v>
      </c>
      <c r="B123" s="1963">
        <v>17239</v>
      </c>
      <c r="C123" s="1795">
        <v>17239</v>
      </c>
      <c r="D123" s="1341"/>
      <c r="E123" s="2433"/>
      <c r="F123" s="2431"/>
      <c r="G123" s="2311"/>
      <c r="H123" s="1342"/>
      <c r="I123" s="1342"/>
      <c r="J123" s="1343"/>
      <c r="K123" s="1343"/>
      <c r="L123" s="1342"/>
    </row>
    <row r="124" spans="1:12" ht="18.75">
      <c r="A124" s="2428" t="s">
        <v>890</v>
      </c>
      <c r="B124" s="1963">
        <v>17395</v>
      </c>
      <c r="C124" s="1795">
        <v>17395</v>
      </c>
      <c r="D124" s="1341"/>
      <c r="E124" s="2433"/>
      <c r="F124" s="2431"/>
      <c r="G124" s="2311"/>
      <c r="H124" s="1342"/>
      <c r="I124" s="1342"/>
      <c r="J124" s="1343"/>
      <c r="K124" s="1343"/>
      <c r="L124" s="1342"/>
    </row>
    <row r="125" spans="1:12" ht="18.75">
      <c r="A125" s="2428" t="s">
        <v>889</v>
      </c>
      <c r="B125" s="1963">
        <v>17552</v>
      </c>
      <c r="C125" s="1795">
        <v>17552</v>
      </c>
      <c r="D125" s="1341"/>
      <c r="E125" s="2433"/>
      <c r="F125" s="2431"/>
      <c r="G125" s="2311"/>
      <c r="H125" s="1342"/>
      <c r="I125" s="1342"/>
      <c r="J125" s="1343"/>
      <c r="K125" s="1343"/>
      <c r="L125" s="1342"/>
    </row>
    <row r="126" spans="1:12" ht="18.75">
      <c r="A126" s="2428" t="s">
        <v>888</v>
      </c>
      <c r="B126" s="1963">
        <v>17711</v>
      </c>
      <c r="C126" s="1795">
        <v>17711</v>
      </c>
      <c r="D126" s="1341"/>
      <c r="E126" s="2433"/>
      <c r="F126" s="2431"/>
      <c r="G126" s="2311"/>
      <c r="H126" s="1342"/>
      <c r="I126" s="1342"/>
      <c r="J126" s="1343"/>
      <c r="K126" s="1343"/>
      <c r="L126" s="1342"/>
    </row>
    <row r="127" spans="1:12" ht="18.75">
      <c r="A127" s="2429" t="s">
        <v>887</v>
      </c>
      <c r="B127" s="1963">
        <v>17845</v>
      </c>
      <c r="C127" s="1795">
        <v>17845</v>
      </c>
      <c r="D127" s="1341"/>
      <c r="E127" s="2433"/>
      <c r="F127" s="2431"/>
      <c r="G127" s="2311"/>
    </row>
    <row r="128" spans="1:12" ht="18.75">
      <c r="A128" s="2429" t="s">
        <v>886</v>
      </c>
      <c r="B128" s="1963">
        <v>17994</v>
      </c>
      <c r="C128" s="1795">
        <v>17994</v>
      </c>
      <c r="D128" s="1341"/>
      <c r="E128" s="2433"/>
      <c r="F128" s="2431"/>
      <c r="G128" s="2311"/>
      <c r="H128" s="1342"/>
    </row>
    <row r="129" spans="1:12" ht="18.75">
      <c r="A129" s="2429" t="s">
        <v>885</v>
      </c>
      <c r="B129" s="1963">
        <v>18145</v>
      </c>
      <c r="C129" s="1795">
        <v>18145</v>
      </c>
      <c r="D129" s="1341"/>
      <c r="E129" s="2433"/>
      <c r="F129" s="2431"/>
      <c r="G129" s="2311"/>
      <c r="H129" s="1342"/>
    </row>
    <row r="130" spans="1:12" ht="18.75">
      <c r="A130" s="2429" t="s">
        <v>884</v>
      </c>
      <c r="B130" s="1963">
        <v>18296</v>
      </c>
      <c r="C130" s="1795">
        <v>18296</v>
      </c>
      <c r="D130" s="1341"/>
      <c r="E130" s="2433"/>
      <c r="F130" s="2431"/>
      <c r="G130" s="2311"/>
      <c r="H130" s="1342"/>
    </row>
    <row r="131" spans="1:12" ht="18.75">
      <c r="A131" s="2429" t="s">
        <v>883</v>
      </c>
      <c r="B131" s="1963">
        <v>18449</v>
      </c>
      <c r="C131" s="1795">
        <v>18449</v>
      </c>
      <c r="D131" s="1341"/>
      <c r="E131" s="2433"/>
      <c r="F131" s="2431"/>
      <c r="G131" s="2311"/>
      <c r="H131" s="1342"/>
      <c r="I131" s="1342"/>
      <c r="J131" s="1343"/>
      <c r="K131" s="1343"/>
      <c r="L131" s="1342"/>
    </row>
    <row r="132" spans="1:12" ht="18.75">
      <c r="A132" s="2429" t="s">
        <v>882</v>
      </c>
      <c r="B132" s="1963">
        <v>18603</v>
      </c>
      <c r="C132" s="1795">
        <v>18603</v>
      </c>
      <c r="D132" s="1341"/>
      <c r="E132" s="2433"/>
      <c r="F132" s="2431"/>
      <c r="G132" s="2311"/>
      <c r="H132" s="1342"/>
      <c r="I132" s="1342"/>
      <c r="J132" s="1343"/>
      <c r="K132" s="1343"/>
      <c r="L132" s="1342"/>
    </row>
    <row r="133" spans="1:12" ht="18.75">
      <c r="A133" s="2429" t="s">
        <v>881</v>
      </c>
      <c r="B133" s="1963">
        <v>18759</v>
      </c>
      <c r="C133" s="1795">
        <v>18759</v>
      </c>
      <c r="D133" s="1341"/>
      <c r="E133" s="2433"/>
      <c r="F133" s="2431"/>
      <c r="G133" s="2311"/>
      <c r="H133" s="1342"/>
      <c r="I133" s="1342"/>
      <c r="J133" s="1343"/>
      <c r="K133" s="1343"/>
      <c r="L133" s="1342"/>
    </row>
    <row r="134" spans="1:12" ht="18.75">
      <c r="A134" s="2429" t="s">
        <v>880</v>
      </c>
      <c r="B134" s="1963">
        <v>18915</v>
      </c>
      <c r="C134" s="1795">
        <v>18915</v>
      </c>
      <c r="D134" s="1341"/>
      <c r="E134" s="2433"/>
      <c r="F134" s="2431"/>
      <c r="G134" s="2311"/>
      <c r="H134" s="1342"/>
      <c r="I134" s="1342"/>
      <c r="J134" s="1343"/>
      <c r="K134" s="1343"/>
      <c r="L134" s="1342"/>
    </row>
    <row r="135" spans="1:12" ht="18.75">
      <c r="A135" s="2428" t="s">
        <v>879</v>
      </c>
      <c r="B135" s="1963">
        <v>19208</v>
      </c>
      <c r="C135" s="1795">
        <v>19208</v>
      </c>
      <c r="D135" s="1341"/>
      <c r="E135" s="2432"/>
      <c r="F135" s="2431"/>
      <c r="G135" s="2311"/>
    </row>
    <row r="136" spans="1:12" ht="18.75">
      <c r="A136" s="2428" t="s">
        <v>878</v>
      </c>
      <c r="B136" s="1963">
        <v>19369</v>
      </c>
      <c r="C136" s="1795">
        <v>19369</v>
      </c>
      <c r="D136" s="1341"/>
      <c r="E136" s="2432"/>
      <c r="F136" s="2431"/>
      <c r="G136" s="2311"/>
    </row>
    <row r="137" spans="1:12" ht="18.75">
      <c r="A137" s="2428" t="s">
        <v>877</v>
      </c>
      <c r="B137" s="1963">
        <v>19530</v>
      </c>
      <c r="C137" s="1795">
        <v>19530</v>
      </c>
      <c r="D137" s="1341"/>
      <c r="E137" s="2432"/>
      <c r="F137" s="2431"/>
      <c r="G137" s="2311"/>
      <c r="H137" s="1342"/>
    </row>
    <row r="138" spans="1:12" ht="18.75">
      <c r="A138" s="2428" t="s">
        <v>876</v>
      </c>
      <c r="B138" s="1963">
        <v>19694</v>
      </c>
      <c r="C138" s="1795">
        <v>19694</v>
      </c>
      <c r="D138" s="1341"/>
      <c r="E138" s="2432"/>
      <c r="F138" s="2431"/>
      <c r="G138" s="2311"/>
      <c r="H138" s="1342"/>
    </row>
    <row r="139" spans="1:12" ht="18.75">
      <c r="A139" s="2428" t="s">
        <v>875</v>
      </c>
      <c r="B139" s="1963">
        <v>19858</v>
      </c>
      <c r="C139" s="1795">
        <v>19858</v>
      </c>
      <c r="D139" s="1341"/>
      <c r="E139" s="2432"/>
      <c r="F139" s="2431"/>
      <c r="G139" s="2311"/>
      <c r="H139" s="1342"/>
    </row>
    <row r="140" spans="1:12" ht="18.75">
      <c r="A140" s="2428" t="s">
        <v>874</v>
      </c>
      <c r="B140" s="1963">
        <v>20025</v>
      </c>
      <c r="C140" s="1795">
        <v>20025</v>
      </c>
      <c r="D140" s="1341"/>
      <c r="E140" s="2432"/>
      <c r="F140" s="2431"/>
      <c r="G140" s="2311"/>
      <c r="H140" s="1342"/>
      <c r="I140" s="1342"/>
      <c r="J140" s="1343"/>
      <c r="K140" s="1343"/>
      <c r="L140" s="1342"/>
    </row>
    <row r="141" spans="1:12" ht="18.75">
      <c r="A141" s="2428" t="s">
        <v>873</v>
      </c>
      <c r="B141" s="1963">
        <v>20191</v>
      </c>
      <c r="C141" s="1795">
        <v>20191</v>
      </c>
      <c r="D141" s="1341"/>
      <c r="E141" s="2432"/>
      <c r="F141" s="2431"/>
      <c r="G141" s="2311"/>
      <c r="H141" s="1346"/>
      <c r="I141" s="1342"/>
      <c r="J141" s="1343"/>
      <c r="K141" s="1343"/>
      <c r="L141" s="1342"/>
    </row>
    <row r="142" spans="1:12" ht="18.75">
      <c r="A142" s="2428" t="s">
        <v>872</v>
      </c>
      <c r="B142" s="1963">
        <v>20360</v>
      </c>
      <c r="C142" s="1795">
        <v>20360</v>
      </c>
      <c r="D142" s="1341"/>
      <c r="E142" s="2432"/>
      <c r="F142" s="2431"/>
      <c r="G142" s="2311"/>
      <c r="H142" s="1347"/>
    </row>
    <row r="143" spans="1:12" ht="18.75">
      <c r="A143" s="2429" t="s">
        <v>871</v>
      </c>
      <c r="B143" s="1963">
        <v>21200</v>
      </c>
      <c r="C143" s="1795">
        <v>21200</v>
      </c>
      <c r="D143" s="1341"/>
      <c r="E143" s="2432"/>
      <c r="F143" s="2431"/>
      <c r="G143" s="2311"/>
      <c r="H143" s="1346"/>
      <c r="I143" s="1342"/>
      <c r="J143" s="1343"/>
      <c r="K143" s="1343"/>
      <c r="L143" s="1342"/>
    </row>
    <row r="144" spans="1:12" ht="18.75">
      <c r="A144" s="2429" t="s">
        <v>870</v>
      </c>
      <c r="B144" s="1963">
        <v>21470</v>
      </c>
      <c r="C144" s="1795">
        <v>21470</v>
      </c>
      <c r="D144" s="1341"/>
      <c r="E144" s="1352"/>
      <c r="F144" s="2427"/>
      <c r="G144" s="2311"/>
    </row>
    <row r="145" spans="1:12" ht="18.75">
      <c r="A145" s="2429" t="s">
        <v>869</v>
      </c>
      <c r="B145" s="1963">
        <v>21745</v>
      </c>
      <c r="C145" s="1795">
        <v>21745</v>
      </c>
      <c r="D145" s="1341"/>
      <c r="E145" s="1352"/>
      <c r="F145" s="2427"/>
      <c r="G145" s="2311"/>
    </row>
    <row r="146" spans="1:12" ht="18.75">
      <c r="A146" s="2429" t="s">
        <v>868</v>
      </c>
      <c r="B146" s="1963">
        <v>22022</v>
      </c>
      <c r="C146" s="1795">
        <v>22022</v>
      </c>
      <c r="D146" s="1341"/>
      <c r="E146" s="1352"/>
      <c r="F146" s="2427"/>
      <c r="G146" s="2311"/>
    </row>
    <row r="147" spans="1:12" ht="18.75">
      <c r="A147" s="2429" t="s">
        <v>867</v>
      </c>
      <c r="B147" s="1963">
        <v>22303</v>
      </c>
      <c r="C147" s="1795">
        <v>22303</v>
      </c>
      <c r="D147" s="1341"/>
      <c r="E147" s="1352"/>
      <c r="F147" s="2427"/>
      <c r="G147" s="2311"/>
    </row>
    <row r="148" spans="1:12" ht="18.75">
      <c r="A148" s="2429" t="s">
        <v>866</v>
      </c>
      <c r="B148" s="1963">
        <v>22589</v>
      </c>
      <c r="C148" s="1795">
        <v>22589</v>
      </c>
      <c r="D148" s="1341"/>
      <c r="E148" s="1352"/>
      <c r="F148" s="2427"/>
      <c r="G148" s="2311"/>
    </row>
    <row r="149" spans="1:12" ht="18.75">
      <c r="A149" s="2429" t="s">
        <v>865</v>
      </c>
      <c r="B149" s="1963">
        <v>22878</v>
      </c>
      <c r="C149" s="1795">
        <v>22878</v>
      </c>
      <c r="D149" s="1341"/>
      <c r="E149" s="1352"/>
      <c r="F149" s="2427"/>
      <c r="G149" s="2311"/>
    </row>
    <row r="150" spans="1:12" ht="18.75">
      <c r="A150" s="2429" t="s">
        <v>864</v>
      </c>
      <c r="B150" s="1963">
        <v>23171</v>
      </c>
      <c r="C150" s="1795">
        <v>23171</v>
      </c>
      <c r="D150" s="1341"/>
      <c r="E150" s="1352"/>
      <c r="F150" s="2427"/>
      <c r="G150" s="2311"/>
    </row>
    <row r="151" spans="1:12" ht="18.75">
      <c r="A151" s="2428" t="s">
        <v>863</v>
      </c>
      <c r="B151" s="1963">
        <v>23270</v>
      </c>
      <c r="C151" s="1795">
        <v>23270</v>
      </c>
      <c r="D151" s="1341"/>
      <c r="E151" s="1352"/>
      <c r="F151" s="2427"/>
      <c r="G151" s="2311"/>
    </row>
    <row r="152" spans="1:12" ht="18.75">
      <c r="A152" s="2428" t="s">
        <v>862</v>
      </c>
      <c r="B152" s="1963">
        <v>23540</v>
      </c>
      <c r="C152" s="1795">
        <v>23540</v>
      </c>
      <c r="D152" s="1341"/>
      <c r="E152" s="1352"/>
      <c r="F152" s="2427"/>
      <c r="G152" s="2311"/>
    </row>
    <row r="153" spans="1:12" ht="18.75">
      <c r="A153" s="2428" t="s">
        <v>861</v>
      </c>
      <c r="B153" s="1963">
        <v>23814</v>
      </c>
      <c r="C153" s="1795">
        <v>23814</v>
      </c>
      <c r="D153" s="1341"/>
      <c r="E153" s="1352"/>
      <c r="F153" s="2430"/>
      <c r="G153" s="2311"/>
      <c r="H153" s="1342"/>
      <c r="I153" s="1342"/>
      <c r="J153" s="1343"/>
      <c r="K153" s="1343"/>
      <c r="L153" s="1342"/>
    </row>
    <row r="154" spans="1:12" ht="18.75">
      <c r="A154" s="2428" t="s">
        <v>860</v>
      </c>
      <c r="B154" s="1963">
        <v>24090</v>
      </c>
      <c r="C154" s="1795">
        <v>24090</v>
      </c>
      <c r="D154" s="1341"/>
      <c r="E154" s="1352"/>
      <c r="F154" s="2430"/>
      <c r="G154" s="2311"/>
      <c r="H154" s="1342"/>
      <c r="I154" s="1342"/>
      <c r="J154" s="1343"/>
      <c r="K154" s="1343"/>
      <c r="L154" s="1342"/>
    </row>
    <row r="155" spans="1:12" ht="18.75">
      <c r="A155" s="2428" t="s">
        <v>859</v>
      </c>
      <c r="B155" s="1963">
        <v>24370</v>
      </c>
      <c r="C155" s="1795">
        <v>24370</v>
      </c>
      <c r="D155" s="1341"/>
      <c r="E155" s="1352"/>
      <c r="F155" s="2430"/>
      <c r="G155" s="2311"/>
      <c r="H155" s="1342"/>
      <c r="I155" s="1342"/>
      <c r="J155" s="1343"/>
      <c r="K155" s="1343"/>
      <c r="L155" s="1342"/>
    </row>
    <row r="156" spans="1:12" ht="18.75">
      <c r="A156" s="2428" t="s">
        <v>858</v>
      </c>
      <c r="B156" s="1963">
        <v>24654</v>
      </c>
      <c r="C156" s="1795">
        <v>24654</v>
      </c>
      <c r="D156" s="1341"/>
      <c r="E156" s="1352"/>
      <c r="F156" s="2430"/>
      <c r="G156" s="2311"/>
      <c r="H156" s="1342"/>
      <c r="I156" s="1342"/>
      <c r="J156" s="1343"/>
      <c r="K156" s="1343"/>
      <c r="L156" s="1342"/>
    </row>
    <row r="157" spans="1:12" ht="18.75">
      <c r="A157" s="2428" t="s">
        <v>857</v>
      </c>
      <c r="B157" s="1963">
        <v>24941</v>
      </c>
      <c r="C157" s="1795">
        <v>24941</v>
      </c>
      <c r="D157" s="1341"/>
      <c r="E157" s="1352"/>
      <c r="F157" s="2430"/>
      <c r="G157" s="2311"/>
      <c r="H157" s="1342"/>
      <c r="I157" s="1342"/>
      <c r="J157" s="1343"/>
      <c r="K157" s="1343"/>
      <c r="L157" s="1342"/>
    </row>
    <row r="158" spans="1:12" ht="18.75">
      <c r="A158" s="2428" t="s">
        <v>856</v>
      </c>
      <c r="B158" s="1963">
        <v>25232</v>
      </c>
      <c r="C158" s="1795">
        <v>25232</v>
      </c>
      <c r="D158" s="1341"/>
      <c r="E158" s="1352"/>
      <c r="F158" s="2430"/>
      <c r="G158" s="2311"/>
      <c r="H158" s="1342"/>
      <c r="I158" s="1342"/>
      <c r="J158" s="1343"/>
      <c r="K158" s="1343"/>
      <c r="L158" s="1342"/>
    </row>
    <row r="159" spans="1:12" ht="18.75">
      <c r="A159" s="2429" t="s">
        <v>855</v>
      </c>
      <c r="B159" s="1963">
        <v>25416</v>
      </c>
      <c r="C159" s="1795">
        <v>25416</v>
      </c>
      <c r="D159" s="1341"/>
      <c r="E159" s="1352"/>
      <c r="F159" s="2427"/>
      <c r="G159" s="2311"/>
    </row>
    <row r="160" spans="1:12" ht="18.75">
      <c r="A160" s="2429" t="s">
        <v>854</v>
      </c>
      <c r="B160" s="1963">
        <v>25714</v>
      </c>
      <c r="C160" s="1795">
        <v>25714</v>
      </c>
      <c r="D160" s="1341"/>
      <c r="E160" s="1352"/>
      <c r="F160" s="2427"/>
      <c r="G160" s="2311"/>
    </row>
    <row r="161" spans="1:7" ht="18.75">
      <c r="A161" s="2429" t="s">
        <v>853</v>
      </c>
      <c r="B161" s="1963">
        <v>26014</v>
      </c>
      <c r="C161" s="1795">
        <v>26014</v>
      </c>
      <c r="D161" s="1341"/>
      <c r="E161" s="1352"/>
      <c r="F161" s="2427"/>
      <c r="G161" s="2311"/>
    </row>
    <row r="162" spans="1:7" ht="18.75">
      <c r="A162" s="2429" t="s">
        <v>852</v>
      </c>
      <c r="B162" s="1963">
        <v>26318</v>
      </c>
      <c r="C162" s="1795">
        <v>26318</v>
      </c>
      <c r="D162" s="1341"/>
      <c r="E162" s="1352"/>
      <c r="F162" s="2427"/>
      <c r="G162" s="2311"/>
    </row>
    <row r="163" spans="1:7" ht="18.75">
      <c r="A163" s="2429" t="s">
        <v>851</v>
      </c>
      <c r="B163" s="1963">
        <v>26627</v>
      </c>
      <c r="C163" s="1795">
        <v>26627</v>
      </c>
      <c r="D163" s="1341"/>
      <c r="E163" s="1352"/>
      <c r="F163" s="2427"/>
      <c r="G163" s="2311"/>
    </row>
    <row r="164" spans="1:7" ht="18.75">
      <c r="A164" s="2429" t="s">
        <v>850</v>
      </c>
      <c r="B164" s="1963">
        <v>26938</v>
      </c>
      <c r="C164" s="1795">
        <v>26938</v>
      </c>
      <c r="D164" s="1341"/>
      <c r="E164" s="1352"/>
      <c r="F164" s="2427"/>
      <c r="G164" s="2311"/>
    </row>
    <row r="165" spans="1:7" ht="18.75">
      <c r="A165" s="2429" t="s">
        <v>849</v>
      </c>
      <c r="B165" s="1963">
        <v>27254</v>
      </c>
      <c r="C165" s="1795">
        <v>27254</v>
      </c>
      <c r="D165" s="1341"/>
      <c r="E165" s="1352"/>
      <c r="F165" s="2427"/>
      <c r="G165" s="2311"/>
    </row>
    <row r="166" spans="1:7" ht="18.75">
      <c r="A166" s="2429" t="s">
        <v>848</v>
      </c>
      <c r="B166" s="1963">
        <v>27574</v>
      </c>
      <c r="C166" s="1795">
        <v>27574</v>
      </c>
      <c r="D166" s="1341"/>
      <c r="E166" s="1352"/>
      <c r="F166" s="2427"/>
      <c r="G166" s="2311"/>
    </row>
    <row r="167" spans="1:7" ht="18.75">
      <c r="A167" s="2428" t="s">
        <v>847</v>
      </c>
      <c r="B167" s="1963">
        <v>27813</v>
      </c>
      <c r="C167" s="1795">
        <v>27813</v>
      </c>
      <c r="D167" s="1341"/>
      <c r="E167" s="1352"/>
      <c r="F167" s="2427"/>
      <c r="G167" s="2311"/>
    </row>
    <row r="168" spans="1:7" ht="18.75">
      <c r="A168" s="2428" t="s">
        <v>846</v>
      </c>
      <c r="B168" s="1963">
        <v>28140</v>
      </c>
      <c r="C168" s="1795">
        <v>28140</v>
      </c>
      <c r="D168" s="1341"/>
      <c r="E168" s="1352"/>
      <c r="F168" s="2427"/>
      <c r="G168" s="2311"/>
    </row>
    <row r="169" spans="1:7" ht="18.75">
      <c r="A169" s="2428" t="s">
        <v>845</v>
      </c>
      <c r="B169" s="1963">
        <v>28471</v>
      </c>
      <c r="C169" s="1795">
        <v>28471</v>
      </c>
      <c r="D169" s="1341"/>
      <c r="E169" s="1352"/>
      <c r="F169" s="2427"/>
      <c r="G169" s="2311"/>
    </row>
    <row r="170" spans="1:7" ht="18.75">
      <c r="A170" s="2428" t="s">
        <v>844</v>
      </c>
      <c r="B170" s="1963">
        <v>28806</v>
      </c>
      <c r="C170" s="1795">
        <v>28806</v>
      </c>
      <c r="D170" s="1341"/>
      <c r="E170" s="1352"/>
      <c r="F170" s="2427"/>
      <c r="G170" s="2311"/>
    </row>
    <row r="171" spans="1:7" ht="18.75">
      <c r="A171" s="2428" t="s">
        <v>843</v>
      </c>
      <c r="B171" s="1963">
        <v>29144</v>
      </c>
      <c r="C171" s="1795">
        <v>29144</v>
      </c>
      <c r="D171" s="1341"/>
      <c r="E171" s="1352"/>
      <c r="F171" s="2427"/>
      <c r="G171" s="2311"/>
    </row>
    <row r="172" spans="1:7" ht="18.75">
      <c r="A172" s="2428" t="s">
        <v>842</v>
      </c>
      <c r="B172" s="1963">
        <v>29487</v>
      </c>
      <c r="C172" s="1795">
        <v>29487</v>
      </c>
      <c r="D172" s="1341"/>
      <c r="E172" s="1352"/>
      <c r="F172" s="2427"/>
      <c r="G172" s="2311"/>
    </row>
    <row r="173" spans="1:7" ht="18.75">
      <c r="A173" s="2428" t="s">
        <v>841</v>
      </c>
      <c r="B173" s="1963">
        <v>29835</v>
      </c>
      <c r="C173" s="1795">
        <v>29835</v>
      </c>
      <c r="D173" s="1341"/>
      <c r="E173" s="1352"/>
      <c r="F173" s="2427"/>
      <c r="G173" s="2311"/>
    </row>
    <row r="174" spans="1:7" ht="18.75">
      <c r="A174" s="2428" t="s">
        <v>840</v>
      </c>
      <c r="B174" s="1963">
        <v>30186</v>
      </c>
      <c r="C174" s="1795">
        <v>30186</v>
      </c>
      <c r="D174" s="1341"/>
      <c r="E174" s="1352"/>
      <c r="F174" s="2427"/>
      <c r="G174" s="2311"/>
    </row>
    <row r="175" spans="1:7" ht="18.75">
      <c r="A175" s="2429" t="s">
        <v>839</v>
      </c>
      <c r="B175" s="1963">
        <v>30450</v>
      </c>
      <c r="C175" s="1795">
        <v>30450</v>
      </c>
      <c r="D175" s="1341"/>
      <c r="E175" s="1352"/>
      <c r="F175" s="2427"/>
      <c r="G175" s="2311"/>
    </row>
    <row r="176" spans="1:7" ht="18.75">
      <c r="A176" s="2429" t="s">
        <v>838</v>
      </c>
      <c r="B176" s="1963">
        <v>30809</v>
      </c>
      <c r="C176" s="1795">
        <v>30809</v>
      </c>
      <c r="D176" s="1341"/>
      <c r="E176" s="1352"/>
      <c r="F176" s="2427"/>
      <c r="G176" s="2311"/>
    </row>
    <row r="177" spans="1:7" ht="18.75">
      <c r="A177" s="2429" t="s">
        <v>837</v>
      </c>
      <c r="B177" s="1963">
        <v>31173</v>
      </c>
      <c r="C177" s="1795">
        <v>31173</v>
      </c>
      <c r="D177" s="1341"/>
      <c r="E177" s="1352"/>
      <c r="F177" s="2427"/>
      <c r="G177" s="2311"/>
    </row>
    <row r="178" spans="1:7" ht="18.75">
      <c r="A178" s="2429" t="s">
        <v>836</v>
      </c>
      <c r="B178" s="1963">
        <v>31542</v>
      </c>
      <c r="C178" s="1795">
        <v>31542</v>
      </c>
      <c r="D178" s="1341"/>
      <c r="E178" s="1352"/>
      <c r="F178" s="2427"/>
      <c r="G178" s="2311"/>
    </row>
    <row r="179" spans="1:7" ht="18.75">
      <c r="A179" s="2429" t="s">
        <v>835</v>
      </c>
      <c r="B179" s="1963">
        <v>31914</v>
      </c>
      <c r="C179" s="1795">
        <v>31914</v>
      </c>
      <c r="D179" s="1341"/>
      <c r="E179" s="1352"/>
      <c r="F179" s="2427"/>
      <c r="G179" s="2311"/>
    </row>
    <row r="180" spans="1:7" ht="18.75">
      <c r="A180" s="2429" t="s">
        <v>834</v>
      </c>
      <c r="B180" s="1963">
        <v>32291</v>
      </c>
      <c r="C180" s="1795">
        <v>32291</v>
      </c>
      <c r="D180" s="1341"/>
      <c r="E180" s="1352"/>
      <c r="F180" s="2427"/>
      <c r="G180" s="2311"/>
    </row>
    <row r="181" spans="1:7" ht="18.75">
      <c r="A181" s="2429" t="s">
        <v>833</v>
      </c>
      <c r="B181" s="1963">
        <v>32673</v>
      </c>
      <c r="C181" s="1795">
        <v>32673</v>
      </c>
      <c r="D181" s="1341"/>
      <c r="E181" s="1352"/>
      <c r="F181" s="2427"/>
      <c r="G181" s="2311"/>
    </row>
    <row r="182" spans="1:7" ht="18.75">
      <c r="A182" s="2429" t="s">
        <v>832</v>
      </c>
      <c r="B182" s="1963">
        <v>33061</v>
      </c>
      <c r="C182" s="1795">
        <v>33061</v>
      </c>
      <c r="D182" s="1341"/>
      <c r="E182" s="1352"/>
      <c r="F182" s="2427"/>
      <c r="G182" s="2311"/>
    </row>
    <row r="183" spans="1:7" ht="18.75">
      <c r="A183" s="2428" t="s">
        <v>831</v>
      </c>
      <c r="B183" s="1963">
        <v>33351</v>
      </c>
      <c r="C183" s="1795">
        <v>33351</v>
      </c>
      <c r="D183" s="1341"/>
      <c r="E183" s="1352"/>
      <c r="F183" s="2427"/>
      <c r="G183" s="2311"/>
    </row>
    <row r="184" spans="1:7" ht="18.75">
      <c r="A184" s="2428" t="s">
        <v>830</v>
      </c>
      <c r="B184" s="1963">
        <v>33746</v>
      </c>
      <c r="C184" s="1795">
        <v>33746</v>
      </c>
      <c r="D184" s="1341"/>
      <c r="E184" s="1352"/>
      <c r="F184" s="2427"/>
      <c r="G184" s="2311"/>
    </row>
    <row r="185" spans="1:7" ht="18.75">
      <c r="A185" s="2428" t="s">
        <v>829</v>
      </c>
      <c r="B185" s="1963">
        <v>34146</v>
      </c>
      <c r="C185" s="1795">
        <v>34146</v>
      </c>
      <c r="D185" s="1341"/>
      <c r="E185" s="1352"/>
      <c r="F185" s="2427"/>
      <c r="G185" s="2311"/>
    </row>
    <row r="186" spans="1:7" ht="18.75">
      <c r="A186" s="2428" t="s">
        <v>828</v>
      </c>
      <c r="B186" s="1963">
        <v>34551</v>
      </c>
      <c r="C186" s="1795">
        <v>34551</v>
      </c>
      <c r="D186" s="1341"/>
      <c r="E186" s="1352"/>
      <c r="F186" s="2427"/>
      <c r="G186" s="2311"/>
    </row>
    <row r="187" spans="1:7" ht="18.75">
      <c r="A187" s="2428" t="s">
        <v>827</v>
      </c>
      <c r="B187" s="1963">
        <v>34961</v>
      </c>
      <c r="C187" s="1795">
        <v>34961</v>
      </c>
      <c r="D187" s="1341"/>
      <c r="E187" s="1352"/>
      <c r="F187" s="2427"/>
      <c r="G187" s="2311"/>
    </row>
    <row r="188" spans="1:7" ht="18.75">
      <c r="A188" s="2428" t="s">
        <v>826</v>
      </c>
      <c r="B188" s="1963">
        <v>35376</v>
      </c>
      <c r="C188" s="1795">
        <v>35376</v>
      </c>
      <c r="D188" s="1341"/>
      <c r="E188" s="1352"/>
      <c r="F188" s="2427"/>
      <c r="G188" s="2311"/>
    </row>
    <row r="189" spans="1:7" ht="18.75">
      <c r="A189" s="2428" t="s">
        <v>825</v>
      </c>
      <c r="B189" s="1963">
        <v>35797</v>
      </c>
      <c r="C189" s="1795">
        <v>35797</v>
      </c>
      <c r="D189" s="1341"/>
      <c r="E189" s="1352"/>
      <c r="F189" s="2427"/>
      <c r="G189" s="2311"/>
    </row>
    <row r="190" spans="1:7" ht="18.75">
      <c r="A190" s="2428" t="s">
        <v>824</v>
      </c>
      <c r="B190" s="1963">
        <v>36222</v>
      </c>
      <c r="C190" s="1795">
        <v>36222</v>
      </c>
      <c r="D190" s="1341"/>
      <c r="E190" s="1352"/>
      <c r="F190" s="2427"/>
      <c r="G190" s="2311"/>
    </row>
    <row r="191" spans="1:7" ht="18.75">
      <c r="A191" s="2429" t="s">
        <v>823</v>
      </c>
      <c r="B191" s="1963">
        <v>36541</v>
      </c>
      <c r="C191" s="1795">
        <v>36541</v>
      </c>
      <c r="D191" s="1341"/>
      <c r="E191" s="1352"/>
      <c r="F191" s="2427"/>
      <c r="G191" s="2311"/>
    </row>
    <row r="192" spans="1:7" ht="18.75">
      <c r="A192" s="2429" t="s">
        <v>822</v>
      </c>
      <c r="B192" s="1963">
        <v>36976</v>
      </c>
      <c r="C192" s="1795">
        <v>36976</v>
      </c>
      <c r="D192" s="1341"/>
      <c r="E192" s="1352"/>
      <c r="F192" s="2427"/>
      <c r="G192" s="2311"/>
    </row>
    <row r="193" spans="1:7" ht="18.75">
      <c r="A193" s="2429" t="s">
        <v>821</v>
      </c>
      <c r="B193" s="1963">
        <v>37416</v>
      </c>
      <c r="C193" s="1795">
        <v>37416</v>
      </c>
      <c r="D193" s="1341"/>
      <c r="E193" s="1352"/>
      <c r="F193" s="2427"/>
      <c r="G193" s="2311"/>
    </row>
    <row r="194" spans="1:7" ht="18.75">
      <c r="A194" s="2429" t="s">
        <v>820</v>
      </c>
      <c r="B194" s="1963">
        <v>37861</v>
      </c>
      <c r="C194" s="1795">
        <v>37861</v>
      </c>
      <c r="D194" s="1341"/>
      <c r="E194" s="1352"/>
      <c r="F194" s="2427"/>
      <c r="G194" s="2311"/>
    </row>
    <row r="195" spans="1:7" ht="18.75">
      <c r="A195" s="2429" t="s">
        <v>819</v>
      </c>
      <c r="B195" s="1963">
        <v>38313</v>
      </c>
      <c r="C195" s="1795">
        <v>38313</v>
      </c>
      <c r="D195" s="1341"/>
      <c r="E195" s="1352"/>
      <c r="F195" s="2427"/>
      <c r="G195" s="2311"/>
    </row>
    <row r="196" spans="1:7" ht="18.75">
      <c r="A196" s="2429" t="s">
        <v>818</v>
      </c>
      <c r="B196" s="1963">
        <v>38770</v>
      </c>
      <c r="C196" s="1795">
        <v>38770</v>
      </c>
      <c r="D196" s="1341"/>
      <c r="E196" s="1352"/>
      <c r="F196" s="2427"/>
      <c r="G196" s="2311"/>
    </row>
    <row r="197" spans="1:7" ht="18.75">
      <c r="A197" s="2429" t="s">
        <v>817</v>
      </c>
      <c r="B197" s="1963">
        <v>39231</v>
      </c>
      <c r="C197" s="1795">
        <v>39231</v>
      </c>
      <c r="D197" s="1341"/>
      <c r="E197" s="1352"/>
      <c r="F197" s="2427"/>
      <c r="G197" s="2311"/>
    </row>
    <row r="198" spans="1:7" ht="18.75">
      <c r="A198" s="2429" t="s">
        <v>816</v>
      </c>
      <c r="B198" s="1963">
        <v>39700</v>
      </c>
      <c r="C198" s="1795">
        <v>39700</v>
      </c>
      <c r="D198" s="1341"/>
      <c r="E198" s="1352"/>
      <c r="F198" s="2427"/>
      <c r="G198" s="2311"/>
    </row>
    <row r="199" spans="1:7" ht="18.75">
      <c r="A199" s="2428" t="s">
        <v>815</v>
      </c>
      <c r="B199" s="1963">
        <v>40051</v>
      </c>
      <c r="C199" s="1795">
        <v>40051</v>
      </c>
      <c r="D199" s="1341"/>
      <c r="E199" s="1352"/>
      <c r="F199" s="2427"/>
      <c r="G199" s="2311"/>
    </row>
    <row r="200" spans="1:7" ht="18.75">
      <c r="A200" s="2428" t="s">
        <v>814</v>
      </c>
      <c r="B200" s="1963">
        <v>40529</v>
      </c>
      <c r="C200" s="1795">
        <v>40529</v>
      </c>
      <c r="D200" s="1341"/>
      <c r="E200" s="1352"/>
      <c r="F200" s="2427"/>
      <c r="G200" s="2311"/>
    </row>
    <row r="201" spans="1:7" ht="18.75">
      <c r="A201" s="2428" t="s">
        <v>813</v>
      </c>
      <c r="B201" s="1963">
        <v>41013</v>
      </c>
      <c r="C201" s="1795">
        <v>41013</v>
      </c>
      <c r="D201" s="1341"/>
      <c r="E201" s="1352"/>
      <c r="F201" s="2427"/>
      <c r="G201" s="2311"/>
    </row>
    <row r="202" spans="1:7" ht="18.75">
      <c r="A202" s="2428" t="s">
        <v>812</v>
      </c>
      <c r="B202" s="1963">
        <v>41503</v>
      </c>
      <c r="C202" s="1795">
        <v>41503</v>
      </c>
      <c r="D202" s="1341"/>
      <c r="E202" s="1352"/>
      <c r="F202" s="2427"/>
      <c r="G202" s="2311"/>
    </row>
    <row r="203" spans="1:7" ht="18.75">
      <c r="A203" s="2428" t="s">
        <v>811</v>
      </c>
      <c r="B203" s="1963">
        <v>42000</v>
      </c>
      <c r="C203" s="1795">
        <v>42000</v>
      </c>
      <c r="D203" s="1341"/>
      <c r="E203" s="1352"/>
      <c r="F203" s="2427"/>
      <c r="G203" s="2311"/>
    </row>
    <row r="204" spans="1:7" ht="18.75">
      <c r="A204" s="2428" t="s">
        <v>810</v>
      </c>
      <c r="B204" s="1963">
        <v>42502</v>
      </c>
      <c r="C204" s="1795">
        <v>42502</v>
      </c>
      <c r="D204" s="1341"/>
      <c r="E204" s="1352"/>
      <c r="F204" s="2427"/>
      <c r="G204" s="2311"/>
    </row>
    <row r="205" spans="1:7" ht="18.75">
      <c r="A205" s="2428" t="s">
        <v>809</v>
      </c>
      <c r="B205" s="1963">
        <v>43010</v>
      </c>
      <c r="C205" s="1795">
        <v>43010</v>
      </c>
      <c r="D205" s="1341"/>
      <c r="E205" s="1352"/>
      <c r="F205" s="2427"/>
      <c r="G205" s="2311"/>
    </row>
    <row r="206" spans="1:7" ht="18.75">
      <c r="A206" s="2428" t="s">
        <v>808</v>
      </c>
      <c r="B206" s="1963">
        <v>43525</v>
      </c>
      <c r="C206" s="1795">
        <v>43525</v>
      </c>
      <c r="D206" s="1341"/>
      <c r="E206" s="1352"/>
      <c r="F206" s="2427"/>
      <c r="G206" s="2311"/>
    </row>
    <row r="207" spans="1:7" ht="18.75">
      <c r="A207" s="2429" t="s">
        <v>807</v>
      </c>
      <c r="B207" s="1963">
        <v>44451</v>
      </c>
      <c r="C207" s="1795">
        <v>44451</v>
      </c>
      <c r="D207" s="1341"/>
      <c r="E207" s="1352"/>
      <c r="F207" s="2427"/>
      <c r="G207" s="2311"/>
    </row>
    <row r="208" spans="1:7" ht="18.75">
      <c r="A208" s="2429" t="s">
        <v>806</v>
      </c>
      <c r="B208" s="1963">
        <v>45154</v>
      </c>
      <c r="C208" s="1795">
        <v>45154</v>
      </c>
      <c r="D208" s="1341"/>
      <c r="E208" s="1352"/>
      <c r="F208" s="2427"/>
      <c r="G208" s="2311"/>
    </row>
    <row r="209" spans="1:7" ht="18.75">
      <c r="A209" s="2429" t="s">
        <v>805</v>
      </c>
      <c r="B209" s="1963">
        <v>45867</v>
      </c>
      <c r="C209" s="1795">
        <v>45867</v>
      </c>
      <c r="D209" s="1341"/>
      <c r="E209" s="1352"/>
      <c r="F209" s="2427"/>
      <c r="G209" s="2311"/>
    </row>
    <row r="210" spans="1:7" ht="18.75">
      <c r="A210" s="2429" t="s">
        <v>804</v>
      </c>
      <c r="B210" s="1963">
        <v>46592</v>
      </c>
      <c r="C210" s="1795">
        <v>46592</v>
      </c>
      <c r="D210" s="1341"/>
      <c r="E210" s="1352"/>
      <c r="F210" s="2427"/>
      <c r="G210" s="2311"/>
    </row>
    <row r="211" spans="1:7" ht="18.75">
      <c r="A211" s="2429" t="s">
        <v>803</v>
      </c>
      <c r="B211" s="1963">
        <v>47329</v>
      </c>
      <c r="C211" s="1795">
        <v>47329</v>
      </c>
      <c r="D211" s="1341"/>
      <c r="E211" s="1352"/>
      <c r="F211" s="2427"/>
      <c r="G211" s="2311"/>
    </row>
    <row r="212" spans="1:7" ht="18.75">
      <c r="A212" s="2429" t="s">
        <v>802</v>
      </c>
      <c r="B212" s="1963">
        <v>48078</v>
      </c>
      <c r="C212" s="1795">
        <v>48078</v>
      </c>
      <c r="D212" s="1341"/>
      <c r="E212" s="1352"/>
      <c r="F212" s="2427"/>
      <c r="G212" s="2311"/>
    </row>
    <row r="213" spans="1:7" ht="18.75">
      <c r="A213" s="2429" t="s">
        <v>801</v>
      </c>
      <c r="B213" s="1963">
        <v>48840</v>
      </c>
      <c r="C213" s="1795">
        <v>48840</v>
      </c>
      <c r="D213" s="1341"/>
      <c r="E213" s="1352"/>
      <c r="F213" s="2427"/>
      <c r="G213" s="2311"/>
    </row>
    <row r="214" spans="1:7" ht="18.75">
      <c r="A214" s="2429" t="s">
        <v>800</v>
      </c>
      <c r="B214" s="1963">
        <v>49613</v>
      </c>
      <c r="C214" s="1795">
        <v>49613</v>
      </c>
      <c r="D214" s="1341"/>
      <c r="E214" s="1352"/>
      <c r="F214" s="2427"/>
      <c r="G214" s="2311"/>
    </row>
    <row r="215" spans="1:7" ht="18.75">
      <c r="A215" s="2428" t="s">
        <v>799</v>
      </c>
      <c r="B215" s="1963">
        <v>50068</v>
      </c>
      <c r="C215" s="1795">
        <v>50068</v>
      </c>
      <c r="D215" s="1341"/>
      <c r="E215" s="1352"/>
      <c r="F215" s="2427"/>
      <c r="G215" s="2311"/>
    </row>
    <row r="216" spans="1:7" ht="18.75">
      <c r="A216" s="2428" t="s">
        <v>798</v>
      </c>
      <c r="B216" s="1963">
        <v>50860</v>
      </c>
      <c r="C216" s="1795">
        <v>50860</v>
      </c>
      <c r="D216" s="1341"/>
      <c r="E216" s="1352"/>
      <c r="F216" s="2427"/>
      <c r="G216" s="2311"/>
    </row>
    <row r="217" spans="1:7" ht="18.75">
      <c r="A217" s="2428" t="s">
        <v>797</v>
      </c>
      <c r="B217" s="1963">
        <v>51667</v>
      </c>
      <c r="C217" s="1795">
        <v>51667</v>
      </c>
      <c r="D217" s="1341"/>
      <c r="E217" s="1352"/>
      <c r="F217" s="2427"/>
      <c r="G217" s="2311"/>
    </row>
    <row r="218" spans="1:7" ht="18.75">
      <c r="A218" s="2428" t="s">
        <v>796</v>
      </c>
      <c r="B218" s="1963">
        <v>52486</v>
      </c>
      <c r="C218" s="1795">
        <v>52486</v>
      </c>
      <c r="D218" s="1341"/>
      <c r="E218" s="1352"/>
      <c r="F218" s="2427"/>
      <c r="G218" s="2311"/>
    </row>
    <row r="219" spans="1:7" ht="18.75">
      <c r="A219" s="2428" t="s">
        <v>795</v>
      </c>
      <c r="B219" s="1963">
        <v>53319</v>
      </c>
      <c r="C219" s="1795">
        <v>53319</v>
      </c>
      <c r="D219" s="1341"/>
      <c r="E219" s="1352"/>
      <c r="F219" s="2427"/>
      <c r="G219" s="2311"/>
    </row>
    <row r="220" spans="1:7" ht="18.75">
      <c r="A220" s="2428" t="s">
        <v>794</v>
      </c>
      <c r="B220" s="1963">
        <v>54165</v>
      </c>
      <c r="C220" s="1795">
        <v>54165</v>
      </c>
      <c r="D220" s="1341"/>
      <c r="E220" s="1352"/>
      <c r="F220" s="2427"/>
      <c r="G220" s="2311"/>
    </row>
    <row r="221" spans="1:7" ht="18.75">
      <c r="A221" s="2428" t="s">
        <v>793</v>
      </c>
      <c r="B221" s="1963">
        <v>55025</v>
      </c>
      <c r="C221" s="1795">
        <v>55025</v>
      </c>
      <c r="D221" s="1341"/>
      <c r="E221" s="1352"/>
      <c r="F221" s="2427"/>
      <c r="G221" s="2311"/>
    </row>
    <row r="222" spans="1:7" ht="18.75">
      <c r="A222" s="2428" t="s">
        <v>792</v>
      </c>
      <c r="B222" s="1963">
        <v>55899</v>
      </c>
      <c r="C222" s="1795">
        <v>55899</v>
      </c>
      <c r="D222" s="1341"/>
      <c r="E222" s="1352"/>
      <c r="F222" s="2427"/>
      <c r="G222" s="2311"/>
    </row>
    <row r="223" spans="1:7" ht="18.75">
      <c r="A223" s="2429" t="s">
        <v>791</v>
      </c>
      <c r="B223" s="1963">
        <v>56385</v>
      </c>
      <c r="C223" s="1795">
        <v>56385</v>
      </c>
      <c r="D223" s="1341"/>
      <c r="E223" s="1352"/>
      <c r="F223" s="2427"/>
      <c r="G223" s="2311"/>
    </row>
    <row r="224" spans="1:7" ht="18.75">
      <c r="A224" s="2429" t="s">
        <v>790</v>
      </c>
      <c r="B224" s="1963">
        <v>57281</v>
      </c>
      <c r="C224" s="1795">
        <v>57281</v>
      </c>
      <c r="D224" s="1341"/>
      <c r="E224" s="1352"/>
      <c r="F224" s="2427"/>
      <c r="G224" s="2311"/>
    </row>
    <row r="225" spans="1:7" ht="18.75">
      <c r="A225" s="2429" t="s">
        <v>789</v>
      </c>
      <c r="B225" s="1963">
        <v>58192</v>
      </c>
      <c r="C225" s="1795">
        <v>58192</v>
      </c>
      <c r="D225" s="1341"/>
      <c r="E225" s="1352"/>
      <c r="F225" s="2427"/>
      <c r="G225" s="2311"/>
    </row>
    <row r="226" spans="1:7" ht="18.75">
      <c r="A226" s="2429" t="s">
        <v>788</v>
      </c>
      <c r="B226" s="1963">
        <v>59118</v>
      </c>
      <c r="C226" s="1795">
        <v>59118</v>
      </c>
      <c r="D226" s="1341"/>
      <c r="E226" s="1352"/>
      <c r="F226" s="2427"/>
      <c r="G226" s="2311"/>
    </row>
    <row r="227" spans="1:7" ht="18.75">
      <c r="A227" s="2429" t="s">
        <v>787</v>
      </c>
      <c r="B227" s="1963">
        <v>60059</v>
      </c>
      <c r="C227" s="1795">
        <v>60059</v>
      </c>
      <c r="D227" s="1341"/>
      <c r="E227" s="1352"/>
      <c r="F227" s="2427"/>
      <c r="G227" s="2311"/>
    </row>
    <row r="228" spans="1:7" ht="18.75">
      <c r="A228" s="2429" t="s">
        <v>786</v>
      </c>
      <c r="B228" s="1963">
        <v>61015</v>
      </c>
      <c r="C228" s="1795">
        <v>61015</v>
      </c>
      <c r="D228" s="1341"/>
      <c r="E228" s="1352"/>
      <c r="F228" s="2427"/>
      <c r="G228" s="2311"/>
    </row>
    <row r="229" spans="1:7" ht="18.75">
      <c r="A229" s="2429" t="s">
        <v>785</v>
      </c>
      <c r="B229" s="1963">
        <v>61987</v>
      </c>
      <c r="C229" s="1795">
        <v>61987</v>
      </c>
      <c r="D229" s="1341"/>
      <c r="E229" s="1352"/>
      <c r="F229" s="2427"/>
      <c r="G229" s="2311"/>
    </row>
    <row r="230" spans="1:7" ht="18.75">
      <c r="A230" s="2429" t="s">
        <v>784</v>
      </c>
      <c r="B230" s="1963">
        <v>62975</v>
      </c>
      <c r="C230" s="1795">
        <v>62975</v>
      </c>
      <c r="D230" s="1341"/>
      <c r="E230" s="1352"/>
      <c r="F230" s="2427"/>
      <c r="G230" s="2311"/>
    </row>
    <row r="231" spans="1:7" ht="18.75">
      <c r="A231" s="2428" t="s">
        <v>783</v>
      </c>
      <c r="B231" s="1963">
        <v>63524</v>
      </c>
      <c r="C231" s="1795">
        <v>63524</v>
      </c>
      <c r="D231" s="1341"/>
      <c r="E231" s="1352"/>
      <c r="F231" s="2427"/>
      <c r="G231" s="2311"/>
    </row>
    <row r="232" spans="1:7" ht="18.75">
      <c r="A232" s="2428" t="s">
        <v>782</v>
      </c>
      <c r="B232" s="1963">
        <v>64536</v>
      </c>
      <c r="C232" s="1795">
        <v>64536</v>
      </c>
      <c r="D232" s="1341"/>
      <c r="E232" s="1352"/>
      <c r="F232" s="2427"/>
      <c r="G232" s="2311"/>
    </row>
    <row r="233" spans="1:7" ht="18.75">
      <c r="A233" s="2428" t="s">
        <v>781</v>
      </c>
      <c r="B233" s="1963">
        <v>65566</v>
      </c>
      <c r="C233" s="1795">
        <v>65566</v>
      </c>
      <c r="D233" s="1341"/>
      <c r="E233" s="1352"/>
      <c r="F233" s="2427"/>
      <c r="G233" s="2311"/>
    </row>
    <row r="234" spans="1:7" ht="18.75">
      <c r="A234" s="2428" t="s">
        <v>780</v>
      </c>
      <c r="B234" s="1963">
        <v>66612</v>
      </c>
      <c r="C234" s="1795">
        <v>66612</v>
      </c>
      <c r="D234" s="1341"/>
      <c r="E234" s="1352"/>
      <c r="F234" s="2427"/>
      <c r="G234" s="2311"/>
    </row>
    <row r="235" spans="1:7" ht="18.75">
      <c r="A235" s="2428" t="s">
        <v>779</v>
      </c>
      <c r="B235" s="1963">
        <v>67675</v>
      </c>
      <c r="C235" s="1795">
        <v>67675</v>
      </c>
      <c r="D235" s="1341"/>
      <c r="E235" s="1352"/>
      <c r="F235" s="2427"/>
      <c r="G235" s="2311"/>
    </row>
    <row r="236" spans="1:7" ht="18.75">
      <c r="A236" s="2428" t="s">
        <v>778</v>
      </c>
      <c r="B236" s="1963">
        <v>68756</v>
      </c>
      <c r="C236" s="1795">
        <v>68756</v>
      </c>
      <c r="D236" s="1341"/>
      <c r="E236" s="1352"/>
      <c r="F236" s="2427"/>
      <c r="G236" s="2311"/>
    </row>
    <row r="237" spans="1:7" ht="18.75">
      <c r="A237" s="2428" t="s">
        <v>777</v>
      </c>
      <c r="B237" s="1963">
        <v>69854</v>
      </c>
      <c r="C237" s="1795">
        <v>69854</v>
      </c>
      <c r="D237" s="1341"/>
      <c r="E237" s="1352"/>
      <c r="F237" s="2427"/>
      <c r="G237" s="2311"/>
    </row>
    <row r="238" spans="1:7" ht="18.75">
      <c r="A238" s="2428" t="s">
        <v>776</v>
      </c>
      <c r="B238" s="1963">
        <v>70970</v>
      </c>
      <c r="C238" s="1795">
        <v>70970</v>
      </c>
      <c r="D238" s="1341"/>
      <c r="E238" s="1352"/>
      <c r="F238" s="2427"/>
      <c r="G238" s="2311"/>
    </row>
    <row r="239" spans="1:7" ht="18.75">
      <c r="A239" s="2429" t="s">
        <v>775</v>
      </c>
      <c r="B239" s="1963">
        <v>71591</v>
      </c>
      <c r="C239" s="1795">
        <v>71591</v>
      </c>
      <c r="D239" s="1341"/>
      <c r="E239" s="1352"/>
      <c r="F239" s="2427"/>
      <c r="G239" s="2311"/>
    </row>
    <row r="240" spans="1:7" ht="18.75">
      <c r="A240" s="2429" t="s">
        <v>774</v>
      </c>
      <c r="B240" s="1963">
        <v>72735</v>
      </c>
      <c r="C240" s="1795">
        <v>72735</v>
      </c>
      <c r="D240" s="1341"/>
      <c r="E240" s="1352"/>
      <c r="F240" s="2427"/>
      <c r="G240" s="2311"/>
    </row>
    <row r="241" spans="1:7" ht="18.75">
      <c r="A241" s="2429" t="s">
        <v>773</v>
      </c>
      <c r="B241" s="1963">
        <v>73899</v>
      </c>
      <c r="C241" s="1795">
        <v>73899</v>
      </c>
      <c r="D241" s="1341"/>
      <c r="E241" s="1352"/>
      <c r="F241" s="2427"/>
      <c r="G241" s="2311"/>
    </row>
    <row r="242" spans="1:7" ht="18.75">
      <c r="A242" s="2429" t="s">
        <v>772</v>
      </c>
      <c r="B242" s="1963">
        <v>75082</v>
      </c>
      <c r="C242" s="1795">
        <v>75082</v>
      </c>
      <c r="D242" s="1341"/>
      <c r="E242" s="1352"/>
      <c r="F242" s="2427"/>
      <c r="G242" s="2311"/>
    </row>
    <row r="243" spans="1:7" ht="18.75">
      <c r="A243" s="2429" t="s">
        <v>771</v>
      </c>
      <c r="B243" s="1963">
        <v>76308</v>
      </c>
      <c r="C243" s="1795">
        <v>76308</v>
      </c>
      <c r="D243" s="1341"/>
      <c r="E243" s="1352"/>
      <c r="F243" s="2427"/>
      <c r="G243" s="2311"/>
    </row>
    <row r="244" spans="1:7" ht="18.75">
      <c r="A244" s="2429" t="s">
        <v>770</v>
      </c>
      <c r="B244" s="1963">
        <v>77553</v>
      </c>
      <c r="C244" s="1795">
        <v>77553</v>
      </c>
      <c r="D244" s="1341"/>
      <c r="E244" s="1352"/>
      <c r="F244" s="2427"/>
      <c r="G244" s="2311"/>
    </row>
    <row r="245" spans="1:7" ht="18.75">
      <c r="A245" s="2429" t="s">
        <v>769</v>
      </c>
      <c r="B245" s="1963">
        <v>78819</v>
      </c>
      <c r="C245" s="1795">
        <v>78819</v>
      </c>
      <c r="D245" s="1341"/>
      <c r="E245" s="1352"/>
      <c r="F245" s="2427"/>
      <c r="G245" s="2311"/>
    </row>
    <row r="246" spans="1:7" ht="18.75">
      <c r="A246" s="2429" t="s">
        <v>768</v>
      </c>
      <c r="B246" s="1963">
        <v>80105</v>
      </c>
      <c r="C246" s="1795">
        <v>80105</v>
      </c>
      <c r="D246" s="1341"/>
      <c r="E246" s="1352"/>
      <c r="F246" s="2427"/>
      <c r="G246" s="2311"/>
    </row>
    <row r="247" spans="1:7" ht="18.75">
      <c r="A247" s="2428" t="s">
        <v>767</v>
      </c>
      <c r="B247" s="1963">
        <v>80820</v>
      </c>
      <c r="C247" s="1795">
        <v>80820</v>
      </c>
      <c r="D247" s="1341"/>
      <c r="E247" s="1352"/>
      <c r="F247" s="2427"/>
      <c r="G247" s="2311"/>
    </row>
    <row r="248" spans="1:7" ht="18.75">
      <c r="A248" s="2428" t="s">
        <v>766</v>
      </c>
      <c r="B248" s="1963">
        <v>82139</v>
      </c>
      <c r="C248" s="1795">
        <v>82139</v>
      </c>
      <c r="D248" s="1341"/>
      <c r="E248" s="1352"/>
      <c r="F248" s="2427"/>
      <c r="G248" s="2311"/>
    </row>
    <row r="249" spans="1:7" ht="18.75">
      <c r="A249" s="2428" t="s">
        <v>765</v>
      </c>
      <c r="B249" s="1963">
        <v>83480</v>
      </c>
      <c r="C249" s="1795">
        <v>83480</v>
      </c>
      <c r="D249" s="1341"/>
      <c r="E249" s="1352"/>
      <c r="F249" s="2427"/>
      <c r="G249" s="2311"/>
    </row>
    <row r="250" spans="1:7" ht="18.75">
      <c r="A250" s="2428" t="s">
        <v>764</v>
      </c>
      <c r="B250" s="1963">
        <v>84843</v>
      </c>
      <c r="C250" s="1795">
        <v>84843</v>
      </c>
      <c r="D250" s="1341"/>
      <c r="E250" s="1352"/>
      <c r="F250" s="2427"/>
      <c r="G250" s="2311"/>
    </row>
    <row r="251" spans="1:7" ht="18.75">
      <c r="A251" s="2428" t="s">
        <v>763</v>
      </c>
      <c r="B251" s="1963">
        <v>86228</v>
      </c>
      <c r="C251" s="1795">
        <v>86228</v>
      </c>
      <c r="D251" s="1341"/>
      <c r="E251" s="1352"/>
      <c r="F251" s="2427"/>
      <c r="G251" s="2311"/>
    </row>
    <row r="252" spans="1:7" ht="18.75">
      <c r="A252" s="2428" t="s">
        <v>762</v>
      </c>
      <c r="B252" s="1963">
        <v>87636</v>
      </c>
      <c r="C252" s="1795">
        <v>87636</v>
      </c>
      <c r="D252" s="1341"/>
      <c r="E252" s="1352"/>
      <c r="F252" s="2427"/>
      <c r="G252" s="2311"/>
    </row>
    <row r="253" spans="1:7" ht="18.75">
      <c r="A253" s="2428" t="s">
        <v>761</v>
      </c>
      <c r="B253" s="1963">
        <v>89065</v>
      </c>
      <c r="C253" s="1795">
        <v>89065</v>
      </c>
      <c r="D253" s="1341"/>
      <c r="E253" s="1352"/>
      <c r="F253" s="2427"/>
      <c r="G253" s="2311"/>
    </row>
    <row r="254" spans="1:7" ht="18.75">
      <c r="A254" s="2428" t="s">
        <v>760</v>
      </c>
      <c r="B254" s="1963">
        <v>90519</v>
      </c>
      <c r="C254" s="1795">
        <v>90519</v>
      </c>
      <c r="D254" s="1341"/>
      <c r="E254" s="1352"/>
      <c r="F254" s="2427"/>
      <c r="G254" s="2311"/>
    </row>
    <row r="255" spans="1:7" ht="18.75">
      <c r="A255" s="2429" t="s">
        <v>759</v>
      </c>
      <c r="B255" s="1963">
        <v>92136</v>
      </c>
      <c r="C255" s="1795">
        <v>92136</v>
      </c>
      <c r="D255" s="1341"/>
      <c r="E255" s="1352"/>
      <c r="F255" s="2427"/>
      <c r="G255" s="2311"/>
    </row>
    <row r="256" spans="1:7" ht="18.75">
      <c r="A256" s="2429" t="s">
        <v>758</v>
      </c>
      <c r="B256" s="1963">
        <v>93640</v>
      </c>
      <c r="C256" s="1795">
        <v>93640</v>
      </c>
      <c r="D256" s="1341"/>
      <c r="E256" s="1352"/>
      <c r="F256" s="2427"/>
      <c r="G256" s="2311"/>
    </row>
    <row r="257" spans="1:12" ht="18.75">
      <c r="A257" s="2429" t="s">
        <v>757</v>
      </c>
      <c r="B257" s="1963">
        <v>95167</v>
      </c>
      <c r="C257" s="1795">
        <v>95167</v>
      </c>
      <c r="D257" s="1341"/>
      <c r="E257" s="1352"/>
      <c r="F257" s="2427"/>
      <c r="G257" s="2311"/>
    </row>
    <row r="258" spans="1:12" ht="18.75">
      <c r="A258" s="2429" t="s">
        <v>756</v>
      </c>
      <c r="B258" s="1963">
        <v>96720</v>
      </c>
      <c r="C258" s="1795">
        <v>96720</v>
      </c>
      <c r="D258" s="1341"/>
      <c r="E258" s="1352"/>
      <c r="F258" s="2427"/>
      <c r="G258" s="2311"/>
    </row>
    <row r="259" spans="1:12" ht="18.75">
      <c r="A259" s="2429" t="s">
        <v>755</v>
      </c>
      <c r="B259" s="1963">
        <v>98299</v>
      </c>
      <c r="C259" s="1795">
        <v>98299</v>
      </c>
      <c r="D259" s="1341"/>
      <c r="E259" s="1352"/>
      <c r="F259" s="2427"/>
      <c r="G259" s="2311"/>
    </row>
    <row r="260" spans="1:12" ht="18.75">
      <c r="A260" s="2429" t="s">
        <v>754</v>
      </c>
      <c r="B260" s="1963">
        <v>99904</v>
      </c>
      <c r="C260" s="1795">
        <v>99904</v>
      </c>
      <c r="D260" s="1341"/>
      <c r="E260" s="1352"/>
      <c r="F260" s="2427"/>
      <c r="G260" s="2311"/>
    </row>
    <row r="261" spans="1:12" ht="18.75">
      <c r="A261" s="2429" t="s">
        <v>753</v>
      </c>
      <c r="B261" s="1963">
        <v>101535</v>
      </c>
      <c r="C261" s="1795">
        <v>101535</v>
      </c>
      <c r="D261" s="1341"/>
      <c r="E261" s="1352"/>
      <c r="F261" s="2427"/>
      <c r="G261" s="2311"/>
    </row>
    <row r="262" spans="1:12" ht="18.75">
      <c r="A262" s="2429" t="s">
        <v>752</v>
      </c>
      <c r="B262" s="1963">
        <v>103192</v>
      </c>
      <c r="C262" s="1795">
        <v>103192</v>
      </c>
      <c r="D262" s="1341"/>
      <c r="E262" s="1352"/>
      <c r="F262" s="2427"/>
      <c r="G262" s="2311"/>
    </row>
    <row r="263" spans="1:12" ht="18.75">
      <c r="A263" s="2428" t="s">
        <v>751</v>
      </c>
      <c r="B263" s="1963">
        <v>104113</v>
      </c>
      <c r="C263" s="1795">
        <v>104113</v>
      </c>
      <c r="D263" s="1341"/>
      <c r="E263" s="1352"/>
      <c r="F263" s="2430"/>
      <c r="G263" s="2311"/>
      <c r="H263" s="1342"/>
      <c r="I263" s="1342"/>
      <c r="J263" s="1343"/>
      <c r="K263" s="1343"/>
      <c r="L263" s="1342"/>
    </row>
    <row r="264" spans="1:12" ht="18.75">
      <c r="A264" s="2428" t="s">
        <v>750</v>
      </c>
      <c r="B264" s="1963">
        <v>105812</v>
      </c>
      <c r="C264" s="1795">
        <v>105812</v>
      </c>
      <c r="D264" s="1341"/>
      <c r="E264" s="1352"/>
      <c r="F264" s="2430"/>
      <c r="G264" s="2311"/>
      <c r="H264" s="1342"/>
      <c r="I264" s="1342"/>
      <c r="J264" s="1343"/>
      <c r="K264" s="1343"/>
      <c r="L264" s="1342"/>
    </row>
    <row r="265" spans="1:12" ht="18.75">
      <c r="A265" s="2428" t="s">
        <v>749</v>
      </c>
      <c r="B265" s="1963">
        <v>107540</v>
      </c>
      <c r="C265" s="1795">
        <v>107540</v>
      </c>
      <c r="D265" s="1341"/>
      <c r="E265" s="1352"/>
      <c r="F265" s="2427"/>
      <c r="G265" s="2311"/>
    </row>
    <row r="266" spans="1:12" ht="18.75">
      <c r="A266" s="2428" t="s">
        <v>748</v>
      </c>
      <c r="B266" s="1963">
        <v>109540</v>
      </c>
      <c r="C266" s="1795">
        <v>109540</v>
      </c>
      <c r="D266" s="1341"/>
      <c r="E266" s="1352"/>
      <c r="F266" s="2427"/>
      <c r="G266" s="2311"/>
    </row>
    <row r="267" spans="1:12" ht="18.75">
      <c r="A267" s="2428" t="s">
        <v>747</v>
      </c>
      <c r="B267" s="1963">
        <v>111079</v>
      </c>
      <c r="C267" s="1795">
        <v>111079</v>
      </c>
      <c r="D267" s="1341"/>
      <c r="E267" s="1352"/>
      <c r="F267" s="2427"/>
      <c r="G267" s="2311"/>
    </row>
    <row r="268" spans="1:12" ht="18.75">
      <c r="A268" s="2428" t="s">
        <v>746</v>
      </c>
      <c r="B268" s="1963">
        <v>112891</v>
      </c>
      <c r="C268" s="1795">
        <v>112891</v>
      </c>
      <c r="D268" s="1341"/>
      <c r="E268" s="1352"/>
      <c r="F268" s="2427"/>
      <c r="G268" s="2311"/>
    </row>
    <row r="269" spans="1:12" ht="18.75">
      <c r="A269" s="2428" t="s">
        <v>745</v>
      </c>
      <c r="B269" s="1963">
        <v>114733</v>
      </c>
      <c r="C269" s="1795">
        <v>114733</v>
      </c>
      <c r="D269" s="1341"/>
      <c r="E269" s="1352"/>
      <c r="F269" s="2427"/>
      <c r="G269" s="2311"/>
    </row>
    <row r="270" spans="1:12" ht="18.75">
      <c r="A270" s="2428" t="s">
        <v>744</v>
      </c>
      <c r="B270" s="1963">
        <v>116607</v>
      </c>
      <c r="C270" s="1795">
        <v>116607</v>
      </c>
      <c r="D270" s="1341"/>
      <c r="E270" s="1352"/>
      <c r="F270" s="2427"/>
      <c r="G270" s="2311"/>
    </row>
    <row r="271" spans="1:12" ht="18.75">
      <c r="A271" s="2429" t="s">
        <v>743</v>
      </c>
      <c r="B271" s="1963">
        <v>117647</v>
      </c>
      <c r="C271" s="1795">
        <v>117647</v>
      </c>
      <c r="D271" s="1341"/>
      <c r="E271" s="1352"/>
      <c r="F271" s="2427"/>
      <c r="G271" s="2311"/>
    </row>
    <row r="272" spans="1:12" ht="18.75">
      <c r="A272" s="2429" t="s">
        <v>742</v>
      </c>
      <c r="B272" s="1963">
        <v>119568</v>
      </c>
      <c r="C272" s="1795">
        <v>119568</v>
      </c>
      <c r="D272" s="1341"/>
      <c r="E272" s="1352"/>
      <c r="F272" s="2427"/>
      <c r="G272" s="2311"/>
    </row>
    <row r="273" spans="1:7" ht="18.75">
      <c r="A273" s="2429" t="s">
        <v>741</v>
      </c>
      <c r="B273" s="1963">
        <v>121519</v>
      </c>
      <c r="C273" s="1795">
        <v>121519</v>
      </c>
      <c r="D273" s="1341"/>
      <c r="E273" s="1352"/>
      <c r="F273" s="2427"/>
      <c r="G273" s="2311"/>
    </row>
    <row r="274" spans="1:7" ht="18.75">
      <c r="A274" s="2429" t="s">
        <v>740</v>
      </c>
      <c r="B274" s="1963">
        <v>123503</v>
      </c>
      <c r="C274" s="1795">
        <v>123503</v>
      </c>
      <c r="D274" s="1341"/>
      <c r="E274" s="1352"/>
      <c r="F274" s="2427"/>
      <c r="G274" s="2311"/>
    </row>
    <row r="275" spans="1:7" ht="18.75">
      <c r="A275" s="2429" t="s">
        <v>739</v>
      </c>
      <c r="B275" s="1963">
        <v>125519</v>
      </c>
      <c r="C275" s="1795">
        <v>125519</v>
      </c>
      <c r="D275" s="1341"/>
      <c r="E275" s="1352"/>
      <c r="F275" s="2427"/>
      <c r="G275" s="2311"/>
    </row>
    <row r="276" spans="1:7" ht="18.75">
      <c r="A276" s="2429" t="s">
        <v>738</v>
      </c>
      <c r="B276" s="1963">
        <v>127567</v>
      </c>
      <c r="C276" s="1795">
        <v>127567</v>
      </c>
      <c r="D276" s="1341"/>
      <c r="E276" s="1352"/>
      <c r="F276" s="2427"/>
      <c r="G276" s="2311"/>
    </row>
    <row r="277" spans="1:7" ht="18.75">
      <c r="A277" s="2429" t="s">
        <v>737</v>
      </c>
      <c r="B277" s="1963">
        <v>129649</v>
      </c>
      <c r="C277" s="1795">
        <v>129649</v>
      </c>
      <c r="D277" s="1341"/>
      <c r="E277" s="1352"/>
      <c r="F277" s="2427"/>
      <c r="G277" s="2311"/>
    </row>
    <row r="278" spans="1:7" ht="18.75">
      <c r="A278" s="2429" t="s">
        <v>736</v>
      </c>
      <c r="B278" s="1963">
        <v>131766</v>
      </c>
      <c r="C278" s="1795">
        <v>131766</v>
      </c>
      <c r="D278" s="1341"/>
      <c r="E278" s="1352"/>
      <c r="F278" s="2427"/>
      <c r="G278" s="2311"/>
    </row>
    <row r="279" spans="1:7" ht="18.75">
      <c r="A279" s="2428" t="s">
        <v>735</v>
      </c>
      <c r="B279" s="1963">
        <v>132942</v>
      </c>
      <c r="C279" s="1795">
        <v>132942</v>
      </c>
      <c r="D279" s="1341"/>
      <c r="E279" s="1352"/>
      <c r="F279" s="2427"/>
      <c r="G279" s="2311"/>
    </row>
    <row r="280" spans="1:7" ht="18.75">
      <c r="A280" s="2428" t="s">
        <v>734</v>
      </c>
      <c r="B280" s="1963">
        <v>135112</v>
      </c>
      <c r="C280" s="1795">
        <v>135112</v>
      </c>
      <c r="D280" s="1341"/>
      <c r="E280" s="1352"/>
      <c r="F280" s="2427"/>
      <c r="G280" s="2311"/>
    </row>
    <row r="281" spans="1:7" ht="18.75">
      <c r="A281" s="2428" t="s">
        <v>733</v>
      </c>
      <c r="B281" s="1963">
        <v>137317</v>
      </c>
      <c r="C281" s="1795">
        <v>137317</v>
      </c>
      <c r="D281" s="1341"/>
      <c r="E281" s="1352"/>
      <c r="F281" s="2427"/>
      <c r="G281" s="2311"/>
    </row>
    <row r="282" spans="1:7" ht="18.75">
      <c r="A282" s="2428" t="s">
        <v>732</v>
      </c>
      <c r="B282" s="1963">
        <v>139558</v>
      </c>
      <c r="C282" s="1795">
        <v>139558</v>
      </c>
      <c r="D282" s="1341"/>
      <c r="E282" s="1352"/>
      <c r="F282" s="2427"/>
      <c r="G282" s="2311"/>
    </row>
    <row r="283" spans="1:7" ht="18.75">
      <c r="A283" s="2428" t="s">
        <v>731</v>
      </c>
      <c r="B283" s="1963">
        <v>141835</v>
      </c>
      <c r="C283" s="1795">
        <v>141835</v>
      </c>
      <c r="D283" s="1341"/>
      <c r="E283" s="1352"/>
      <c r="F283" s="2427"/>
      <c r="G283" s="2311"/>
    </row>
    <row r="284" spans="1:7" ht="18.75">
      <c r="A284" s="2428" t="s">
        <v>730</v>
      </c>
      <c r="B284" s="1963">
        <v>144151</v>
      </c>
      <c r="C284" s="1795">
        <v>144151</v>
      </c>
      <c r="D284" s="1341"/>
      <c r="E284" s="1352"/>
      <c r="F284" s="2427"/>
      <c r="G284" s="2311"/>
    </row>
    <row r="285" spans="1:7" ht="18.75">
      <c r="A285" s="2428" t="s">
        <v>729</v>
      </c>
      <c r="B285" s="1963">
        <v>146504</v>
      </c>
      <c r="C285" s="1795">
        <v>146504</v>
      </c>
      <c r="D285" s="1341"/>
      <c r="E285" s="1352"/>
      <c r="F285" s="2427"/>
      <c r="G285" s="2311"/>
    </row>
    <row r="286" spans="1:7" ht="18.75">
      <c r="A286" s="2428" t="s">
        <v>728</v>
      </c>
      <c r="B286" s="1963">
        <v>148894</v>
      </c>
      <c r="C286" s="1795">
        <v>148894</v>
      </c>
      <c r="D286" s="1341"/>
      <c r="E286" s="1352"/>
      <c r="F286" s="2427"/>
      <c r="G286" s="2311"/>
    </row>
    <row r="287" spans="1:7" ht="18.75">
      <c r="A287" s="2429" t="s">
        <v>727</v>
      </c>
      <c r="B287" s="1963">
        <v>150224</v>
      </c>
      <c r="C287" s="1795">
        <v>150224</v>
      </c>
      <c r="D287" s="1341"/>
      <c r="E287" s="1352"/>
      <c r="F287" s="2427"/>
      <c r="G287" s="2311"/>
    </row>
    <row r="288" spans="1:7" ht="18.75">
      <c r="A288" s="2429" t="s">
        <v>726</v>
      </c>
      <c r="B288" s="1963">
        <v>152676</v>
      </c>
      <c r="C288" s="1795">
        <v>152676</v>
      </c>
      <c r="D288" s="1341"/>
      <c r="E288" s="1352"/>
      <c r="F288" s="2427"/>
      <c r="G288" s="2311"/>
    </row>
    <row r="289" spans="1:7" ht="18.75">
      <c r="A289" s="2429" t="s">
        <v>725</v>
      </c>
      <c r="B289" s="1963">
        <v>155168</v>
      </c>
      <c r="C289" s="1795">
        <v>155168</v>
      </c>
      <c r="D289" s="1341"/>
      <c r="E289" s="1352"/>
      <c r="F289" s="2427"/>
      <c r="G289" s="2311"/>
    </row>
    <row r="290" spans="1:7" ht="18.75">
      <c r="A290" s="2429" t="s">
        <v>724</v>
      </c>
      <c r="B290" s="1963">
        <v>157701</v>
      </c>
      <c r="C290" s="1795">
        <v>157701</v>
      </c>
      <c r="D290" s="1341"/>
      <c r="E290" s="1352"/>
      <c r="F290" s="2427"/>
      <c r="G290" s="2311"/>
    </row>
    <row r="291" spans="1:7" ht="18.75">
      <c r="A291" s="2429" t="s">
        <v>723</v>
      </c>
      <c r="B291" s="1963">
        <v>160275</v>
      </c>
      <c r="C291" s="1795">
        <v>160275</v>
      </c>
      <c r="D291" s="1341"/>
      <c r="E291" s="1352"/>
      <c r="F291" s="2427"/>
      <c r="G291" s="2311"/>
    </row>
    <row r="292" spans="1:7" ht="18.75">
      <c r="A292" s="2429" t="s">
        <v>722</v>
      </c>
      <c r="B292" s="1963">
        <v>162891</v>
      </c>
      <c r="C292" s="1795">
        <v>162891</v>
      </c>
      <c r="D292" s="1341"/>
      <c r="E292" s="1352"/>
      <c r="F292" s="2427"/>
      <c r="G292" s="2311"/>
    </row>
    <row r="293" spans="1:7" ht="18.75">
      <c r="A293" s="2429" t="s">
        <v>721</v>
      </c>
      <c r="B293" s="1963">
        <v>165549</v>
      </c>
      <c r="C293" s="1795">
        <v>165549</v>
      </c>
      <c r="D293" s="1341"/>
      <c r="E293" s="1352"/>
      <c r="F293" s="2427"/>
      <c r="G293" s="2311"/>
    </row>
    <row r="294" spans="1:7" ht="18.75">
      <c r="A294" s="2429" t="s">
        <v>720</v>
      </c>
      <c r="B294" s="1963">
        <v>168252</v>
      </c>
      <c r="C294" s="1795">
        <v>168252</v>
      </c>
      <c r="D294" s="1341"/>
      <c r="E294" s="1352"/>
      <c r="F294" s="2427"/>
      <c r="G294" s="2311"/>
    </row>
    <row r="295" spans="1:7" ht="18.75">
      <c r="A295" s="2428" t="s">
        <v>719</v>
      </c>
      <c r="B295" s="1963">
        <v>169754</v>
      </c>
      <c r="C295" s="1795">
        <v>169754</v>
      </c>
      <c r="D295" s="1341"/>
      <c r="E295" s="1352"/>
      <c r="F295" s="2427"/>
      <c r="G295" s="2311"/>
    </row>
    <row r="296" spans="1:7" ht="18.75">
      <c r="A296" s="2428" t="s">
        <v>718</v>
      </c>
      <c r="B296" s="1963">
        <v>172524</v>
      </c>
      <c r="C296" s="1795">
        <v>172524</v>
      </c>
      <c r="D296" s="1341"/>
      <c r="E296" s="1352"/>
      <c r="F296" s="2427"/>
      <c r="G296" s="2311"/>
    </row>
    <row r="297" spans="1:7" ht="18.75">
      <c r="A297" s="2428" t="s">
        <v>717</v>
      </c>
      <c r="B297" s="1963">
        <v>175340</v>
      </c>
      <c r="C297" s="1795">
        <v>175340</v>
      </c>
      <c r="D297" s="1341"/>
      <c r="E297" s="1352"/>
      <c r="F297" s="2427"/>
      <c r="G297" s="2311"/>
    </row>
    <row r="298" spans="1:7" ht="18.75">
      <c r="A298" s="2428" t="s">
        <v>716</v>
      </c>
      <c r="B298" s="1963">
        <v>178202</v>
      </c>
      <c r="C298" s="1795">
        <v>178202</v>
      </c>
      <c r="D298" s="1341"/>
      <c r="E298" s="1352"/>
      <c r="F298" s="2427"/>
      <c r="G298" s="2311"/>
    </row>
    <row r="299" spans="1:7" ht="18.75">
      <c r="A299" s="2428" t="s">
        <v>715</v>
      </c>
      <c r="B299" s="1963">
        <v>181110</v>
      </c>
      <c r="C299" s="1795">
        <v>181110</v>
      </c>
      <c r="D299" s="1341"/>
      <c r="E299" s="1352"/>
      <c r="F299" s="2427"/>
      <c r="G299" s="2311"/>
    </row>
    <row r="300" spans="1:7" ht="18.75">
      <c r="A300" s="2428" t="s">
        <v>714</v>
      </c>
      <c r="B300" s="1963">
        <v>184066</v>
      </c>
      <c r="C300" s="1795">
        <v>184066</v>
      </c>
      <c r="D300" s="1341"/>
      <c r="E300" s="1352"/>
      <c r="F300" s="2427"/>
      <c r="G300" s="2311"/>
    </row>
    <row r="301" spans="1:7" ht="18.75">
      <c r="A301" s="2428" t="s">
        <v>713</v>
      </c>
      <c r="B301" s="1963">
        <v>187070</v>
      </c>
      <c r="C301" s="1795">
        <v>187070</v>
      </c>
      <c r="D301" s="1341"/>
      <c r="E301" s="1352"/>
      <c r="F301" s="2427"/>
      <c r="G301" s="2311"/>
    </row>
    <row r="302" spans="1:7" ht="18.75">
      <c r="A302" s="2428" t="s">
        <v>712</v>
      </c>
      <c r="B302" s="1963">
        <v>190124</v>
      </c>
      <c r="C302" s="1795">
        <v>190124</v>
      </c>
      <c r="D302" s="1341"/>
      <c r="E302" s="1352"/>
      <c r="F302" s="2427"/>
      <c r="G302" s="2311"/>
    </row>
    <row r="303" spans="1:7" s="1337" customFormat="1" ht="15">
      <c r="A303" s="1340"/>
      <c r="B303" s="1324"/>
      <c r="E303" s="1352"/>
      <c r="F303" s="1352"/>
      <c r="G303" s="1352"/>
    </row>
    <row r="304" spans="1:7" s="1337" customFormat="1" ht="15">
      <c r="A304" s="1340"/>
      <c r="B304" s="1324"/>
      <c r="E304" s="1352"/>
      <c r="F304" s="1352"/>
      <c r="G304" s="1352"/>
    </row>
    <row r="305" spans="1:7" s="1337" customFormat="1" ht="15">
      <c r="A305" s="1340"/>
      <c r="B305" s="1324"/>
      <c r="E305" s="1352"/>
      <c r="F305" s="1352"/>
      <c r="G305" s="1352"/>
    </row>
    <row r="306" spans="1:7" s="1337" customFormat="1" ht="15">
      <c r="A306" s="1340"/>
      <c r="B306" s="1324"/>
      <c r="E306" s="1352"/>
      <c r="F306" s="1352"/>
      <c r="G306" s="1352"/>
    </row>
    <row r="307" spans="1:7" s="1337" customFormat="1" ht="15">
      <c r="A307" s="1340"/>
      <c r="B307" s="1324"/>
      <c r="E307" s="1352"/>
      <c r="F307" s="1352"/>
      <c r="G307" s="1352"/>
    </row>
    <row r="308" spans="1:7" s="1337" customFormat="1" ht="15">
      <c r="A308" s="1340"/>
      <c r="B308" s="1324"/>
      <c r="E308" s="1352"/>
      <c r="F308" s="1352"/>
      <c r="G308" s="1352"/>
    </row>
    <row r="309" spans="1:7" s="1337" customFormat="1" ht="15">
      <c r="A309" s="1340"/>
      <c r="B309" s="1324"/>
      <c r="E309" s="1352"/>
      <c r="F309" s="1352"/>
      <c r="G309" s="1352"/>
    </row>
    <row r="310" spans="1:7" s="1337" customFormat="1" ht="15">
      <c r="A310" s="1340"/>
      <c r="B310" s="1324"/>
      <c r="E310" s="1352"/>
      <c r="F310" s="1352"/>
      <c r="G310" s="1352"/>
    </row>
    <row r="311" spans="1:7" s="1337" customFormat="1" ht="15">
      <c r="A311" s="1340"/>
      <c r="B311" s="1324"/>
      <c r="E311" s="1352"/>
      <c r="F311" s="1352"/>
      <c r="G311" s="1352"/>
    </row>
    <row r="312" spans="1:7" s="1337" customFormat="1" ht="15">
      <c r="A312" s="1340"/>
      <c r="B312" s="1324"/>
      <c r="E312" s="1352"/>
      <c r="F312" s="1352"/>
      <c r="G312" s="1352"/>
    </row>
    <row r="313" spans="1:7" s="1337" customFormat="1" ht="15">
      <c r="A313" s="1340"/>
      <c r="B313" s="1324"/>
      <c r="E313" s="1352"/>
      <c r="F313" s="1352"/>
      <c r="G313" s="1352"/>
    </row>
    <row r="314" spans="1:7" s="1337" customFormat="1" ht="15">
      <c r="A314" s="1340"/>
      <c r="B314" s="1324"/>
      <c r="E314" s="1352"/>
      <c r="F314" s="1352"/>
      <c r="G314" s="1352"/>
    </row>
    <row r="315" spans="1:7" s="1337" customFormat="1" ht="15">
      <c r="A315" s="1340"/>
      <c r="B315" s="1324"/>
      <c r="E315" s="1352"/>
      <c r="F315" s="1352"/>
      <c r="G315" s="1352"/>
    </row>
    <row r="316" spans="1:7" s="1337" customFormat="1" ht="15">
      <c r="A316" s="1340"/>
      <c r="B316" s="1324"/>
      <c r="E316" s="1352"/>
      <c r="F316" s="1352"/>
      <c r="G316" s="1352"/>
    </row>
    <row r="317" spans="1:7" s="1337" customFormat="1" ht="15">
      <c r="A317" s="1340"/>
      <c r="B317" s="1324"/>
      <c r="E317" s="1352"/>
      <c r="F317" s="1352"/>
      <c r="G317" s="1352"/>
    </row>
    <row r="318" spans="1:7" s="1337" customFormat="1" ht="15">
      <c r="A318" s="1340"/>
      <c r="B318" s="1324"/>
      <c r="E318" s="1352"/>
      <c r="F318" s="1352"/>
      <c r="G318" s="1352"/>
    </row>
    <row r="319" spans="1:7" s="1337" customFormat="1" ht="15">
      <c r="A319" s="1340"/>
      <c r="B319" s="1324"/>
      <c r="E319" s="1352"/>
      <c r="F319" s="1352"/>
      <c r="G319" s="1352"/>
    </row>
    <row r="320" spans="1:7" s="1337" customFormat="1" ht="15">
      <c r="A320" s="1340"/>
      <c r="B320" s="1324"/>
      <c r="E320" s="1352"/>
      <c r="F320" s="1352"/>
      <c r="G320" s="1352"/>
    </row>
    <row r="321" spans="1:7" s="1337" customFormat="1" ht="15">
      <c r="A321" s="1340"/>
      <c r="B321" s="1324"/>
      <c r="E321" s="1352"/>
      <c r="F321" s="1352"/>
      <c r="G321" s="1352"/>
    </row>
    <row r="322" spans="1:7" s="1337" customFormat="1" ht="15">
      <c r="A322" s="1340"/>
      <c r="B322" s="1324"/>
      <c r="E322" s="1352"/>
      <c r="F322" s="1352"/>
      <c r="G322" s="1352"/>
    </row>
    <row r="323" spans="1:7" s="1337" customFormat="1" ht="15">
      <c r="A323" s="1340"/>
      <c r="B323" s="1324"/>
      <c r="E323" s="1352"/>
      <c r="F323" s="1352"/>
      <c r="G323" s="1352"/>
    </row>
    <row r="324" spans="1:7" s="1337" customFormat="1" ht="15">
      <c r="A324" s="1340"/>
      <c r="B324" s="1324"/>
      <c r="E324" s="1352"/>
      <c r="F324" s="1352"/>
      <c r="G324" s="1352"/>
    </row>
    <row r="325" spans="1:7" s="1337" customFormat="1" ht="15">
      <c r="A325" s="1340"/>
      <c r="B325" s="1324"/>
      <c r="E325" s="1352"/>
      <c r="F325" s="1352"/>
      <c r="G325" s="1352"/>
    </row>
    <row r="326" spans="1:7" s="1337" customFormat="1" ht="15">
      <c r="A326" s="1340"/>
      <c r="B326" s="1324"/>
    </row>
    <row r="327" spans="1:7" s="1337" customFormat="1" ht="15">
      <c r="A327" s="1340"/>
      <c r="B327" s="1324"/>
    </row>
    <row r="328" spans="1:7" s="1337" customFormat="1" ht="15">
      <c r="A328" s="1340"/>
      <c r="B328" s="1324"/>
    </row>
    <row r="329" spans="1:7" s="1337" customFormat="1" ht="15">
      <c r="A329" s="1340"/>
      <c r="B329" s="1324"/>
    </row>
    <row r="330" spans="1:7" s="1337" customFormat="1" ht="15">
      <c r="A330" s="1340"/>
      <c r="B330" s="1324"/>
    </row>
    <row r="331" spans="1:7" s="1337" customFormat="1" ht="15">
      <c r="A331" s="1340"/>
      <c r="B331" s="1324"/>
    </row>
  </sheetData>
  <mergeCells count="21">
    <mergeCell ref="A61:B61"/>
    <mergeCell ref="E11:F11"/>
    <mergeCell ref="G11:H11"/>
    <mergeCell ref="J11:K11"/>
    <mergeCell ref="L11:M11"/>
    <mergeCell ref="A12:B12"/>
    <mergeCell ref="L12:M12"/>
    <mergeCell ref="E10:F10"/>
    <mergeCell ref="G10:H10"/>
    <mergeCell ref="J10:K10"/>
    <mergeCell ref="L13:M13"/>
    <mergeCell ref="O12:P12"/>
    <mergeCell ref="A60:B60"/>
    <mergeCell ref="A3:I3"/>
    <mergeCell ref="A4:I4"/>
    <mergeCell ref="A5:I5"/>
    <mergeCell ref="G8:H8"/>
    <mergeCell ref="J8:K8"/>
    <mergeCell ref="E9:F9"/>
    <mergeCell ref="G9:H9"/>
    <mergeCell ref="J9:K9"/>
  </mergeCells>
  <pageMargins left="0.5" right="0" top="0" bottom="0" header="0.5" footer="0.5"/>
  <pageSetup paperSize="5" orientation="landscape" verticalDpi="72"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ER73"/>
  <sheetViews>
    <sheetView showGridLines="0" showOutlineSymbols="0" topLeftCell="A38" zoomScale="70" zoomScaleNormal="70" workbookViewId="0">
      <selection activeCell="D69" sqref="D69"/>
    </sheetView>
  </sheetViews>
  <sheetFormatPr defaultColWidth="12.5703125" defaultRowHeight="15.75" outlineLevelRow="2" outlineLevelCol="2"/>
  <cols>
    <col min="1" max="1" width="1.85546875" style="1417" customWidth="1"/>
    <col min="2" max="2" width="34.28515625" style="1417" customWidth="1"/>
    <col min="3" max="3" width="10.140625" style="1417" customWidth="1"/>
    <col min="4" max="5" width="10.7109375" style="1417" customWidth="1"/>
    <col min="6" max="6" width="10.85546875" style="1417" customWidth="1"/>
    <col min="7" max="7" width="10.7109375" style="1417" customWidth="1"/>
    <col min="8" max="8" width="11" style="1417" customWidth="1"/>
    <col min="9" max="9" width="12.7109375" style="1417" hidden="1" customWidth="1"/>
    <col min="10" max="10" width="12.5703125" style="1417" hidden="1" customWidth="1"/>
    <col min="11" max="15" width="0" style="1417" hidden="1" customWidth="1"/>
    <col min="16" max="47" width="12.5703125" style="1417"/>
    <col min="48" max="52" width="12.5703125" style="1417" outlineLevel="1"/>
    <col min="53" max="58" width="12.5703125" style="1417" outlineLevel="2"/>
    <col min="59" max="61" width="12.5703125" style="1417" outlineLevel="1"/>
    <col min="62" max="81" width="12.5703125" style="1417"/>
    <col min="82" max="85" width="12.5703125" style="1417" outlineLevel="1"/>
    <col min="86" max="133" width="12.5703125" style="1417"/>
    <col min="134" max="139" width="12.5703125" style="1417" outlineLevel="1"/>
    <col min="140" max="145" width="12.5703125" style="1417" outlineLevel="2"/>
    <col min="146" max="148" width="12.5703125" style="1417" outlineLevel="1"/>
    <col min="149" max="16384" width="12.5703125" style="1417"/>
  </cols>
  <sheetData>
    <row r="1" spans="1:13">
      <c r="A1" s="2505" t="s">
        <v>99</v>
      </c>
      <c r="B1" s="1631"/>
      <c r="C1" s="1631"/>
      <c r="D1" s="1671"/>
      <c r="E1" s="2505"/>
      <c r="H1" s="2505"/>
    </row>
    <row r="2" spans="1:13" ht="11.25" customHeight="1">
      <c r="A2" s="1522" t="s">
        <v>221</v>
      </c>
      <c r="B2" s="1631"/>
      <c r="C2" s="1631"/>
      <c r="D2" s="1671"/>
      <c r="E2" s="1522"/>
      <c r="H2" s="1522"/>
    </row>
    <row r="3" spans="1:13" ht="5.25" customHeight="1">
      <c r="A3" s="1631"/>
      <c r="B3" s="1631"/>
      <c r="C3" s="1631"/>
      <c r="D3" s="1671"/>
      <c r="E3" s="1522"/>
      <c r="F3" s="1522"/>
      <c r="H3" s="1522"/>
    </row>
    <row r="4" spans="1:13" ht="14.25" customHeight="1">
      <c r="A4" s="1526" t="s">
        <v>220</v>
      </c>
      <c r="B4" s="1526"/>
      <c r="C4" s="1526"/>
      <c r="D4" s="1526"/>
      <c r="E4" s="1526"/>
      <c r="F4" s="1526"/>
      <c r="G4" s="1526"/>
      <c r="H4" s="1526"/>
    </row>
    <row r="5" spans="1:13" ht="14.25" customHeight="1">
      <c r="A5" s="1521" t="s">
        <v>1127</v>
      </c>
      <c r="B5" s="1520"/>
      <c r="C5" s="1520"/>
      <c r="D5" s="1520"/>
      <c r="E5" s="1520"/>
      <c r="F5" s="1520"/>
      <c r="G5" s="1520"/>
      <c r="H5" s="1520"/>
    </row>
    <row r="6" spans="1:13" ht="18.75" customHeight="1">
      <c r="A6" s="2056" t="s">
        <v>1539</v>
      </c>
      <c r="D6" s="1430"/>
      <c r="E6" s="1430"/>
      <c r="F6" s="1430"/>
      <c r="G6" s="1430"/>
      <c r="H6" s="1430"/>
    </row>
    <row r="7" spans="1:13" ht="8.25" customHeight="1">
      <c r="A7" s="1671"/>
      <c r="B7" s="1569"/>
      <c r="D7" s="1430"/>
      <c r="E7" s="1430"/>
      <c r="F7" s="1430"/>
      <c r="G7" s="1430"/>
      <c r="H7" s="1430"/>
    </row>
    <row r="8" spans="1:13" ht="14.25" customHeight="1">
      <c r="A8" s="1518" t="s">
        <v>143</v>
      </c>
      <c r="B8" s="1517"/>
      <c r="C8" s="1512" t="s">
        <v>92</v>
      </c>
      <c r="D8" s="1511" t="s">
        <v>91</v>
      </c>
      <c r="E8" s="1515" t="s">
        <v>93</v>
      </c>
      <c r="F8" s="1514"/>
      <c r="G8" s="1513"/>
      <c r="H8" s="1512" t="s">
        <v>87</v>
      </c>
      <c r="I8" s="1511" t="s">
        <v>87</v>
      </c>
    </row>
    <row r="9" spans="1:13" ht="14.25" customHeight="1">
      <c r="A9" s="1510"/>
      <c r="B9" s="1509"/>
      <c r="C9" s="1505" t="s">
        <v>86</v>
      </c>
      <c r="D9" s="1506" t="s">
        <v>228</v>
      </c>
      <c r="E9" s="2238" t="s">
        <v>1004</v>
      </c>
      <c r="F9" s="2238" t="s">
        <v>1003</v>
      </c>
      <c r="G9" s="1506" t="s">
        <v>88</v>
      </c>
      <c r="H9" s="1506">
        <v>2021</v>
      </c>
      <c r="I9" s="1506">
        <v>2021</v>
      </c>
    </row>
    <row r="10" spans="1:13" ht="14.25" customHeight="1">
      <c r="A10" s="1504"/>
      <c r="B10" s="1503"/>
      <c r="C10" s="1951"/>
      <c r="D10" s="1500" t="s">
        <v>84</v>
      </c>
      <c r="E10" s="1500" t="s">
        <v>84</v>
      </c>
      <c r="F10" s="1500" t="s">
        <v>142</v>
      </c>
      <c r="G10" s="1501"/>
      <c r="H10" s="1500" t="s">
        <v>83</v>
      </c>
      <c r="I10" s="1499" t="s">
        <v>1029</v>
      </c>
      <c r="J10" s="1950" t="s">
        <v>1126</v>
      </c>
      <c r="K10" s="1433"/>
      <c r="L10" s="1433"/>
      <c r="M10" s="1433"/>
    </row>
    <row r="11" spans="1:13" ht="16.149999999999999" customHeight="1">
      <c r="A11" s="1496" t="s">
        <v>213</v>
      </c>
      <c r="B11" s="1495"/>
      <c r="C11" s="1478"/>
      <c r="D11" s="1478"/>
      <c r="E11" s="1478"/>
      <c r="F11" s="1498"/>
      <c r="G11" s="1498"/>
      <c r="H11" s="1498"/>
      <c r="I11" s="1497"/>
      <c r="J11" s="1482"/>
      <c r="K11" s="1433"/>
      <c r="L11" s="1433"/>
      <c r="M11" s="1433"/>
    </row>
    <row r="12" spans="1:13" ht="14.25" customHeight="1">
      <c r="A12" s="1948" t="s">
        <v>82</v>
      </c>
      <c r="B12" s="1495"/>
      <c r="C12" s="2237"/>
      <c r="D12" s="2235">
        <f>SUM(D14:D34)</f>
        <v>6523199.4900000002</v>
      </c>
      <c r="E12" s="2235">
        <f>SUM(E14:E34)</f>
        <v>3200493.1399999997</v>
      </c>
      <c r="F12" s="2235">
        <f>SUM(F14:F34)</f>
        <v>6715299.8600000003</v>
      </c>
      <c r="G12" s="2235">
        <f>SUM(G14:G34)</f>
        <v>9915793</v>
      </c>
      <c r="H12" s="2235">
        <f>SUM(H14:H34)</f>
        <v>9600456</v>
      </c>
      <c r="I12" s="2235">
        <f>SUM(I14:I34)</f>
        <v>7828959</v>
      </c>
      <c r="J12" s="50"/>
      <c r="K12" s="1433"/>
      <c r="L12" s="1433"/>
      <c r="M12" s="1433"/>
    </row>
    <row r="13" spans="1:13" ht="14.45" customHeight="1" outlineLevel="1">
      <c r="A13" s="1922" t="s">
        <v>81</v>
      </c>
      <c r="B13" s="1961"/>
      <c r="C13" s="1960"/>
      <c r="D13" s="1959"/>
      <c r="E13" s="1959"/>
      <c r="F13" s="1943"/>
      <c r="G13" s="1943"/>
      <c r="H13" s="1943"/>
      <c r="I13" s="2504"/>
      <c r="J13" s="1482"/>
      <c r="K13" s="1433"/>
      <c r="L13" s="1433"/>
      <c r="M13" s="1433"/>
    </row>
    <row r="14" spans="1:13" ht="14.45" customHeight="1" outlineLevel="1">
      <c r="A14" s="1615" t="s">
        <v>478</v>
      </c>
      <c r="B14" s="1733"/>
      <c r="C14" s="1918" t="s">
        <v>79</v>
      </c>
      <c r="D14" s="1539">
        <v>3775622.53</v>
      </c>
      <c r="E14" s="2038">
        <v>2164549.0099999998</v>
      </c>
      <c r="F14" s="1596">
        <f>SUM(G14-E14)</f>
        <v>4214914.99</v>
      </c>
      <c r="G14" s="2038">
        <v>6379464</v>
      </c>
      <c r="H14" s="2406">
        <v>6006600</v>
      </c>
      <c r="I14" s="1536">
        <f>'PLANTILLA (4)'!K55</f>
        <v>6006600</v>
      </c>
      <c r="J14" s="1478">
        <f>H14*0.1</f>
        <v>600660</v>
      </c>
      <c r="K14" s="1433"/>
      <c r="L14" s="1433"/>
      <c r="M14" s="1433"/>
    </row>
    <row r="15" spans="1:13" ht="14.45" customHeight="1" outlineLevel="1">
      <c r="A15" s="1922" t="s">
        <v>78</v>
      </c>
      <c r="B15" s="1733"/>
      <c r="C15" s="1918"/>
      <c r="D15" s="1539"/>
      <c r="E15" s="1595"/>
      <c r="F15" s="1596"/>
      <c r="G15" s="1595"/>
      <c r="H15" s="2406"/>
      <c r="I15" s="1536"/>
      <c r="J15" s="1487"/>
      <c r="K15" s="1433"/>
      <c r="L15" s="1433"/>
      <c r="M15" s="1433"/>
    </row>
    <row r="16" spans="1:13" ht="14.45" customHeight="1" outlineLevel="1">
      <c r="A16" s="1899" t="s">
        <v>77</v>
      </c>
      <c r="B16" s="1471"/>
      <c r="C16" s="1918" t="s">
        <v>76</v>
      </c>
      <c r="D16" s="1539">
        <v>350206.96</v>
      </c>
      <c r="E16" s="1934">
        <v>151741.94</v>
      </c>
      <c r="F16" s="1596">
        <f>SUM(G16-E16)</f>
        <v>352258.06</v>
      </c>
      <c r="G16" s="1934">
        <v>504000</v>
      </c>
      <c r="H16" s="1934">
        <v>456000</v>
      </c>
      <c r="I16" s="1439"/>
      <c r="J16" s="1487"/>
      <c r="K16" s="1433"/>
      <c r="L16" s="1433"/>
      <c r="M16" s="1433"/>
    </row>
    <row r="17" spans="1:15" ht="14.45" customHeight="1" outlineLevel="1">
      <c r="A17" s="1899" t="s">
        <v>141</v>
      </c>
      <c r="B17" s="1471"/>
      <c r="C17" s="1916" t="s">
        <v>140</v>
      </c>
      <c r="D17" s="1539">
        <v>85500</v>
      </c>
      <c r="E17" s="1934">
        <v>42750</v>
      </c>
      <c r="F17" s="1596">
        <f>SUM(G17-E17)</f>
        <v>42750</v>
      </c>
      <c r="G17" s="1934">
        <v>85500</v>
      </c>
      <c r="H17" s="1934">
        <v>85500</v>
      </c>
      <c r="I17" s="1439"/>
      <c r="J17" s="1487"/>
      <c r="K17" s="1433"/>
    </row>
    <row r="18" spans="1:15" ht="14.45" customHeight="1" outlineLevel="1">
      <c r="A18" s="1899" t="s">
        <v>139</v>
      </c>
      <c r="B18" s="1471"/>
      <c r="C18" s="1916" t="s">
        <v>138</v>
      </c>
      <c r="D18" s="1539">
        <v>85500</v>
      </c>
      <c r="E18" s="1934">
        <v>42750</v>
      </c>
      <c r="F18" s="1596">
        <f>SUM(G18-E18)</f>
        <v>42750</v>
      </c>
      <c r="G18" s="1934">
        <v>85500</v>
      </c>
      <c r="H18" s="1934">
        <v>85500</v>
      </c>
      <c r="I18" s="1439"/>
      <c r="J18" s="1487"/>
      <c r="K18" s="1433"/>
    </row>
    <row r="19" spans="1:15" ht="14.45" customHeight="1" outlineLevel="1">
      <c r="A19" s="1899" t="s">
        <v>75</v>
      </c>
      <c r="B19" s="1471"/>
      <c r="C19" s="1916" t="s">
        <v>74</v>
      </c>
      <c r="D19" s="1539">
        <v>84000</v>
      </c>
      <c r="E19" s="1934">
        <v>84000</v>
      </c>
      <c r="F19" s="1596">
        <f>SUM(G19-E19)</f>
        <v>42000</v>
      </c>
      <c r="G19" s="1934">
        <v>126000</v>
      </c>
      <c r="H19" s="1934">
        <v>114000</v>
      </c>
      <c r="I19" s="1439"/>
      <c r="J19" s="1487"/>
      <c r="K19" s="1433"/>
    </row>
    <row r="20" spans="1:15" ht="14.45" customHeight="1" outlineLevel="1">
      <c r="A20" s="1899" t="s">
        <v>1031</v>
      </c>
      <c r="B20" s="1471"/>
      <c r="C20" s="1918" t="s">
        <v>72</v>
      </c>
      <c r="D20" s="1539">
        <v>314837</v>
      </c>
      <c r="E20" s="1595">
        <v>178559.5</v>
      </c>
      <c r="F20" s="1596">
        <f>SUM(G20-E20)</f>
        <v>353062.5</v>
      </c>
      <c r="G20" s="1595">
        <v>531622</v>
      </c>
      <c r="H20" s="1595">
        <v>500550</v>
      </c>
      <c r="I20" s="1595">
        <f>SUM(I14/12)</f>
        <v>500550</v>
      </c>
      <c r="J20" s="1478">
        <f>H20*0.1</f>
        <v>50055</v>
      </c>
      <c r="K20" s="1433"/>
      <c r="L20" s="1481"/>
      <c r="M20" s="1460"/>
    </row>
    <row r="21" spans="1:15" ht="14.45" customHeight="1" outlineLevel="1">
      <c r="A21" s="1899" t="s">
        <v>71</v>
      </c>
      <c r="B21" s="1471"/>
      <c r="C21" s="1918" t="s">
        <v>70</v>
      </c>
      <c r="D21" s="1539">
        <v>70000</v>
      </c>
      <c r="E21" s="1934">
        <v>0</v>
      </c>
      <c r="F21" s="1596">
        <f>SUM(G21-E21)</f>
        <v>105000</v>
      </c>
      <c r="G21" s="2052">
        <v>105000</v>
      </c>
      <c r="H21" s="2052">
        <v>95000</v>
      </c>
      <c r="I21" s="1483"/>
      <c r="J21" s="1478"/>
      <c r="K21" s="1433"/>
      <c r="L21" s="1926"/>
      <c r="M21" s="1470"/>
    </row>
    <row r="22" spans="1:15" ht="14.45" customHeight="1" outlineLevel="1">
      <c r="A22" s="1899" t="s">
        <v>69</v>
      </c>
      <c r="B22" s="1471"/>
      <c r="C22" s="1916" t="s">
        <v>68</v>
      </c>
      <c r="D22" s="1539">
        <v>314837</v>
      </c>
      <c r="E22" s="2052">
        <v>178559.5</v>
      </c>
      <c r="F22" s="1596">
        <f>SUM(G22-E22)</f>
        <v>353062.5</v>
      </c>
      <c r="G22" s="2052">
        <v>531622</v>
      </c>
      <c r="H22" s="2052">
        <v>500550</v>
      </c>
      <c r="I22" s="2052">
        <f>SUM(I14/12)</f>
        <v>500550</v>
      </c>
      <c r="J22" s="1478">
        <f>H22*0.1</f>
        <v>50055</v>
      </c>
      <c r="K22" s="1433"/>
      <c r="L22" s="1926"/>
      <c r="M22" s="1470"/>
    </row>
    <row r="23" spans="1:15" ht="14.45" customHeight="1" outlineLevel="1">
      <c r="A23" s="1929" t="s">
        <v>67</v>
      </c>
      <c r="B23" s="1733"/>
      <c r="C23" s="1928"/>
      <c r="D23" s="1539"/>
      <c r="E23" s="2034"/>
      <c r="F23" s="1596"/>
      <c r="G23" s="2034"/>
      <c r="H23" s="2034"/>
      <c r="I23" s="1551"/>
      <c r="J23" s="1478"/>
      <c r="K23" s="1433"/>
      <c r="L23" s="1481"/>
      <c r="M23" s="1460"/>
    </row>
    <row r="24" spans="1:15" ht="14.45" customHeight="1" outlineLevel="1">
      <c r="A24" s="1899" t="s">
        <v>474</v>
      </c>
      <c r="B24" s="1733"/>
      <c r="C24" s="1918" t="s">
        <v>65</v>
      </c>
      <c r="D24" s="1539">
        <v>454519</v>
      </c>
      <c r="E24" s="2048">
        <v>259624.47999999998</v>
      </c>
      <c r="F24" s="1596">
        <f>SUM(G24-E24)</f>
        <v>505911.52</v>
      </c>
      <c r="G24" s="2048">
        <v>765536</v>
      </c>
      <c r="H24" s="1484">
        <v>720792</v>
      </c>
      <c r="I24" s="1484">
        <f>ROUND(I14*0.12,0)</f>
        <v>720792</v>
      </c>
      <c r="J24" s="1478">
        <f>H24*0.1</f>
        <v>72079.199999999997</v>
      </c>
      <c r="K24" s="1433"/>
      <c r="L24" s="1926"/>
      <c r="M24" s="1470"/>
    </row>
    <row r="25" spans="1:15" ht="14.45" customHeight="1" outlineLevel="1">
      <c r="A25" s="1899" t="s">
        <v>64</v>
      </c>
      <c r="B25" s="1733"/>
      <c r="C25" s="1918" t="s">
        <v>63</v>
      </c>
      <c r="D25" s="1539">
        <v>16800</v>
      </c>
      <c r="E25" s="1892">
        <v>8500</v>
      </c>
      <c r="F25" s="1596">
        <f>SUM(G25-E25)</f>
        <v>16700</v>
      </c>
      <c r="G25" s="1892">
        <v>25200</v>
      </c>
      <c r="H25" s="1892">
        <v>22800</v>
      </c>
      <c r="I25" s="2503"/>
      <c r="J25" s="1478"/>
      <c r="L25" s="1926" t="str">
        <f>A6</f>
        <v>Office:   CITY PLANNING AND DEVELOPMENT OFFICE (1041)</v>
      </c>
      <c r="M25" s="1470"/>
    </row>
    <row r="26" spans="1:15" ht="14.45" customHeight="1" outlineLevel="1">
      <c r="A26" s="1899" t="s">
        <v>62</v>
      </c>
      <c r="B26" s="1733"/>
      <c r="C26" s="1918" t="s">
        <v>61</v>
      </c>
      <c r="D26" s="1539">
        <v>44778</v>
      </c>
      <c r="E26" s="2044">
        <v>28958.71</v>
      </c>
      <c r="F26" s="1596">
        <f>SUM(G26-E26)</f>
        <v>59498.29</v>
      </c>
      <c r="G26" s="2044">
        <v>88457</v>
      </c>
      <c r="H26" s="2044">
        <v>100467</v>
      </c>
      <c r="I26" s="1551">
        <f>'PLANTILLA (4)'!P57</f>
        <v>100467</v>
      </c>
      <c r="J26" s="1478">
        <f>H26*0.1</f>
        <v>10046.700000000001</v>
      </c>
      <c r="L26" s="1481" t="s">
        <v>1028</v>
      </c>
      <c r="N26" s="1480" t="s">
        <v>1039</v>
      </c>
      <c r="O26" s="1480"/>
    </row>
    <row r="27" spans="1:15" ht="14.45" customHeight="1" outlineLevel="1">
      <c r="A27" s="1899" t="s">
        <v>60</v>
      </c>
      <c r="B27" s="1733"/>
      <c r="C27" s="1918" t="s">
        <v>59</v>
      </c>
      <c r="D27" s="1539">
        <v>16800</v>
      </c>
      <c r="E27" s="1892">
        <v>8500</v>
      </c>
      <c r="F27" s="1596">
        <f>SUM(G27-E27)</f>
        <v>16700</v>
      </c>
      <c r="G27" s="1892">
        <v>25200</v>
      </c>
      <c r="H27" s="1892">
        <v>22800</v>
      </c>
      <c r="I27" s="2043"/>
      <c r="J27" s="1478"/>
      <c r="L27" s="1477" t="s">
        <v>478</v>
      </c>
      <c r="N27" s="1430">
        <f>J14</f>
        <v>600660</v>
      </c>
      <c r="O27" s="1460"/>
    </row>
    <row r="28" spans="1:15" ht="14.45" customHeight="1" outlineLevel="1">
      <c r="A28" s="1922" t="s">
        <v>56</v>
      </c>
      <c r="B28" s="1733"/>
      <c r="C28" s="1918"/>
      <c r="D28" s="1539"/>
      <c r="E28" s="2038"/>
      <c r="F28" s="1596"/>
      <c r="G28" s="2038"/>
      <c r="H28" s="2038"/>
      <c r="I28" s="1551"/>
      <c r="J28" s="1486"/>
      <c r="L28" s="1471" t="s">
        <v>1031</v>
      </c>
      <c r="N28" s="1430">
        <f>J20</f>
        <v>50055</v>
      </c>
      <c r="O28" s="1460"/>
    </row>
    <row r="29" spans="1:15" ht="14.45" customHeight="1" outlineLevel="1">
      <c r="A29" s="1899" t="s">
        <v>472</v>
      </c>
      <c r="B29" s="1733"/>
      <c r="C29" s="1918" t="s">
        <v>57</v>
      </c>
      <c r="D29" s="2195">
        <v>0</v>
      </c>
      <c r="E29" s="2501">
        <v>0</v>
      </c>
      <c r="F29" s="1596">
        <f>SUM(G29-E29)</f>
        <v>1000</v>
      </c>
      <c r="G29" s="2038">
        <v>1000</v>
      </c>
      <c r="H29" s="2038">
        <v>1000</v>
      </c>
      <c r="I29" s="1479"/>
      <c r="J29" s="215"/>
      <c r="L29" s="1471" t="s">
        <v>474</v>
      </c>
      <c r="M29" s="1433"/>
      <c r="N29" s="1431">
        <f>J24</f>
        <v>72079.199999999997</v>
      </c>
      <c r="O29" s="1460"/>
    </row>
    <row r="30" spans="1:15" ht="14.45" customHeight="1" outlineLevel="1" thickBot="1">
      <c r="A30" s="1913" t="s">
        <v>464</v>
      </c>
      <c r="B30" s="1733"/>
      <c r="C30" s="1916" t="s">
        <v>1027</v>
      </c>
      <c r="D30" s="2195">
        <v>839799</v>
      </c>
      <c r="E30" s="2501">
        <v>0</v>
      </c>
      <c r="F30" s="1596">
        <f>SUM(G30-E30)</f>
        <v>477692</v>
      </c>
      <c r="G30" s="2038">
        <v>477692</v>
      </c>
      <c r="H30" s="1595">
        <v>782897</v>
      </c>
      <c r="I30" s="1483"/>
      <c r="J30" s="1476">
        <f>SUM(J13:J29)</f>
        <v>782895.89999999991</v>
      </c>
      <c r="L30" s="1471" t="s">
        <v>62</v>
      </c>
      <c r="M30" s="1433"/>
      <c r="N30" s="1431">
        <f>J26</f>
        <v>10046.700000000001</v>
      </c>
      <c r="O30" s="1460"/>
    </row>
    <row r="31" spans="1:15" ht="14.45" customHeight="1" outlineLevel="1" thickTop="1">
      <c r="A31" s="1913" t="s">
        <v>470</v>
      </c>
      <c r="B31" s="1733"/>
      <c r="C31" s="1916" t="s">
        <v>53</v>
      </c>
      <c r="D31" s="2195">
        <v>0</v>
      </c>
      <c r="E31" s="2502">
        <v>10000</v>
      </c>
      <c r="F31" s="1596">
        <f>SUM(G31-E31)</f>
        <v>5000</v>
      </c>
      <c r="G31" s="1479">
        <v>15000</v>
      </c>
      <c r="H31" s="1479">
        <v>10000</v>
      </c>
      <c r="I31" s="1473"/>
      <c r="L31" s="1471" t="str">
        <f>A22</f>
        <v>Other Bonuses and Allowances</v>
      </c>
      <c r="M31" s="1433"/>
      <c r="N31" s="1431">
        <f>J20</f>
        <v>50055</v>
      </c>
      <c r="O31" s="1460"/>
    </row>
    <row r="32" spans="1:15" ht="14.45" customHeight="1" outlineLevel="1" thickBot="1">
      <c r="A32" s="1913" t="s">
        <v>52</v>
      </c>
      <c r="B32" s="1431"/>
      <c r="C32" s="1916" t="s">
        <v>51</v>
      </c>
      <c r="D32" s="2499">
        <v>0</v>
      </c>
      <c r="E32" s="2501">
        <v>0</v>
      </c>
      <c r="F32" s="1596">
        <f>SUM(G32-E32)</f>
        <v>1000</v>
      </c>
      <c r="G32" s="2038">
        <v>1000</v>
      </c>
      <c r="H32" s="2034">
        <v>1000</v>
      </c>
      <c r="I32" s="1473"/>
      <c r="J32" s="2214"/>
      <c r="L32" s="1464" t="s">
        <v>1038</v>
      </c>
      <c r="M32" s="1464"/>
      <c r="N32" s="1468">
        <f>SUM(N27:N31)</f>
        <v>782895.89999999991</v>
      </c>
      <c r="O32" s="1470"/>
    </row>
    <row r="33" spans="1:15" ht="14.45" customHeight="1" outlineLevel="1" thickTop="1">
      <c r="A33" s="1913" t="s">
        <v>50</v>
      </c>
      <c r="B33" s="1431"/>
      <c r="C33" s="1916" t="s">
        <v>49</v>
      </c>
      <c r="D33" s="2499">
        <v>70000</v>
      </c>
      <c r="E33" s="2501">
        <v>0</v>
      </c>
      <c r="F33" s="1596">
        <f>SUM(G33-E33)</f>
        <v>105000</v>
      </c>
      <c r="G33" s="2038">
        <v>105000</v>
      </c>
      <c r="H33" s="2034">
        <v>95000</v>
      </c>
      <c r="I33" s="1473"/>
      <c r="J33" s="2214"/>
      <c r="L33" s="1433"/>
      <c r="M33" s="1433"/>
      <c r="N33" s="1433"/>
      <c r="O33" s="1470"/>
    </row>
    <row r="34" spans="1:15" ht="14.45" customHeight="1" outlineLevel="1">
      <c r="A34" s="2500" t="s">
        <v>48</v>
      </c>
      <c r="B34" s="1431"/>
      <c r="C34" s="1958" t="s">
        <v>47</v>
      </c>
      <c r="D34" s="2499">
        <v>0</v>
      </c>
      <c r="E34" s="2498">
        <v>42000</v>
      </c>
      <c r="F34" s="1596">
        <f>SUM(G34-E34)</f>
        <v>21000</v>
      </c>
      <c r="G34" s="2034">
        <v>63000</v>
      </c>
      <c r="H34" s="2034">
        <v>0</v>
      </c>
      <c r="I34" s="1473"/>
      <c r="J34" s="2214"/>
      <c r="O34" s="1481"/>
    </row>
    <row r="35" spans="1:15" ht="16.149999999999999" customHeight="1" outlineLevel="1">
      <c r="A35" s="1756" t="s">
        <v>46</v>
      </c>
      <c r="B35" s="2031"/>
      <c r="C35" s="1906"/>
      <c r="D35" s="1669">
        <f>SUM(D36:D53)</f>
        <v>514264.22999999992</v>
      </c>
      <c r="E35" s="1669">
        <f>SUM(E36:E53)</f>
        <v>164408.1</v>
      </c>
      <c r="F35" s="1669">
        <f>SUM(F36:F53)</f>
        <v>628991.9</v>
      </c>
      <c r="G35" s="1669">
        <f>SUM(G36:G53)</f>
        <v>793400</v>
      </c>
      <c r="H35" s="1669">
        <v>660500</v>
      </c>
      <c r="I35" s="1433"/>
      <c r="J35" s="1433"/>
      <c r="K35" s="1433"/>
      <c r="O35" s="1460"/>
    </row>
    <row r="36" spans="1:15" ht="14.45" customHeight="1" outlineLevel="1">
      <c r="A36" s="1899" t="s">
        <v>1313</v>
      </c>
      <c r="B36" s="1905"/>
      <c r="C36" s="2492" t="s">
        <v>44</v>
      </c>
      <c r="D36" s="1904">
        <v>194483.61</v>
      </c>
      <c r="E36" s="1903">
        <v>42062.16</v>
      </c>
      <c r="F36" s="1596">
        <f>SUM(G36-E36)</f>
        <v>157937.84</v>
      </c>
      <c r="G36" s="1903">
        <v>200000</v>
      </c>
      <c r="H36" s="1902">
        <v>65000</v>
      </c>
      <c r="I36" s="2497"/>
      <c r="J36" s="1433"/>
    </row>
    <row r="37" spans="1:15" s="1533" customFormat="1" ht="14.45" customHeight="1" outlineLevel="1">
      <c r="A37" s="1899" t="s">
        <v>211</v>
      </c>
      <c r="B37" s="1898"/>
      <c r="C37" s="2492" t="s">
        <v>40</v>
      </c>
      <c r="D37" s="1539">
        <v>97795</v>
      </c>
      <c r="E37" s="1884">
        <v>6500</v>
      </c>
      <c r="F37" s="1596">
        <f>SUM(G37-E37)</f>
        <v>109500</v>
      </c>
      <c r="G37" s="1884">
        <v>116000</v>
      </c>
      <c r="H37" s="1491">
        <v>50000</v>
      </c>
      <c r="I37" s="1538"/>
      <c r="J37" s="1433"/>
      <c r="K37" s="1417"/>
      <c r="L37" s="1417"/>
      <c r="M37" s="1417"/>
      <c r="N37" s="1417"/>
    </row>
    <row r="38" spans="1:15" s="1533" customFormat="1" ht="14.45" customHeight="1" outlineLevel="1">
      <c r="A38" s="1899" t="s">
        <v>39</v>
      </c>
      <c r="B38" s="1898"/>
      <c r="C38" s="2492" t="s">
        <v>35</v>
      </c>
      <c r="D38" s="1539">
        <v>8082.1</v>
      </c>
      <c r="E38" s="1884">
        <v>10982.5</v>
      </c>
      <c r="F38" s="1596">
        <f>SUM(G38-E38)</f>
        <v>45017.5</v>
      </c>
      <c r="G38" s="1884">
        <v>56000</v>
      </c>
      <c r="H38" s="1491">
        <v>56000</v>
      </c>
      <c r="I38" s="1538"/>
      <c r="J38" s="1544"/>
    </row>
    <row r="39" spans="1:15" s="1533" customFormat="1" ht="14.45" customHeight="1" outlineLevel="1">
      <c r="A39" s="1615" t="s">
        <v>1019</v>
      </c>
      <c r="B39" s="1733"/>
      <c r="C39" s="2492"/>
      <c r="D39" s="1539"/>
      <c r="E39" s="1884"/>
      <c r="F39" s="1596"/>
      <c r="G39" s="1884"/>
      <c r="H39" s="1491"/>
      <c r="I39" s="1538"/>
      <c r="J39" s="1544"/>
    </row>
    <row r="40" spans="1:15" s="1533" customFormat="1" ht="14.45" customHeight="1" outlineLevel="1">
      <c r="A40" s="1901"/>
      <c r="B40" s="1477" t="s">
        <v>1018</v>
      </c>
      <c r="C40" s="2491" t="s">
        <v>133</v>
      </c>
      <c r="D40" s="1539">
        <v>19521</v>
      </c>
      <c r="E40" s="1884">
        <v>1900</v>
      </c>
      <c r="F40" s="1596">
        <f>SUM(G40-E40)</f>
        <v>18100</v>
      </c>
      <c r="G40" s="2495">
        <v>20000</v>
      </c>
      <c r="H40" s="1491">
        <v>20000</v>
      </c>
      <c r="I40" s="1538"/>
      <c r="J40" s="1544"/>
    </row>
    <row r="41" spans="1:15" ht="14.45" customHeight="1" outlineLevel="1">
      <c r="A41" s="1900" t="s">
        <v>1226</v>
      </c>
      <c r="B41" s="1477"/>
      <c r="C41" s="2496" t="s">
        <v>131</v>
      </c>
      <c r="D41" s="1547">
        <v>42853.17</v>
      </c>
      <c r="E41" s="1658">
        <v>0</v>
      </c>
      <c r="F41" s="1549">
        <f>SUM(G41-E41)</f>
        <v>20000</v>
      </c>
      <c r="G41" s="2495">
        <v>20000</v>
      </c>
      <c r="H41" s="1491">
        <v>170000</v>
      </c>
    </row>
    <row r="42" spans="1:15" s="1533" customFormat="1" ht="14.45" customHeight="1" outlineLevel="1">
      <c r="A42" s="1615" t="s">
        <v>1017</v>
      </c>
      <c r="B42" s="1898"/>
      <c r="C42" s="1895" t="s">
        <v>33</v>
      </c>
      <c r="D42" s="1539">
        <v>0</v>
      </c>
      <c r="E42" s="1884">
        <v>0</v>
      </c>
      <c r="F42" s="1596">
        <f>SUM(G42-E42)</f>
        <v>10000</v>
      </c>
      <c r="G42" s="2495">
        <v>10000</v>
      </c>
      <c r="H42" s="1491">
        <v>10000</v>
      </c>
      <c r="I42" s="1538"/>
      <c r="J42" s="1544"/>
    </row>
    <row r="43" spans="1:15" s="1533" customFormat="1" ht="14.45" customHeight="1" outlineLevel="1">
      <c r="A43" s="1899" t="s">
        <v>1016</v>
      </c>
      <c r="B43" s="1898"/>
      <c r="C43" s="2492" t="s">
        <v>29</v>
      </c>
      <c r="D43" s="1539">
        <v>1168</v>
      </c>
      <c r="E43" s="1884">
        <v>540</v>
      </c>
      <c r="F43" s="1596">
        <f>SUM(G43-E43)</f>
        <v>960</v>
      </c>
      <c r="G43" s="2495">
        <v>1500</v>
      </c>
      <c r="H43" s="1491">
        <v>1500</v>
      </c>
      <c r="I43" s="1538"/>
      <c r="J43" s="1544"/>
    </row>
    <row r="44" spans="1:15" s="1533" customFormat="1" ht="14.45" customHeight="1" outlineLevel="1">
      <c r="A44" s="1899" t="s">
        <v>28</v>
      </c>
      <c r="B44" s="1898"/>
      <c r="C44" s="2491" t="s">
        <v>27</v>
      </c>
      <c r="D44" s="1539">
        <v>9513.35</v>
      </c>
      <c r="E44" s="1884">
        <v>4344.84</v>
      </c>
      <c r="F44" s="1596">
        <f>SUM(G44-E44)</f>
        <v>63655.16</v>
      </c>
      <c r="G44" s="2495">
        <v>68000</v>
      </c>
      <c r="H44" s="1491">
        <v>68000</v>
      </c>
      <c r="I44" s="1538"/>
      <c r="J44" s="1544"/>
    </row>
    <row r="45" spans="1:15" s="1533" customFormat="1" ht="14.45" customHeight="1" outlineLevel="1">
      <c r="A45" s="1615" t="s">
        <v>1014</v>
      </c>
      <c r="B45" s="1770"/>
      <c r="C45" s="1894"/>
      <c r="D45" s="1539"/>
      <c r="E45" s="1884"/>
      <c r="F45" s="1596"/>
      <c r="G45" s="1884"/>
      <c r="H45" s="1491"/>
      <c r="I45" s="1538"/>
      <c r="J45" s="1544"/>
      <c r="M45" s="2494" t="s">
        <v>227</v>
      </c>
      <c r="N45" s="2493"/>
    </row>
    <row r="46" spans="1:15" s="1533" customFormat="1" ht="14.45" customHeight="1" outlineLevel="1">
      <c r="A46" s="1727"/>
      <c r="B46" s="1768" t="s">
        <v>1015</v>
      </c>
      <c r="C46" s="2491" t="s">
        <v>118</v>
      </c>
      <c r="D46" s="1539">
        <v>6000</v>
      </c>
      <c r="E46" s="1884">
        <v>0</v>
      </c>
      <c r="F46" s="1596">
        <f>SUM(G46-E46)</f>
        <v>10000</v>
      </c>
      <c r="G46" s="1884">
        <v>10000</v>
      </c>
      <c r="H46" s="1491">
        <v>10000</v>
      </c>
      <c r="I46" s="1538"/>
      <c r="J46" s="1544"/>
      <c r="L46" s="2208" t="s">
        <v>1001</v>
      </c>
      <c r="M46" s="2204">
        <f>'PLANTILLA (4)'!B55*200</f>
        <v>3800</v>
      </c>
      <c r="N46" s="2204"/>
    </row>
    <row r="47" spans="1:15" s="1533" customFormat="1" ht="14.45" customHeight="1" outlineLevel="1">
      <c r="A47" s="1615" t="s">
        <v>1014</v>
      </c>
      <c r="B47" s="1770"/>
      <c r="C47" s="1894"/>
      <c r="D47" s="1539"/>
      <c r="E47" s="1884"/>
      <c r="F47" s="1596"/>
      <c r="G47" s="1884"/>
      <c r="H47" s="1491"/>
      <c r="I47" s="1538"/>
      <c r="J47" s="1544"/>
      <c r="L47" s="2208" t="s">
        <v>1000</v>
      </c>
      <c r="M47" s="2204">
        <f>'PLANTILLA (4)'!B55*2100</f>
        <v>39900</v>
      </c>
      <c r="N47" s="2204"/>
    </row>
    <row r="48" spans="1:15" s="1533" customFormat="1" ht="14.45" customHeight="1" outlineLevel="1">
      <c r="A48" s="1727"/>
      <c r="B48" s="1768" t="s">
        <v>1013</v>
      </c>
      <c r="C48" s="2491" t="s">
        <v>18</v>
      </c>
      <c r="D48" s="1539">
        <v>8400</v>
      </c>
      <c r="E48" s="1884">
        <v>0</v>
      </c>
      <c r="F48" s="1596">
        <f>SUM(G48-E48)</f>
        <v>10000</v>
      </c>
      <c r="G48" s="1884">
        <v>10000</v>
      </c>
      <c r="H48" s="1491">
        <v>10000</v>
      </c>
      <c r="I48" s="1538"/>
      <c r="J48" s="1544"/>
      <c r="L48" s="2208" t="s">
        <v>999</v>
      </c>
      <c r="M48" s="2204">
        <f>SUM(H53-M46-M47)</f>
        <v>56300</v>
      </c>
      <c r="N48" s="2204"/>
    </row>
    <row r="49" spans="1:16" s="1882" customFormat="1" ht="14.45" customHeight="1" outlineLevel="1" thickBot="1">
      <c r="A49" s="1615" t="s">
        <v>1222</v>
      </c>
      <c r="B49" s="1733"/>
      <c r="C49" s="2492"/>
      <c r="D49" s="1539"/>
      <c r="E49" s="1884"/>
      <c r="F49" s="1608"/>
      <c r="G49" s="1884"/>
      <c r="H49" s="1491"/>
      <c r="I49" s="1883"/>
      <c r="K49" s="1888"/>
      <c r="L49" s="2208" t="s">
        <v>998</v>
      </c>
      <c r="M49" s="2207">
        <f>SUM(M46:M48)</f>
        <v>100000</v>
      </c>
      <c r="N49" s="2204"/>
    </row>
    <row r="50" spans="1:16" s="1882" customFormat="1" ht="14.45" customHeight="1" outlineLevel="1" thickTop="1">
      <c r="A50" s="1727"/>
      <c r="B50" s="1768" t="s">
        <v>1224</v>
      </c>
      <c r="C50" s="2491" t="s">
        <v>15</v>
      </c>
      <c r="D50" s="1539">
        <v>18960</v>
      </c>
      <c r="E50" s="1884">
        <v>10600</v>
      </c>
      <c r="F50" s="1608">
        <f>SUM(G50-E50)</f>
        <v>45400</v>
      </c>
      <c r="G50" s="1884">
        <v>56000</v>
      </c>
      <c r="H50" s="1491">
        <v>30000</v>
      </c>
      <c r="I50" s="1883"/>
    </row>
    <row r="51" spans="1:16" s="1882" customFormat="1" ht="14.45" customHeight="1" outlineLevel="1">
      <c r="A51" s="1615" t="s">
        <v>1222</v>
      </c>
      <c r="B51" s="1733"/>
      <c r="C51" s="2492"/>
      <c r="D51" s="1539"/>
      <c r="E51" s="1884"/>
      <c r="F51" s="1608"/>
      <c r="G51" s="1884"/>
      <c r="H51" s="1491"/>
      <c r="I51" s="1883"/>
    </row>
    <row r="52" spans="1:16" s="1882" customFormat="1" ht="14.45" customHeight="1" outlineLevel="1">
      <c r="A52" s="1727"/>
      <c r="B52" s="1768" t="s">
        <v>1221</v>
      </c>
      <c r="C52" s="2491" t="s">
        <v>166</v>
      </c>
      <c r="D52" s="1539">
        <v>46100</v>
      </c>
      <c r="E52" s="1884">
        <v>74400</v>
      </c>
      <c r="F52" s="1608">
        <f>SUM(G52-E52)</f>
        <v>68800</v>
      </c>
      <c r="G52" s="1884">
        <v>143200</v>
      </c>
      <c r="H52" s="1491">
        <v>70000</v>
      </c>
      <c r="I52" s="1883"/>
    </row>
    <row r="53" spans="1:16" ht="14.45" customHeight="1" outlineLevel="1">
      <c r="A53" s="2488" t="s">
        <v>10</v>
      </c>
      <c r="B53" s="1880"/>
      <c r="C53" s="2201" t="s">
        <v>9</v>
      </c>
      <c r="D53" s="1539">
        <v>61388</v>
      </c>
      <c r="E53" s="1491">
        <v>13078.600000000006</v>
      </c>
      <c r="F53" s="1536">
        <f>SUM(G53-E53)</f>
        <v>69621.399999999994</v>
      </c>
      <c r="G53" s="1491">
        <v>82700</v>
      </c>
      <c r="H53" s="1491">
        <v>100000</v>
      </c>
      <c r="I53" s="1546"/>
      <c r="J53" s="1433"/>
    </row>
    <row r="54" spans="1:16" ht="18" customHeight="1" outlineLevel="1">
      <c r="A54" s="1691" t="s">
        <v>235</v>
      </c>
      <c r="B54" s="1773"/>
      <c r="C54" s="2417"/>
      <c r="D54" s="1669">
        <f>SUM(D55:D57)</f>
        <v>53171</v>
      </c>
      <c r="E54" s="1669">
        <f>SUM(E55:E57)</f>
        <v>0</v>
      </c>
      <c r="F54" s="1669">
        <f>SUM(F55:F57)</f>
        <v>125000</v>
      </c>
      <c r="G54" s="1669">
        <f>SUM(G55:G57)</f>
        <v>125000</v>
      </c>
      <c r="H54" s="1669">
        <v>0</v>
      </c>
      <c r="K54" s="2387"/>
      <c r="L54" s="2387"/>
      <c r="M54" s="2387"/>
      <c r="N54" s="2386"/>
      <c r="O54" s="1533"/>
      <c r="P54" s="1533"/>
    </row>
    <row r="55" spans="1:16" ht="14.45" customHeight="1" outlineLevel="1">
      <c r="A55" s="2490" t="s">
        <v>1538</v>
      </c>
      <c r="B55" s="2489"/>
      <c r="C55" s="2201" t="s">
        <v>1537</v>
      </c>
      <c r="D55" s="1539">
        <v>9371</v>
      </c>
      <c r="E55" s="1491">
        <v>0</v>
      </c>
      <c r="F55" s="1536">
        <f>SUM(G55-E55)</f>
        <v>0</v>
      </c>
      <c r="G55" s="1491">
        <v>0</v>
      </c>
      <c r="H55" s="1491">
        <v>0</v>
      </c>
      <c r="I55" s="1546"/>
      <c r="J55" s="1433"/>
    </row>
    <row r="56" spans="1:16" ht="14.45" customHeight="1" outlineLevel="1">
      <c r="A56" s="1897" t="s">
        <v>112</v>
      </c>
      <c r="B56" s="1896"/>
      <c r="C56" s="2201" t="s">
        <v>111</v>
      </c>
      <c r="D56" s="1539">
        <v>43800</v>
      </c>
      <c r="E56" s="1491">
        <v>0</v>
      </c>
      <c r="F56" s="1536">
        <f>SUM(G56-E56)</f>
        <v>75000</v>
      </c>
      <c r="G56" s="1491">
        <v>75000</v>
      </c>
      <c r="H56" s="1491">
        <v>0</v>
      </c>
      <c r="I56" s="1546"/>
      <c r="J56" s="1433"/>
    </row>
    <row r="57" spans="1:16" ht="14.45" customHeight="1" outlineLevel="1">
      <c r="A57" s="2488" t="s">
        <v>1536</v>
      </c>
      <c r="B57" s="1880"/>
      <c r="C57" s="2201" t="s">
        <v>1535</v>
      </c>
      <c r="D57" s="1539">
        <v>0</v>
      </c>
      <c r="E57" s="1491">
        <v>0</v>
      </c>
      <c r="F57" s="1536">
        <f>SUM(G57-E57)</f>
        <v>50000</v>
      </c>
      <c r="G57" s="1491">
        <v>50000</v>
      </c>
      <c r="H57" s="1491">
        <v>0</v>
      </c>
      <c r="I57" s="1546"/>
      <c r="J57" s="1433"/>
    </row>
    <row r="58" spans="1:16" ht="16.149999999999999" customHeight="1" outlineLevel="2" thickBot="1">
      <c r="A58" s="1532" t="s">
        <v>8</v>
      </c>
      <c r="B58" s="1532"/>
      <c r="C58" s="1586"/>
      <c r="D58" s="1878">
        <f>SUM(D12+D35+D54)</f>
        <v>7090634.7199999997</v>
      </c>
      <c r="E58" s="1878">
        <f>SUM(E12+E35+E54)</f>
        <v>3364901.2399999998</v>
      </c>
      <c r="F58" s="1878">
        <f>SUM(F12+F35+F54)</f>
        <v>7469291.7600000007</v>
      </c>
      <c r="G58" s="1878">
        <f>SUM(G12+G35+G54)</f>
        <v>10834193</v>
      </c>
      <c r="H58" s="2013">
        <v>10260956</v>
      </c>
      <c r="I58" s="1877" t="s">
        <v>1308</v>
      </c>
    </row>
    <row r="59" spans="1:16" s="1433" customFormat="1" ht="16.5" customHeight="1" thickTop="1">
      <c r="A59" s="1431" t="s">
        <v>1534</v>
      </c>
      <c r="B59" s="1556"/>
      <c r="C59" s="2487" t="s">
        <v>1173</v>
      </c>
      <c r="D59" s="2487"/>
      <c r="E59" s="2487"/>
      <c r="F59" s="2486" t="s">
        <v>1533</v>
      </c>
      <c r="G59" s="2486"/>
      <c r="H59" s="2485"/>
      <c r="I59" s="2484"/>
      <c r="J59" s="1431"/>
    </row>
    <row r="60" spans="1:16" ht="14.45" customHeight="1">
      <c r="A60" s="1430"/>
      <c r="B60" s="1430"/>
      <c r="C60" s="1581"/>
      <c r="E60" s="1430"/>
      <c r="F60" s="1430"/>
      <c r="G60" s="1430"/>
      <c r="I60" s="1430"/>
      <c r="J60" s="1430"/>
    </row>
    <row r="61" spans="1:16" s="1430" customFormat="1" ht="17.25" customHeight="1">
      <c r="A61" s="2260" t="s">
        <v>1938</v>
      </c>
      <c r="B61" s="2260"/>
      <c r="C61" s="1428" t="s">
        <v>1906</v>
      </c>
      <c r="D61" s="1428"/>
      <c r="E61" s="1428"/>
      <c r="F61" s="1526" t="s">
        <v>1876</v>
      </c>
      <c r="G61" s="1526"/>
      <c r="H61" s="1526"/>
      <c r="I61" s="1427"/>
      <c r="J61" s="1427"/>
      <c r="K61" s="1427"/>
    </row>
    <row r="62" spans="1:16" s="1420" customFormat="1" ht="13.15" customHeight="1">
      <c r="A62" s="2483" t="s">
        <v>1532</v>
      </c>
      <c r="B62" s="2483"/>
      <c r="C62" s="1578" t="s">
        <v>100</v>
      </c>
      <c r="D62" s="1578"/>
      <c r="E62" s="1578"/>
      <c r="F62" s="1521" t="s">
        <v>0</v>
      </c>
      <c r="G62" s="1521"/>
      <c r="H62" s="1521"/>
      <c r="I62" s="1424"/>
      <c r="J62" s="1424"/>
      <c r="K62" s="1424"/>
    </row>
    <row r="63" spans="1:16" s="1420" customFormat="1" ht="13.15" customHeight="1">
      <c r="A63" s="2483"/>
      <c r="B63" s="2483"/>
      <c r="C63" s="1578"/>
      <c r="D63" s="1578"/>
      <c r="E63" s="1578"/>
      <c r="G63" s="1423"/>
      <c r="H63" s="1423"/>
      <c r="I63" s="1423"/>
      <c r="J63" s="1423"/>
      <c r="K63" s="1423"/>
    </row>
    <row r="64" spans="1:16" s="1420" customFormat="1" ht="12.75">
      <c r="B64" s="1422"/>
      <c r="D64" s="1423"/>
      <c r="E64" s="1423"/>
      <c r="F64" s="1423"/>
      <c r="G64" s="1423"/>
      <c r="H64" s="1423"/>
      <c r="I64" s="1422"/>
    </row>
    <row r="65" spans="2:9" s="1420" customFormat="1" ht="12.75">
      <c r="B65" s="1422"/>
      <c r="D65" s="1423"/>
      <c r="E65" s="1423"/>
      <c r="F65" s="1423"/>
      <c r="G65" s="1423"/>
      <c r="H65" s="1423"/>
      <c r="I65" s="1422"/>
    </row>
    <row r="66" spans="2:9" s="1420" customFormat="1" ht="12.75">
      <c r="B66" s="1422"/>
      <c r="D66" s="1423"/>
      <c r="E66" s="1423"/>
      <c r="F66" s="1423"/>
      <c r="G66" s="1423"/>
      <c r="H66" s="1423"/>
      <c r="I66" s="1422"/>
    </row>
    <row r="67" spans="2:9" s="1420" customFormat="1" ht="12.75">
      <c r="B67" s="1422"/>
      <c r="D67" s="1423"/>
      <c r="E67" s="1423"/>
      <c r="F67" s="1423"/>
      <c r="G67" s="1423"/>
      <c r="H67" s="1423"/>
      <c r="I67" s="1422"/>
    </row>
    <row r="68" spans="2:9" s="1420" customFormat="1" ht="12.75">
      <c r="E68" s="1423"/>
      <c r="F68" s="1423"/>
      <c r="G68" s="1423"/>
      <c r="H68" s="1423"/>
      <c r="I68" s="1422"/>
    </row>
    <row r="69" spans="2:9" s="1420" customFormat="1" ht="12.75">
      <c r="E69" s="1423"/>
      <c r="F69" s="1423"/>
      <c r="G69" s="1423"/>
      <c r="H69" s="1423"/>
      <c r="I69" s="1422"/>
    </row>
    <row r="70" spans="2:9" s="1420" customFormat="1" ht="12.75">
      <c r="E70" s="1423"/>
      <c r="F70" s="1423"/>
      <c r="G70" s="1423"/>
      <c r="H70" s="1423"/>
      <c r="I70" s="1422"/>
    </row>
    <row r="71" spans="2:9" s="1420" customFormat="1" ht="12.75">
      <c r="E71" s="1423"/>
      <c r="F71" s="1423"/>
      <c r="G71" s="1423"/>
      <c r="H71" s="1423"/>
      <c r="I71" s="1422"/>
    </row>
    <row r="72" spans="2:9" s="1420" customFormat="1" ht="12.75">
      <c r="E72" s="1423"/>
      <c r="F72" s="1423"/>
      <c r="G72" s="1423"/>
      <c r="H72" s="1423"/>
      <c r="I72" s="1422"/>
    </row>
    <row r="73" spans="2:9" s="1420" customFormat="1" ht="12.75">
      <c r="B73" s="1422"/>
      <c r="D73" s="1423"/>
      <c r="E73" s="1423"/>
      <c r="F73" s="1423"/>
      <c r="G73" s="1423"/>
      <c r="H73" s="1423"/>
      <c r="I73" s="1422"/>
    </row>
  </sheetData>
  <mergeCells count="12">
    <mergeCell ref="C63:E63"/>
    <mergeCell ref="A62:B62"/>
    <mergeCell ref="C62:E62"/>
    <mergeCell ref="F62:H62"/>
    <mergeCell ref="A8:B10"/>
    <mergeCell ref="A63:B63"/>
    <mergeCell ref="A4:H4"/>
    <mergeCell ref="A5:H5"/>
    <mergeCell ref="E8:G8"/>
    <mergeCell ref="A61:B61"/>
    <mergeCell ref="C61:E61"/>
    <mergeCell ref="F61:H61"/>
  </mergeCells>
  <pageMargins left="0.5" right="0" top="0.25" bottom="0" header="0.5" footer="0"/>
  <pageSetup paperSize="5"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155</vt:i4>
      </vt:variant>
      <vt:variant>
        <vt:lpstr>Named Ranges</vt:lpstr>
      </vt:variant>
      <vt:variant>
        <vt:i4>8</vt:i4>
      </vt:variant>
    </vt:vector>
  </HeadingPairs>
  <TitlesOfParts>
    <vt:vector size="163" baseType="lpstr">
      <vt:lpstr>LCE BUDGET MESSAGE</vt:lpstr>
      <vt:lpstr>CAWA</vt:lpstr>
      <vt:lpstr>SCCCADAC</vt:lpstr>
      <vt:lpstr>SCCYA</vt:lpstr>
      <vt:lpstr>ANTI-COVID PROGRAM</vt:lpstr>
      <vt:lpstr>PESO</vt:lpstr>
      <vt:lpstr>SPORTS</vt:lpstr>
      <vt:lpstr>TOURISM</vt:lpstr>
      <vt:lpstr>SCHOLARSHIP PROG. FOR STUDENTS</vt:lpstr>
      <vt:lpstr>SCHOLARSHIP PROG. FOR teachers</vt:lpstr>
      <vt:lpstr>SCIHA</vt:lpstr>
      <vt:lpstr>PIO</vt:lpstr>
      <vt:lpstr>CLDO</vt:lpstr>
      <vt:lpstr>ABC FEDERATION</vt:lpstr>
      <vt:lpstr>ABC FEDERATION - brgy. TANOD</vt:lpstr>
      <vt:lpstr>ABC- KATARUNGANG PAMBARANGAY</vt:lpstr>
      <vt:lpstr>CCC - ALGERS</vt:lpstr>
      <vt:lpstr>INTERNAL AUDIT SERVICE</vt:lpstr>
      <vt:lpstr>SCC APPRAISAL COMMITTEE</vt:lpstr>
      <vt:lpstr>BPLO</vt:lpstr>
      <vt:lpstr>PLEB</vt:lpstr>
      <vt:lpstr>BAC</vt:lpstr>
      <vt:lpstr>ADHOC</vt:lpstr>
      <vt:lpstr>CODI</vt:lpstr>
      <vt:lpstr>PEACE AND ORDER FUND</vt:lpstr>
      <vt:lpstr>ICTC</vt:lpstr>
      <vt:lpstr>TASK FORCE RIGHT OF WAY</vt:lpstr>
      <vt:lpstr>LET</vt:lpstr>
      <vt:lpstr>PPMO</vt:lpstr>
      <vt:lpstr>TRAFFIC MANAGEMENT AUTHORITY</vt:lpstr>
      <vt:lpstr>I 4 J</vt:lpstr>
      <vt:lpstr>NEGOSYO CENTER - SCCIPC</vt:lpstr>
      <vt:lpstr>CONTINUING IMPLEMENTATION 4 P'S</vt:lpstr>
      <vt:lpstr>COUNTRY PROGRAM FOR CHILDREN </vt:lpstr>
      <vt:lpstr>IMPLEMENTATION OF MDG FACES</vt:lpstr>
      <vt:lpstr>OFFICE OF PWD</vt:lpstr>
      <vt:lpstr>OSCA - PST </vt:lpstr>
      <vt:lpstr>OPERATION OF GUIDANCE CENTER </vt:lpstr>
      <vt:lpstr>OPERATION OF GAD COUNCIL</vt:lpstr>
      <vt:lpstr>CIACAT - VAWC</vt:lpstr>
      <vt:lpstr>OPERATION OF THE CURFEW CENTER</vt:lpstr>
      <vt:lpstr>paao</vt:lpstr>
      <vt:lpstr>paao (2)</vt:lpstr>
      <vt:lpstr>paao (3)</vt:lpstr>
      <vt:lpstr>paao (4)</vt:lpstr>
      <vt:lpstr>paao (5)</vt:lpstr>
      <vt:lpstr>NUTRITION COUNCIL</vt:lpstr>
      <vt:lpstr>OPERATION OF LCPC - SSS</vt:lpstr>
      <vt:lpstr>CMO-PAAO</vt:lpstr>
      <vt:lpstr>GSD</vt:lpstr>
      <vt:lpstr>HOSPITAL-PAAOE</vt:lpstr>
      <vt:lpstr>HOSPITAL-PAAOE- FINAL</vt:lpstr>
      <vt:lpstr>CEO-STREETLIGHTING</vt:lpstr>
      <vt:lpstr>CEO-PARKS &amp; PLAZAS</vt:lpstr>
      <vt:lpstr>CSWDO</vt:lpstr>
      <vt:lpstr>CEO</vt:lpstr>
      <vt:lpstr>CEO-OBO</vt:lpstr>
      <vt:lpstr>CDRRMO FINAL 2021</vt:lpstr>
      <vt:lpstr>CDRRMO1 - PS</vt:lpstr>
      <vt:lpstr>CDRRMO2 - MOOE&amp;CAPITAL OUTLAY</vt:lpstr>
      <vt:lpstr>SPECIAL PURPOSE - FINAL 2020</vt:lpstr>
      <vt:lpstr>Adolescent</vt:lpstr>
      <vt:lpstr>ANTI-HUMAN RABIES</vt:lpstr>
      <vt:lpstr>ANTI-TB Program</vt:lpstr>
      <vt:lpstr>CBH</vt:lpstr>
      <vt:lpstr>CBR</vt:lpstr>
      <vt:lpstr>ANTI-SMOKING</vt:lpstr>
      <vt:lpstr>Contraceptive Self Reliance</vt:lpstr>
      <vt:lpstr>DENGUE</vt:lpstr>
      <vt:lpstr>DENTAL HEALTH</vt:lpstr>
      <vt:lpstr>FAMILY PLANNING</vt:lpstr>
      <vt:lpstr>HIS</vt:lpstr>
      <vt:lpstr>LEPROSY </vt:lpstr>
      <vt:lpstr>MATERNAL &amp; CHILD HEALTH CARE</vt:lpstr>
      <vt:lpstr>Mental Health</vt:lpstr>
      <vt:lpstr>IMMUNIZATION</vt:lpstr>
      <vt:lpstr>NEWBORN SCREENING</vt:lpstr>
      <vt:lpstr>NUTRITION PROGRAM</vt:lpstr>
      <vt:lpstr>Rep&amp;Maint-Investment Property</vt:lpstr>
      <vt:lpstr>STD-HIV</vt:lpstr>
      <vt:lpstr>LIFESTYLE DISEASES</vt:lpstr>
      <vt:lpstr>VOLUNTARY BLOOD DONATION</vt:lpstr>
      <vt:lpstr>ZOD</vt:lpstr>
      <vt:lpstr>plantilla new</vt:lpstr>
      <vt:lpstr>paao admin</vt:lpstr>
      <vt:lpstr>AIP (2)</vt:lpstr>
      <vt:lpstr>plantilla (2)</vt:lpstr>
      <vt:lpstr>LBPF No. 2 (2)</vt:lpstr>
      <vt:lpstr>AIAS</vt:lpstr>
      <vt:lpstr>assessor plantilla</vt:lpstr>
      <vt:lpstr>LBPF No. 2 (3)</vt:lpstr>
      <vt:lpstr>gen revision</vt:lpstr>
      <vt:lpstr>LBPF No. 2 (4)</vt:lpstr>
      <vt:lpstr>LBPF No. 2 (5)</vt:lpstr>
      <vt:lpstr>plantilla (3)</vt:lpstr>
      <vt:lpstr>paao (6)</vt:lpstr>
      <vt:lpstr>LBPF No. 2 (6)</vt:lpstr>
      <vt:lpstr>PLANTILLA (4)</vt:lpstr>
      <vt:lpstr>PAAO (7)</vt:lpstr>
      <vt:lpstr>Compre Data Collection &amp; Update</vt:lpstr>
      <vt:lpstr>BUB ,PAMANA, ETC.</vt:lpstr>
      <vt:lpstr>PAMANA, RCSP &amp; OTHERS</vt:lpstr>
      <vt:lpstr>PROJECT MONITORING</vt:lpstr>
      <vt:lpstr>SIPA </vt:lpstr>
      <vt:lpstr>INDIGENOUS</vt:lpstr>
      <vt:lpstr>Heritage</vt:lpstr>
      <vt:lpstr>Mainstreaming CBMS in Brgy. Dev</vt:lpstr>
      <vt:lpstr>LAND-USE BASED </vt:lpstr>
      <vt:lpstr>CBMS</vt:lpstr>
      <vt:lpstr>BUB </vt:lpstr>
      <vt:lpstr>PAMANA PROGRAM</vt:lpstr>
      <vt:lpstr>paao (8)</vt:lpstr>
      <vt:lpstr>LBPF No. 2(3311)</vt:lpstr>
      <vt:lpstr>PAAO NEW</vt:lpstr>
      <vt:lpstr>LBPF No. 2 (7)</vt:lpstr>
      <vt:lpstr>PAAO (9)</vt:lpstr>
      <vt:lpstr>arta</vt:lpstr>
      <vt:lpstr>sacapraise</vt:lpstr>
      <vt:lpstr>training</vt:lpstr>
      <vt:lpstr>LBPF No. 2 (8)</vt:lpstr>
      <vt:lpstr>MMT</vt:lpstr>
      <vt:lpstr>GARBAGE COLLECTION</vt:lpstr>
      <vt:lpstr>ECO CENTER</vt:lpstr>
      <vt:lpstr>IEC</vt:lpstr>
      <vt:lpstr>CITY LANES</vt:lpstr>
      <vt:lpstr>BANTAY DAGAT</vt:lpstr>
      <vt:lpstr>CRM</vt:lpstr>
      <vt:lpstr>MARINE PROTECTED</vt:lpstr>
      <vt:lpstr>MKNP</vt:lpstr>
      <vt:lpstr>NNNP</vt:lpstr>
      <vt:lpstr>BAGO RIVER</vt:lpstr>
      <vt:lpstr>law enforcement</vt:lpstr>
      <vt:lpstr>beautification</vt:lpstr>
      <vt:lpstr>plantilla (9)</vt:lpstr>
      <vt:lpstr>PAAOE (2021)</vt:lpstr>
      <vt:lpstr>DEVFUND2021</vt:lpstr>
      <vt:lpstr>LBPF No. 2 (13)</vt:lpstr>
      <vt:lpstr>animal disease</vt:lpstr>
      <vt:lpstr>artificial insemination</vt:lpstr>
      <vt:lpstr>dispersal of large animals</vt:lpstr>
      <vt:lpstr>dispersal &amp; upg of small animal</vt:lpstr>
      <vt:lpstr>technical&amp;market support </vt:lpstr>
      <vt:lpstr>high value commcl crops fruits</vt:lpstr>
      <vt:lpstr>vegetable production</vt:lpstr>
      <vt:lpstr>organic agri devt</vt:lpstr>
      <vt:lpstr>agri center &amp; demo area</vt:lpstr>
      <vt:lpstr>abaca industry devt</vt:lpstr>
      <vt:lpstr>bamboo production</vt:lpstr>
      <vt:lpstr>cutflower industry</vt:lpstr>
      <vt:lpstr>hvcc cacao coffee peanut</vt:lpstr>
      <vt:lpstr>rabies eradication </vt:lpstr>
      <vt:lpstr>RICE PRODUCTION</vt:lpstr>
      <vt:lpstr>free range chicken</vt:lpstr>
      <vt:lpstr>mushroom</vt:lpstr>
      <vt:lpstr>duck &amp; turkey</vt:lpstr>
      <vt:lpstr>'assessor plantilla'!PAGE_1</vt:lpstr>
      <vt:lpstr>'plantilla (2)'!PAGE_1</vt:lpstr>
      <vt:lpstr>'plantilla (3)'!PAGE_1</vt:lpstr>
      <vt:lpstr>'PLANTILLA (4)'!PAGE_1</vt:lpstr>
      <vt:lpstr>'plantilla new'!PAGE_1</vt:lpstr>
      <vt:lpstr>'LBPF No. 2(3311)'!Print_Area</vt:lpstr>
      <vt:lpstr>'plantilla (3)'!Print_Area</vt:lpstr>
      <vt:lpstr>'PLANTILLA (4)'!Print_Area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meowlife</dc:creator>
  <cp:lastModifiedBy>meowlife</cp:lastModifiedBy>
  <dcterms:created xsi:type="dcterms:W3CDTF">2021-01-25T06:39:48Z</dcterms:created>
  <dcterms:modified xsi:type="dcterms:W3CDTF">2021-01-25T08:25:54Z</dcterms:modified>
</cp:coreProperties>
</file>